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j.renard\Downloads\"/>
    </mc:Choice>
  </mc:AlternateContent>
  <xr:revisionPtr revIDLastSave="0" documentId="13_ncr:1_{AC943CAD-F1CC-4232-A9CF-07AA14F66146}" xr6:coauthVersionLast="47" xr6:coauthVersionMax="47" xr10:uidLastSave="{00000000-0000-0000-0000-000000000000}"/>
  <bookViews>
    <workbookView xWindow="-28920" yWindow="-120" windowWidth="29040" windowHeight="15720" activeTab="8" xr2:uid="{00000000-000D-0000-FFFF-FFFF00000000}"/>
  </bookViews>
  <sheets>
    <sheet name="Echantillon" sheetId="1" r:id="rId1"/>
    <sheet name="Backlog" sheetId="2" r:id="rId2"/>
    <sheet name="Synthèse" sheetId="3" r:id="rId3"/>
    <sheet name="Export Frago (beta)" sheetId="4" state="hidden" r:id="rId4"/>
    <sheet name="Estimations" sheetId="5" state="hidden" r:id="rId5"/>
    <sheet name="Résultats" sheetId="6" state="hidden" r:id="rId6"/>
    <sheet name="BaseDeCalcul" sheetId="7" state="hidden" r:id="rId7"/>
    <sheet name="Paramètres" sheetId="8" state="hidden" r:id="rId8"/>
    <sheet name="P01" sheetId="9" r:id="rId9"/>
    <sheet name="P02" sheetId="10" r:id="rId10"/>
    <sheet name="P03" sheetId="11" r:id="rId11"/>
    <sheet name="P04" sheetId="12" r:id="rId12"/>
    <sheet name="P05" sheetId="13" r:id="rId13"/>
    <sheet name="P06" sheetId="14" r:id="rId14"/>
    <sheet name="P07" sheetId="15" r:id="rId15"/>
    <sheet name="P08" sheetId="16" r:id="rId16"/>
    <sheet name="P09" sheetId="17" r:id="rId17"/>
    <sheet name="P10" sheetId="18" r:id="rId18"/>
    <sheet name="P11" sheetId="19" r:id="rId19"/>
    <sheet name="P12" sheetId="20" r:id="rId20"/>
    <sheet name="P13" sheetId="21" r:id="rId21"/>
    <sheet name="P14" sheetId="22" r:id="rId22"/>
    <sheet name="P15" sheetId="23" r:id="rId23"/>
    <sheet name="P16" sheetId="24" r:id="rId24"/>
    <sheet name="P17" sheetId="25" r:id="rId25"/>
    <sheet name="P18" sheetId="26" r:id="rId26"/>
    <sheet name="P19" sheetId="27" r:id="rId27"/>
    <sheet name="P20" sheetId="28" r:id="rId28"/>
    <sheet name="P21" sheetId="29" r:id="rId29"/>
    <sheet name="P22" sheetId="30" r:id="rId30"/>
    <sheet name="P23" sheetId="31" r:id="rId31"/>
    <sheet name="P24" sheetId="32" r:id="rId32"/>
    <sheet name="P25" sheetId="33" r:id="rId33"/>
    <sheet name="P26" sheetId="34" r:id="rId34"/>
  </sheets>
  <externalReferences>
    <externalReference r:id="rId35"/>
  </externalReferences>
  <definedNames>
    <definedName name="_xlnm._FilterDatabase" localSheetId="1" hidden="1">Backlog!$C$7:$N$1492</definedName>
    <definedName name="_xlnm._FilterDatabase" localSheetId="8" hidden="1">'P01'!$B$11:$L$117</definedName>
    <definedName name="_xlnm._FilterDatabase" localSheetId="9" hidden="1">'P02'!$B$11:$L$117</definedName>
    <definedName name="_xlnm._FilterDatabase" localSheetId="10" hidden="1">'P03'!$B$11:$L$117</definedName>
    <definedName name="_xlnm._FilterDatabase" localSheetId="11" hidden="1">'P04'!$B$11:$L$117</definedName>
    <definedName name="_xlnm._FilterDatabase" localSheetId="12" hidden="1">'P05'!$B$11:$L$117</definedName>
    <definedName name="_xlnm._FilterDatabase" localSheetId="13" hidden="1">'P06'!$B$11:$L$117</definedName>
    <definedName name="_xlnm._FilterDatabase" localSheetId="14" hidden="1">'P07'!$B$11:$L$117</definedName>
    <definedName name="_xlnm._FilterDatabase" localSheetId="15" hidden="1">'P08'!$B$11:$L$117</definedName>
    <definedName name="_xlnm._FilterDatabase" localSheetId="16" hidden="1">'P09'!$B$11:$L$117</definedName>
    <definedName name="_xlnm._FilterDatabase" localSheetId="17" hidden="1">'P10'!$B$11:$L$117</definedName>
    <definedName name="_xlnm._FilterDatabase" localSheetId="18" hidden="1">'P11'!$B$11:$L$117</definedName>
    <definedName name="_xlnm._FilterDatabase" localSheetId="19" hidden="1">'P12'!$B$11:$L$117</definedName>
    <definedName name="_xlnm._FilterDatabase" localSheetId="20" hidden="1">'P13'!$B$11:$L$117</definedName>
    <definedName name="_xlnm._FilterDatabase" localSheetId="21" hidden="1">'P14'!$B$11:$L$117</definedName>
    <definedName name="_xlnm._FilterDatabase" localSheetId="22" hidden="1">'P15'!$B$11:$L$117</definedName>
    <definedName name="_xlnm._FilterDatabase" localSheetId="23" hidden="1">'P16'!$B$11:$L$117</definedName>
    <definedName name="_xlnm._FilterDatabase" localSheetId="24" hidden="1">'P17'!$B$11:$L$117</definedName>
    <definedName name="_xlnm._FilterDatabase" localSheetId="25" hidden="1">'P18'!$B$11:$L$117</definedName>
    <definedName name="_xlnm._FilterDatabase" localSheetId="26" hidden="1">'P19'!$B$11:$L$117</definedName>
    <definedName name="_xlnm._FilterDatabase" localSheetId="27" hidden="1">'P20'!$B$11:$L$117</definedName>
    <definedName name="_xlnm._FilterDatabase" localSheetId="28" hidden="1">'P21'!$B$11:$L$117</definedName>
    <definedName name="_xlnm._FilterDatabase" localSheetId="29" hidden="1">'P22'!$B$11:$L$117</definedName>
    <definedName name="_xlnm._FilterDatabase" localSheetId="30" hidden="1">'P23'!$B$11:$L$117</definedName>
    <definedName name="_xlnm._FilterDatabase" localSheetId="31" hidden="1">'P24'!$B$11:$L$117</definedName>
    <definedName name="_xlnm._FilterDatabase" localSheetId="32" hidden="1">'P25'!$B$11:$L$117</definedName>
    <definedName name="_xlnm._FilterDatabase" localSheetId="33" hidden="1">'P26'!$B$11:$L$117</definedName>
    <definedName name="_xlnm._FilterDatabase" localSheetId="5" hidden="1">Résultats!$B$12:$AF$118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7" i="34" l="1"/>
  <c r="D117" i="34"/>
  <c r="C117" i="34"/>
  <c r="B117" i="34"/>
  <c r="E116" i="34"/>
  <c r="D116" i="34"/>
  <c r="C116" i="34"/>
  <c r="B116" i="34"/>
  <c r="E115" i="34"/>
  <c r="D115" i="34"/>
  <c r="C115" i="34"/>
  <c r="B115" i="34"/>
  <c r="E114" i="34"/>
  <c r="D114" i="34"/>
  <c r="C114" i="34"/>
  <c r="B114" i="34"/>
  <c r="E113" i="34"/>
  <c r="D113" i="34"/>
  <c r="C113" i="34"/>
  <c r="B113" i="34"/>
  <c r="E112" i="34"/>
  <c r="D112" i="34"/>
  <c r="C112" i="34"/>
  <c r="B112" i="34"/>
  <c r="E111" i="34"/>
  <c r="D111" i="34"/>
  <c r="C111" i="34"/>
  <c r="B111" i="34"/>
  <c r="E110" i="34"/>
  <c r="D110" i="34"/>
  <c r="C110" i="34"/>
  <c r="B110" i="34"/>
  <c r="E109" i="34"/>
  <c r="D109" i="34"/>
  <c r="C109" i="34"/>
  <c r="B109" i="34"/>
  <c r="E108" i="34"/>
  <c r="D108" i="34"/>
  <c r="C108" i="34"/>
  <c r="B108" i="34"/>
  <c r="E107" i="34"/>
  <c r="D107" i="34"/>
  <c r="C107" i="34"/>
  <c r="B107" i="34"/>
  <c r="E106" i="34"/>
  <c r="D106" i="34"/>
  <c r="C106" i="34"/>
  <c r="B106" i="34"/>
  <c r="E105" i="34"/>
  <c r="D105" i="34"/>
  <c r="C105" i="34"/>
  <c r="B105" i="34"/>
  <c r="E104" i="34"/>
  <c r="D104" i="34"/>
  <c r="C104" i="34"/>
  <c r="B104" i="34"/>
  <c r="E103" i="34"/>
  <c r="D103" i="34"/>
  <c r="C103" i="34"/>
  <c r="B103" i="34"/>
  <c r="E102" i="34"/>
  <c r="D102" i="34"/>
  <c r="C102" i="34"/>
  <c r="B102" i="34"/>
  <c r="E101" i="34"/>
  <c r="D101" i="34"/>
  <c r="C101" i="34"/>
  <c r="B101" i="34"/>
  <c r="E100" i="34"/>
  <c r="D100" i="34"/>
  <c r="C100" i="34"/>
  <c r="B100" i="34"/>
  <c r="E99" i="34"/>
  <c r="D99" i="34"/>
  <c r="C99" i="34"/>
  <c r="B99" i="34"/>
  <c r="E98" i="34"/>
  <c r="D98" i="34"/>
  <c r="C98" i="34"/>
  <c r="B98" i="34"/>
  <c r="E97" i="34"/>
  <c r="D97" i="34"/>
  <c r="C97" i="34"/>
  <c r="B97" i="34"/>
  <c r="E96" i="34"/>
  <c r="D96" i="34"/>
  <c r="C96" i="34"/>
  <c r="B96" i="34"/>
  <c r="E95" i="34"/>
  <c r="D95" i="34"/>
  <c r="C95" i="34"/>
  <c r="B95" i="34"/>
  <c r="E94" i="34"/>
  <c r="D94" i="34"/>
  <c r="C94" i="34"/>
  <c r="B94" i="34"/>
  <c r="E93" i="34"/>
  <c r="D93" i="34"/>
  <c r="C93" i="34"/>
  <c r="B93" i="34"/>
  <c r="E92" i="34"/>
  <c r="D92" i="34"/>
  <c r="C92" i="34"/>
  <c r="B92" i="34"/>
  <c r="E91" i="34"/>
  <c r="D91" i="34"/>
  <c r="C91" i="34"/>
  <c r="B91" i="34"/>
  <c r="E90" i="34"/>
  <c r="D90" i="34"/>
  <c r="C90" i="34"/>
  <c r="B90" i="34"/>
  <c r="E89" i="34"/>
  <c r="D89" i="34"/>
  <c r="C89" i="34"/>
  <c r="B89" i="34"/>
  <c r="E88" i="34"/>
  <c r="D88" i="34"/>
  <c r="C88" i="34"/>
  <c r="B88" i="34"/>
  <c r="E87" i="34"/>
  <c r="D87" i="34"/>
  <c r="C87" i="34"/>
  <c r="B87" i="34"/>
  <c r="E86" i="34"/>
  <c r="D86" i="34"/>
  <c r="C86" i="34"/>
  <c r="B86" i="34"/>
  <c r="E85" i="34"/>
  <c r="D85" i="34"/>
  <c r="C85" i="34"/>
  <c r="B85" i="34"/>
  <c r="E84" i="34"/>
  <c r="D84" i="34"/>
  <c r="C84" i="34"/>
  <c r="B84" i="34"/>
  <c r="E83" i="34"/>
  <c r="D83" i="34"/>
  <c r="C83" i="34"/>
  <c r="B83" i="34"/>
  <c r="E82" i="34"/>
  <c r="D82" i="34"/>
  <c r="C82" i="34"/>
  <c r="B82" i="34"/>
  <c r="E81" i="34"/>
  <c r="D81" i="34"/>
  <c r="C81" i="34"/>
  <c r="B81" i="34"/>
  <c r="E80" i="34"/>
  <c r="D80" i="34"/>
  <c r="C80" i="34"/>
  <c r="B80" i="34"/>
  <c r="E79" i="34"/>
  <c r="D79" i="34"/>
  <c r="C79" i="34"/>
  <c r="B79" i="34"/>
  <c r="E78" i="34"/>
  <c r="D78" i="34"/>
  <c r="C78" i="34"/>
  <c r="B78" i="34"/>
  <c r="E77" i="34"/>
  <c r="D77" i="34"/>
  <c r="C77" i="34"/>
  <c r="B77" i="34"/>
  <c r="E76" i="34"/>
  <c r="D76" i="34"/>
  <c r="C76" i="34"/>
  <c r="B76" i="34"/>
  <c r="E75" i="34"/>
  <c r="D75" i="34"/>
  <c r="C75" i="34"/>
  <c r="B75" i="34"/>
  <c r="E74" i="34"/>
  <c r="D74" i="34"/>
  <c r="C74" i="34"/>
  <c r="B74" i="34"/>
  <c r="E73" i="34"/>
  <c r="D73" i="34"/>
  <c r="C73" i="34"/>
  <c r="B73" i="34"/>
  <c r="E72" i="34"/>
  <c r="D72" i="34"/>
  <c r="C72" i="34"/>
  <c r="B72" i="34"/>
  <c r="E71" i="34"/>
  <c r="D71" i="34"/>
  <c r="C71" i="34"/>
  <c r="B71" i="34"/>
  <c r="E70" i="34"/>
  <c r="D70" i="34"/>
  <c r="C70" i="34"/>
  <c r="B70" i="34"/>
  <c r="E69" i="34"/>
  <c r="D69" i="34"/>
  <c r="C69" i="34"/>
  <c r="B69" i="34"/>
  <c r="E68" i="34"/>
  <c r="D68" i="34"/>
  <c r="C68" i="34"/>
  <c r="B68" i="34"/>
  <c r="E67" i="34"/>
  <c r="D67" i="34"/>
  <c r="C67" i="34"/>
  <c r="B67" i="34"/>
  <c r="E66" i="34"/>
  <c r="D66" i="34"/>
  <c r="C66" i="34"/>
  <c r="B66" i="34"/>
  <c r="E65" i="34"/>
  <c r="D65" i="34"/>
  <c r="C65" i="34"/>
  <c r="B65" i="34"/>
  <c r="E64" i="34"/>
  <c r="D64" i="34"/>
  <c r="C64" i="34"/>
  <c r="B64" i="34"/>
  <c r="E63" i="34"/>
  <c r="D63" i="34"/>
  <c r="C63" i="34"/>
  <c r="B63" i="34"/>
  <c r="E62" i="34"/>
  <c r="D62" i="34"/>
  <c r="C62" i="34"/>
  <c r="B62" i="34"/>
  <c r="E61" i="34"/>
  <c r="D61" i="34"/>
  <c r="C61" i="34"/>
  <c r="B61" i="34"/>
  <c r="E60" i="34"/>
  <c r="D60" i="34"/>
  <c r="C60" i="34"/>
  <c r="B60" i="34"/>
  <c r="E59" i="34"/>
  <c r="D59" i="34"/>
  <c r="C59" i="34"/>
  <c r="B59" i="34"/>
  <c r="E58" i="34"/>
  <c r="D58" i="34"/>
  <c r="C58" i="34"/>
  <c r="B58" i="34"/>
  <c r="E57" i="34"/>
  <c r="D57" i="34"/>
  <c r="C57" i="34"/>
  <c r="B57" i="34"/>
  <c r="E56" i="34"/>
  <c r="D56" i="34"/>
  <c r="C56" i="34"/>
  <c r="B56" i="34"/>
  <c r="E55" i="34"/>
  <c r="D55" i="34"/>
  <c r="C55" i="34"/>
  <c r="B55" i="34"/>
  <c r="E54" i="34"/>
  <c r="D54" i="34"/>
  <c r="C54" i="34"/>
  <c r="B54" i="34"/>
  <c r="E53" i="34"/>
  <c r="D53" i="34"/>
  <c r="C53" i="34"/>
  <c r="B53" i="34"/>
  <c r="E52" i="34"/>
  <c r="D52" i="34"/>
  <c r="C52" i="34"/>
  <c r="B52" i="34"/>
  <c r="E51" i="34"/>
  <c r="D51" i="34"/>
  <c r="C51" i="34"/>
  <c r="B51" i="34"/>
  <c r="E50" i="34"/>
  <c r="D50" i="34"/>
  <c r="C50" i="34"/>
  <c r="B50" i="34"/>
  <c r="E49" i="34"/>
  <c r="D49" i="34"/>
  <c r="C49" i="34"/>
  <c r="B49" i="34"/>
  <c r="E48" i="34"/>
  <c r="D48" i="34"/>
  <c r="C48" i="34"/>
  <c r="B48" i="34"/>
  <c r="E47" i="34"/>
  <c r="D47" i="34"/>
  <c r="C47" i="34"/>
  <c r="B47" i="34"/>
  <c r="E46" i="34"/>
  <c r="D46" i="34"/>
  <c r="C46" i="34"/>
  <c r="B46" i="34"/>
  <c r="E45" i="34"/>
  <c r="D45" i="34"/>
  <c r="C45" i="34"/>
  <c r="B45" i="34"/>
  <c r="E44" i="34"/>
  <c r="D44" i="34"/>
  <c r="C44" i="34"/>
  <c r="B44" i="34"/>
  <c r="E43" i="34"/>
  <c r="D43" i="34"/>
  <c r="C43" i="34"/>
  <c r="B43" i="34"/>
  <c r="E42" i="34"/>
  <c r="D42" i="34"/>
  <c r="C42" i="34"/>
  <c r="B42" i="34"/>
  <c r="E41" i="34"/>
  <c r="D41" i="34"/>
  <c r="C41" i="34"/>
  <c r="B41" i="34"/>
  <c r="E40" i="34"/>
  <c r="D40" i="34"/>
  <c r="C40" i="34"/>
  <c r="B40" i="34"/>
  <c r="E39" i="34"/>
  <c r="D39" i="34"/>
  <c r="C39" i="34"/>
  <c r="B39" i="34"/>
  <c r="E38" i="34"/>
  <c r="D38" i="34"/>
  <c r="C38" i="34"/>
  <c r="B38" i="34"/>
  <c r="E37" i="34"/>
  <c r="D37" i="34"/>
  <c r="C37" i="34"/>
  <c r="B37" i="34"/>
  <c r="E36" i="34"/>
  <c r="D36" i="34"/>
  <c r="C36" i="34"/>
  <c r="B36" i="34"/>
  <c r="E35" i="34"/>
  <c r="D35" i="34"/>
  <c r="C35" i="34"/>
  <c r="B35" i="34"/>
  <c r="E34" i="34"/>
  <c r="D34" i="34"/>
  <c r="C34" i="34"/>
  <c r="B34" i="34"/>
  <c r="E33" i="34"/>
  <c r="D33" i="34"/>
  <c r="C33" i="34"/>
  <c r="B33" i="34"/>
  <c r="E32" i="34"/>
  <c r="D32" i="34"/>
  <c r="C32" i="34"/>
  <c r="B32" i="34"/>
  <c r="E31" i="34"/>
  <c r="D31" i="34"/>
  <c r="C31" i="34"/>
  <c r="B31" i="34"/>
  <c r="E30" i="34"/>
  <c r="D30" i="34"/>
  <c r="C30" i="34"/>
  <c r="B30" i="34"/>
  <c r="E29" i="34"/>
  <c r="D29" i="34"/>
  <c r="C29" i="34"/>
  <c r="B29" i="34"/>
  <c r="E28" i="34"/>
  <c r="D28" i="34"/>
  <c r="C28" i="34"/>
  <c r="B28" i="34"/>
  <c r="E27" i="34"/>
  <c r="D27" i="34"/>
  <c r="C27" i="34"/>
  <c r="B27" i="34"/>
  <c r="E26" i="34"/>
  <c r="D26" i="34"/>
  <c r="C26" i="34"/>
  <c r="B26" i="34"/>
  <c r="E25" i="34"/>
  <c r="D25" i="34"/>
  <c r="C25" i="34"/>
  <c r="B25" i="34"/>
  <c r="E24" i="34"/>
  <c r="D24" i="34"/>
  <c r="C24" i="34"/>
  <c r="B24" i="34"/>
  <c r="E23" i="34"/>
  <c r="D23" i="34"/>
  <c r="C23" i="34"/>
  <c r="B23" i="34"/>
  <c r="E22" i="34"/>
  <c r="D22" i="34"/>
  <c r="C22" i="34"/>
  <c r="B22" i="34"/>
  <c r="E21" i="34"/>
  <c r="D21" i="34"/>
  <c r="C21" i="34"/>
  <c r="B21" i="34"/>
  <c r="E20" i="34"/>
  <c r="D20" i="34"/>
  <c r="C20" i="34"/>
  <c r="B20" i="34"/>
  <c r="E19" i="34"/>
  <c r="D19" i="34"/>
  <c r="C19" i="34"/>
  <c r="B19" i="34"/>
  <c r="E18" i="34"/>
  <c r="D18" i="34"/>
  <c r="C18" i="34"/>
  <c r="B18" i="34"/>
  <c r="E17" i="34"/>
  <c r="D17" i="34"/>
  <c r="C17" i="34"/>
  <c r="B17" i="34"/>
  <c r="E16" i="34"/>
  <c r="D16" i="34"/>
  <c r="C16" i="34"/>
  <c r="B16" i="34"/>
  <c r="E15" i="34"/>
  <c r="D15" i="34"/>
  <c r="C15" i="34"/>
  <c r="B15" i="34"/>
  <c r="E14" i="34"/>
  <c r="D14" i="34"/>
  <c r="C14" i="34"/>
  <c r="B14" i="34"/>
  <c r="E13" i="34"/>
  <c r="D13" i="34"/>
  <c r="C13" i="34"/>
  <c r="B13" i="34"/>
  <c r="E12" i="34"/>
  <c r="D12" i="34"/>
  <c r="C12" i="34"/>
  <c r="B12" i="34"/>
  <c r="F8" i="34"/>
  <c r="R7" i="34"/>
  <c r="Q7" i="34"/>
  <c r="P7" i="34"/>
  <c r="O7" i="34"/>
  <c r="S7" i="34" s="1"/>
  <c r="F7" i="34"/>
  <c r="R6" i="34"/>
  <c r="Q6" i="34"/>
  <c r="P6" i="34"/>
  <c r="O6" i="34"/>
  <c r="S6" i="34" s="1"/>
  <c r="F6" i="34"/>
  <c r="F10" i="34" s="1"/>
  <c r="R5" i="34"/>
  <c r="R8" i="34" s="1"/>
  <c r="Q5" i="34"/>
  <c r="Q8" i="34" s="1"/>
  <c r="P5" i="34"/>
  <c r="P8" i="34" s="1"/>
  <c r="O5" i="34"/>
  <c r="S5" i="34" s="1"/>
  <c r="F5" i="34"/>
  <c r="F9" i="34" s="1"/>
  <c r="F4" i="34"/>
  <c r="B2" i="34" s="1"/>
  <c r="C3" i="34"/>
  <c r="C2" i="34"/>
  <c r="E117" i="33"/>
  <c r="D117" i="33"/>
  <c r="C117" i="33"/>
  <c r="B117" i="33"/>
  <c r="E116" i="33"/>
  <c r="D116" i="33"/>
  <c r="C116" i="33"/>
  <c r="B116" i="33"/>
  <c r="E115" i="33"/>
  <c r="D115" i="33"/>
  <c r="C115" i="33"/>
  <c r="B115" i="33"/>
  <c r="E114" i="33"/>
  <c r="D114" i="33"/>
  <c r="C114" i="33"/>
  <c r="B114" i="33"/>
  <c r="E113" i="33"/>
  <c r="D113" i="33"/>
  <c r="C113" i="33"/>
  <c r="B113" i="33"/>
  <c r="E112" i="33"/>
  <c r="D112" i="33"/>
  <c r="C112" i="33"/>
  <c r="B112" i="33"/>
  <c r="E111" i="33"/>
  <c r="D111" i="33"/>
  <c r="C111" i="33"/>
  <c r="B111" i="33"/>
  <c r="E110" i="33"/>
  <c r="D110" i="33"/>
  <c r="C110" i="33"/>
  <c r="B110" i="33"/>
  <c r="E109" i="33"/>
  <c r="D109" i="33"/>
  <c r="C109" i="33"/>
  <c r="B109" i="33"/>
  <c r="E108" i="33"/>
  <c r="D108" i="33"/>
  <c r="C108" i="33"/>
  <c r="B108" i="33"/>
  <c r="E107" i="33"/>
  <c r="D107" i="33"/>
  <c r="C107" i="33"/>
  <c r="B107" i="33"/>
  <c r="E106" i="33"/>
  <c r="D106" i="33"/>
  <c r="C106" i="33"/>
  <c r="B106" i="33"/>
  <c r="E105" i="33"/>
  <c r="D105" i="33"/>
  <c r="C105" i="33"/>
  <c r="B105" i="33"/>
  <c r="E104" i="33"/>
  <c r="D104" i="33"/>
  <c r="C104" i="33"/>
  <c r="B104" i="33"/>
  <c r="E103" i="33"/>
  <c r="D103" i="33"/>
  <c r="C103" i="33"/>
  <c r="B103" i="33"/>
  <c r="E102" i="33"/>
  <c r="D102" i="33"/>
  <c r="C102" i="33"/>
  <c r="B102" i="33"/>
  <c r="E101" i="33"/>
  <c r="D101" i="33"/>
  <c r="C101" i="33"/>
  <c r="B101" i="33"/>
  <c r="E100" i="33"/>
  <c r="D100" i="33"/>
  <c r="C100" i="33"/>
  <c r="B100" i="33"/>
  <c r="E99" i="33"/>
  <c r="D99" i="33"/>
  <c r="C99" i="33"/>
  <c r="B99" i="33"/>
  <c r="E98" i="33"/>
  <c r="D98" i="33"/>
  <c r="C98" i="33"/>
  <c r="B98" i="33"/>
  <c r="E97" i="33"/>
  <c r="D97" i="33"/>
  <c r="C97" i="33"/>
  <c r="B97" i="33"/>
  <c r="E96" i="33"/>
  <c r="D96" i="33"/>
  <c r="C96" i="33"/>
  <c r="B96" i="33"/>
  <c r="E95" i="33"/>
  <c r="D95" i="33"/>
  <c r="C95" i="33"/>
  <c r="B95" i="33"/>
  <c r="E94" i="33"/>
  <c r="D94" i="33"/>
  <c r="C94" i="33"/>
  <c r="B94" i="33"/>
  <c r="E93" i="33"/>
  <c r="D93" i="33"/>
  <c r="C93" i="33"/>
  <c r="B93" i="33"/>
  <c r="E92" i="33"/>
  <c r="D92" i="33"/>
  <c r="C92" i="33"/>
  <c r="B92" i="33"/>
  <c r="E91" i="33"/>
  <c r="D91" i="33"/>
  <c r="C91" i="33"/>
  <c r="B91" i="33"/>
  <c r="E90" i="33"/>
  <c r="D90" i="33"/>
  <c r="C90" i="33"/>
  <c r="B90" i="33"/>
  <c r="E89" i="33"/>
  <c r="D89" i="33"/>
  <c r="C89" i="33"/>
  <c r="B89" i="33"/>
  <c r="E88" i="33"/>
  <c r="D88" i="33"/>
  <c r="C88" i="33"/>
  <c r="B88" i="33"/>
  <c r="E87" i="33"/>
  <c r="D87" i="33"/>
  <c r="C87" i="33"/>
  <c r="B87" i="33"/>
  <c r="E86" i="33"/>
  <c r="D86" i="33"/>
  <c r="C86" i="33"/>
  <c r="B86" i="33"/>
  <c r="E85" i="33"/>
  <c r="D85" i="33"/>
  <c r="C85" i="33"/>
  <c r="B85" i="33"/>
  <c r="E84" i="33"/>
  <c r="D84" i="33"/>
  <c r="C84" i="33"/>
  <c r="B84" i="33"/>
  <c r="E83" i="33"/>
  <c r="D83" i="33"/>
  <c r="C83" i="33"/>
  <c r="B83" i="33"/>
  <c r="E82" i="33"/>
  <c r="D82" i="33"/>
  <c r="C82" i="33"/>
  <c r="B82" i="33"/>
  <c r="E81" i="33"/>
  <c r="D81" i="33"/>
  <c r="C81" i="33"/>
  <c r="B81" i="33"/>
  <c r="E80" i="33"/>
  <c r="D80" i="33"/>
  <c r="C80" i="33"/>
  <c r="B80" i="33"/>
  <c r="E79" i="33"/>
  <c r="D79" i="33"/>
  <c r="C79" i="33"/>
  <c r="B79" i="33"/>
  <c r="E78" i="33"/>
  <c r="D78" i="33"/>
  <c r="C78" i="33"/>
  <c r="B78" i="33"/>
  <c r="E77" i="33"/>
  <c r="D77" i="33"/>
  <c r="C77" i="33"/>
  <c r="B77" i="33"/>
  <c r="E76" i="33"/>
  <c r="D76" i="33"/>
  <c r="C76" i="33"/>
  <c r="B76" i="33"/>
  <c r="E75" i="33"/>
  <c r="D75" i="33"/>
  <c r="C75" i="33"/>
  <c r="B75" i="33"/>
  <c r="E74" i="33"/>
  <c r="D74" i="33"/>
  <c r="C74" i="33"/>
  <c r="B74" i="33"/>
  <c r="E73" i="33"/>
  <c r="D73" i="33"/>
  <c r="C73" i="33"/>
  <c r="B73" i="33"/>
  <c r="E72" i="33"/>
  <c r="D72" i="33"/>
  <c r="C72" i="33"/>
  <c r="B72" i="33"/>
  <c r="E71" i="33"/>
  <c r="D71" i="33"/>
  <c r="C71" i="33"/>
  <c r="B71" i="33"/>
  <c r="E70" i="33"/>
  <c r="D70" i="33"/>
  <c r="C70" i="33"/>
  <c r="B70" i="33"/>
  <c r="E69" i="33"/>
  <c r="D69" i="33"/>
  <c r="C69" i="33"/>
  <c r="B69" i="33"/>
  <c r="E68" i="33"/>
  <c r="D68" i="33"/>
  <c r="C68" i="33"/>
  <c r="B68" i="33"/>
  <c r="E67" i="33"/>
  <c r="D67" i="33"/>
  <c r="C67" i="33"/>
  <c r="B67" i="33"/>
  <c r="E66" i="33"/>
  <c r="D66" i="33"/>
  <c r="C66" i="33"/>
  <c r="B66" i="33"/>
  <c r="E65" i="33"/>
  <c r="D65" i="33"/>
  <c r="C65" i="33"/>
  <c r="B65" i="33"/>
  <c r="E64" i="33"/>
  <c r="D64" i="33"/>
  <c r="C64" i="33"/>
  <c r="B64" i="33"/>
  <c r="E63" i="33"/>
  <c r="D63" i="33"/>
  <c r="C63" i="33"/>
  <c r="B63" i="33"/>
  <c r="E62" i="33"/>
  <c r="D62" i="33"/>
  <c r="C62" i="33"/>
  <c r="B62" i="33"/>
  <c r="E61" i="33"/>
  <c r="D61" i="33"/>
  <c r="C61" i="33"/>
  <c r="B61" i="33"/>
  <c r="E60" i="33"/>
  <c r="D60" i="33"/>
  <c r="C60" i="33"/>
  <c r="B60" i="33"/>
  <c r="E59" i="33"/>
  <c r="D59" i="33"/>
  <c r="C59" i="33"/>
  <c r="B59" i="33"/>
  <c r="E58" i="33"/>
  <c r="D58" i="33"/>
  <c r="C58" i="33"/>
  <c r="B58" i="33"/>
  <c r="E57" i="33"/>
  <c r="D57" i="33"/>
  <c r="C57" i="33"/>
  <c r="B57" i="33"/>
  <c r="E56" i="33"/>
  <c r="D56" i="33"/>
  <c r="C56" i="33"/>
  <c r="B56" i="33"/>
  <c r="E55" i="33"/>
  <c r="D55" i="33"/>
  <c r="C55" i="33"/>
  <c r="B55" i="33"/>
  <c r="E54" i="33"/>
  <c r="D54" i="33"/>
  <c r="C54" i="33"/>
  <c r="B54" i="33"/>
  <c r="E53" i="33"/>
  <c r="D53" i="33"/>
  <c r="C53" i="33"/>
  <c r="B53" i="33"/>
  <c r="E52" i="33"/>
  <c r="D52" i="33"/>
  <c r="C52" i="33"/>
  <c r="B52" i="33"/>
  <c r="E51" i="33"/>
  <c r="D51" i="33"/>
  <c r="C51" i="33"/>
  <c r="B51" i="33"/>
  <c r="E50" i="33"/>
  <c r="D50" i="33"/>
  <c r="C50" i="33"/>
  <c r="B50" i="33"/>
  <c r="E49" i="33"/>
  <c r="D49" i="33"/>
  <c r="C49" i="33"/>
  <c r="B49" i="33"/>
  <c r="E48" i="33"/>
  <c r="D48" i="33"/>
  <c r="C48" i="33"/>
  <c r="B48" i="33"/>
  <c r="E47" i="33"/>
  <c r="D47" i="33"/>
  <c r="C47" i="33"/>
  <c r="B47" i="33"/>
  <c r="E46" i="33"/>
  <c r="D46" i="33"/>
  <c r="C46" i="33"/>
  <c r="B46" i="33"/>
  <c r="E45" i="33"/>
  <c r="D45" i="33"/>
  <c r="C45" i="33"/>
  <c r="B45" i="33"/>
  <c r="E44" i="33"/>
  <c r="D44" i="33"/>
  <c r="C44" i="33"/>
  <c r="B44" i="33"/>
  <c r="E43" i="33"/>
  <c r="D43" i="33"/>
  <c r="C43" i="33"/>
  <c r="B43" i="33"/>
  <c r="E42" i="33"/>
  <c r="D42" i="33"/>
  <c r="C42" i="33"/>
  <c r="B42" i="33"/>
  <c r="E41" i="33"/>
  <c r="D41" i="33"/>
  <c r="C41" i="33"/>
  <c r="B41" i="33"/>
  <c r="E40" i="33"/>
  <c r="D40" i="33"/>
  <c r="C40" i="33"/>
  <c r="B40" i="33"/>
  <c r="E39" i="33"/>
  <c r="D39" i="33"/>
  <c r="C39" i="33"/>
  <c r="B39" i="33"/>
  <c r="E38" i="33"/>
  <c r="D38" i="33"/>
  <c r="C38" i="33"/>
  <c r="B38" i="33"/>
  <c r="E37" i="33"/>
  <c r="D37" i="33"/>
  <c r="C37" i="33"/>
  <c r="B37" i="33"/>
  <c r="E36" i="33"/>
  <c r="D36" i="33"/>
  <c r="C36" i="33"/>
  <c r="B36" i="33"/>
  <c r="E35" i="33"/>
  <c r="D35" i="33"/>
  <c r="C35" i="33"/>
  <c r="B35" i="33"/>
  <c r="E34" i="33"/>
  <c r="D34" i="33"/>
  <c r="C34" i="33"/>
  <c r="B34" i="33"/>
  <c r="E33" i="33"/>
  <c r="D33" i="33"/>
  <c r="C33" i="33"/>
  <c r="B33" i="33"/>
  <c r="E32" i="33"/>
  <c r="D32" i="33"/>
  <c r="C32" i="33"/>
  <c r="B32" i="33"/>
  <c r="E31" i="33"/>
  <c r="D31" i="33"/>
  <c r="C31" i="33"/>
  <c r="B31" i="33"/>
  <c r="E30" i="33"/>
  <c r="D30" i="33"/>
  <c r="C30" i="33"/>
  <c r="B30" i="33"/>
  <c r="E29" i="33"/>
  <c r="D29" i="33"/>
  <c r="C29" i="33"/>
  <c r="B29" i="33"/>
  <c r="E28" i="33"/>
  <c r="D28" i="33"/>
  <c r="C28" i="33"/>
  <c r="B28" i="33"/>
  <c r="E27" i="33"/>
  <c r="D27" i="33"/>
  <c r="C27" i="33"/>
  <c r="B27" i="33"/>
  <c r="E26" i="33"/>
  <c r="D26" i="33"/>
  <c r="C26" i="33"/>
  <c r="B26" i="33"/>
  <c r="E25" i="33"/>
  <c r="D25" i="33"/>
  <c r="C25" i="33"/>
  <c r="B25" i="33"/>
  <c r="E24" i="33"/>
  <c r="D24" i="33"/>
  <c r="C24" i="33"/>
  <c r="B24" i="33"/>
  <c r="E23" i="33"/>
  <c r="D23" i="33"/>
  <c r="C23" i="33"/>
  <c r="B23" i="33"/>
  <c r="E22" i="33"/>
  <c r="D22" i="33"/>
  <c r="C22" i="33"/>
  <c r="B22" i="33"/>
  <c r="E21" i="33"/>
  <c r="D21" i="33"/>
  <c r="C21" i="33"/>
  <c r="B21" i="33"/>
  <c r="E20" i="33"/>
  <c r="D20" i="33"/>
  <c r="C20" i="33"/>
  <c r="B20" i="33"/>
  <c r="E19" i="33"/>
  <c r="D19" i="33"/>
  <c r="C19" i="33"/>
  <c r="B19" i="33"/>
  <c r="E18" i="33"/>
  <c r="D18" i="33"/>
  <c r="C18" i="33"/>
  <c r="B18" i="33"/>
  <c r="E17" i="33"/>
  <c r="D17" i="33"/>
  <c r="C17" i="33"/>
  <c r="B17" i="33"/>
  <c r="E16" i="33"/>
  <c r="D16" i="33"/>
  <c r="C16" i="33"/>
  <c r="B16" i="33"/>
  <c r="E15" i="33"/>
  <c r="D15" i="33"/>
  <c r="C15" i="33"/>
  <c r="B15" i="33"/>
  <c r="E14" i="33"/>
  <c r="D14" i="33"/>
  <c r="C14" i="33"/>
  <c r="B14" i="33"/>
  <c r="E13" i="33"/>
  <c r="D13" i="33"/>
  <c r="C13" i="33"/>
  <c r="Q7" i="33" s="1"/>
  <c r="B13" i="33"/>
  <c r="E12" i="33"/>
  <c r="D12" i="33"/>
  <c r="C12" i="33"/>
  <c r="R7" i="33" s="1"/>
  <c r="B12" i="33"/>
  <c r="F10" i="33"/>
  <c r="F8" i="33"/>
  <c r="F7" i="33"/>
  <c r="F6" i="33"/>
  <c r="P5" i="33"/>
  <c r="F5" i="33"/>
  <c r="F9" i="33" s="1"/>
  <c r="F4" i="33"/>
  <c r="B2" i="33" s="1"/>
  <c r="C3" i="33"/>
  <c r="C2" i="33"/>
  <c r="E117" i="32"/>
  <c r="D117" i="32"/>
  <c r="C117" i="32"/>
  <c r="B117" i="32"/>
  <c r="E116" i="32"/>
  <c r="D116" i="32"/>
  <c r="C116" i="32"/>
  <c r="B116" i="32"/>
  <c r="E115" i="32"/>
  <c r="D115" i="32"/>
  <c r="C115" i="32"/>
  <c r="B115" i="32"/>
  <c r="E114" i="32"/>
  <c r="D114" i="32"/>
  <c r="C114" i="32"/>
  <c r="B114" i="32"/>
  <c r="E113" i="32"/>
  <c r="D113" i="32"/>
  <c r="C113" i="32"/>
  <c r="B113" i="32"/>
  <c r="E112" i="32"/>
  <c r="D112" i="32"/>
  <c r="C112" i="32"/>
  <c r="B112" i="32"/>
  <c r="E111" i="32"/>
  <c r="D111" i="32"/>
  <c r="C111" i="32"/>
  <c r="B111" i="32"/>
  <c r="E110" i="32"/>
  <c r="D110" i="32"/>
  <c r="C110" i="32"/>
  <c r="B110" i="32"/>
  <c r="E109" i="32"/>
  <c r="D109" i="32"/>
  <c r="C109" i="32"/>
  <c r="B109" i="32"/>
  <c r="E108" i="32"/>
  <c r="D108" i="32"/>
  <c r="C108" i="32"/>
  <c r="B108" i="32"/>
  <c r="E107" i="32"/>
  <c r="D107" i="32"/>
  <c r="C107" i="32"/>
  <c r="B107" i="32"/>
  <c r="E106" i="32"/>
  <c r="D106" i="32"/>
  <c r="C106" i="32"/>
  <c r="B106" i="32"/>
  <c r="E105" i="32"/>
  <c r="D105" i="32"/>
  <c r="C105" i="32"/>
  <c r="B105" i="32"/>
  <c r="E104" i="32"/>
  <c r="D104" i="32"/>
  <c r="C104" i="32"/>
  <c r="B104" i="32"/>
  <c r="E103" i="32"/>
  <c r="D103" i="32"/>
  <c r="C103" i="32"/>
  <c r="B103" i="32"/>
  <c r="E102" i="32"/>
  <c r="D102" i="32"/>
  <c r="C102" i="32"/>
  <c r="B102" i="32"/>
  <c r="E101" i="32"/>
  <c r="D101" i="32"/>
  <c r="C101" i="32"/>
  <c r="B101" i="32"/>
  <c r="E100" i="32"/>
  <c r="D100" i="32"/>
  <c r="C100" i="32"/>
  <c r="B100" i="32"/>
  <c r="E99" i="32"/>
  <c r="D99" i="32"/>
  <c r="C99" i="32"/>
  <c r="B99" i="32"/>
  <c r="E98" i="32"/>
  <c r="D98" i="32"/>
  <c r="C98" i="32"/>
  <c r="B98" i="32"/>
  <c r="E97" i="32"/>
  <c r="D97" i="32"/>
  <c r="C97" i="32"/>
  <c r="B97" i="32"/>
  <c r="E96" i="32"/>
  <c r="D96" i="32"/>
  <c r="C96" i="32"/>
  <c r="B96" i="32"/>
  <c r="E95" i="32"/>
  <c r="D95" i="32"/>
  <c r="C95" i="32"/>
  <c r="B95" i="32"/>
  <c r="E94" i="32"/>
  <c r="D94" i="32"/>
  <c r="C94" i="32"/>
  <c r="B94" i="32"/>
  <c r="E93" i="32"/>
  <c r="D93" i="32"/>
  <c r="C93" i="32"/>
  <c r="B93" i="32"/>
  <c r="E92" i="32"/>
  <c r="D92" i="32"/>
  <c r="C92" i="32"/>
  <c r="B92" i="32"/>
  <c r="E91" i="32"/>
  <c r="D91" i="32"/>
  <c r="C91" i="32"/>
  <c r="B91" i="32"/>
  <c r="E90" i="32"/>
  <c r="D90" i="32"/>
  <c r="C90" i="32"/>
  <c r="B90" i="32"/>
  <c r="E89" i="32"/>
  <c r="D89" i="32"/>
  <c r="C89" i="32"/>
  <c r="B89" i="32"/>
  <c r="E88" i="32"/>
  <c r="D88" i="32"/>
  <c r="C88" i="32"/>
  <c r="B88" i="32"/>
  <c r="E87" i="32"/>
  <c r="D87" i="32"/>
  <c r="C87" i="32"/>
  <c r="B87" i="32"/>
  <c r="E86" i="32"/>
  <c r="D86" i="32"/>
  <c r="C86" i="32"/>
  <c r="B86" i="32"/>
  <c r="E85" i="32"/>
  <c r="D85" i="32"/>
  <c r="C85" i="32"/>
  <c r="B85" i="32"/>
  <c r="E84" i="32"/>
  <c r="D84" i="32"/>
  <c r="C84" i="32"/>
  <c r="B84" i="32"/>
  <c r="E83" i="32"/>
  <c r="D83" i="32"/>
  <c r="C83" i="32"/>
  <c r="B83" i="32"/>
  <c r="E82" i="32"/>
  <c r="D82" i="32"/>
  <c r="C82" i="32"/>
  <c r="B82" i="32"/>
  <c r="E81" i="32"/>
  <c r="D81" i="32"/>
  <c r="C81" i="32"/>
  <c r="B81" i="32"/>
  <c r="E80" i="32"/>
  <c r="D80" i="32"/>
  <c r="C80" i="32"/>
  <c r="B80" i="32"/>
  <c r="E79" i="32"/>
  <c r="D79" i="32"/>
  <c r="C79" i="32"/>
  <c r="B79" i="32"/>
  <c r="E78" i="32"/>
  <c r="D78" i="32"/>
  <c r="C78" i="32"/>
  <c r="B78" i="32"/>
  <c r="E77" i="32"/>
  <c r="D77" i="32"/>
  <c r="C77" i="32"/>
  <c r="B77" i="32"/>
  <c r="E76" i="32"/>
  <c r="D76" i="32"/>
  <c r="C76" i="32"/>
  <c r="B76" i="32"/>
  <c r="E75" i="32"/>
  <c r="D75" i="32"/>
  <c r="C75" i="32"/>
  <c r="B75" i="32"/>
  <c r="E74" i="32"/>
  <c r="D74" i="32"/>
  <c r="C74" i="32"/>
  <c r="B74" i="32"/>
  <c r="E73" i="32"/>
  <c r="D73" i="32"/>
  <c r="C73" i="32"/>
  <c r="B73" i="32"/>
  <c r="E72" i="32"/>
  <c r="D72" i="32"/>
  <c r="C72" i="32"/>
  <c r="B72" i="32"/>
  <c r="E71" i="32"/>
  <c r="D71" i="32"/>
  <c r="C71" i="32"/>
  <c r="B71" i="32"/>
  <c r="E70" i="32"/>
  <c r="D70" i="32"/>
  <c r="C70" i="32"/>
  <c r="B70" i="32"/>
  <c r="E69" i="32"/>
  <c r="D69" i="32"/>
  <c r="C69" i="32"/>
  <c r="B69" i="32"/>
  <c r="E68" i="32"/>
  <c r="D68" i="32"/>
  <c r="C68" i="32"/>
  <c r="B68" i="32"/>
  <c r="E67" i="32"/>
  <c r="D67" i="32"/>
  <c r="C67" i="32"/>
  <c r="B67" i="32"/>
  <c r="E66" i="32"/>
  <c r="D66" i="32"/>
  <c r="C66" i="32"/>
  <c r="B66" i="32"/>
  <c r="E65" i="32"/>
  <c r="D65" i="32"/>
  <c r="C65" i="32"/>
  <c r="B65" i="32"/>
  <c r="E64" i="32"/>
  <c r="D64" i="32"/>
  <c r="C64" i="32"/>
  <c r="B64" i="32"/>
  <c r="E63" i="32"/>
  <c r="D63" i="32"/>
  <c r="C63" i="32"/>
  <c r="B63" i="32"/>
  <c r="E62" i="32"/>
  <c r="D62" i="32"/>
  <c r="C62" i="32"/>
  <c r="B62" i="32"/>
  <c r="E61" i="32"/>
  <c r="D61" i="32"/>
  <c r="C61" i="32"/>
  <c r="B61" i="32"/>
  <c r="E60" i="32"/>
  <c r="D60" i="32"/>
  <c r="C60" i="32"/>
  <c r="B60" i="32"/>
  <c r="E59" i="32"/>
  <c r="D59" i="32"/>
  <c r="C59" i="32"/>
  <c r="B59" i="32"/>
  <c r="E58" i="32"/>
  <c r="D58" i="32"/>
  <c r="C58" i="32"/>
  <c r="B58" i="32"/>
  <c r="E57" i="32"/>
  <c r="D57" i="32"/>
  <c r="C57" i="32"/>
  <c r="B57" i="32"/>
  <c r="E56" i="32"/>
  <c r="D56" i="32"/>
  <c r="C56" i="32"/>
  <c r="B56" i="32"/>
  <c r="E55" i="32"/>
  <c r="D55" i="32"/>
  <c r="C55" i="32"/>
  <c r="B55" i="32"/>
  <c r="E54" i="32"/>
  <c r="D54" i="32"/>
  <c r="C54" i="32"/>
  <c r="B54" i="32"/>
  <c r="E53" i="32"/>
  <c r="D53" i="32"/>
  <c r="C53" i="32"/>
  <c r="B53" i="32"/>
  <c r="E52" i="32"/>
  <c r="D52" i="32"/>
  <c r="C52" i="32"/>
  <c r="B52" i="32"/>
  <c r="E51" i="32"/>
  <c r="D51" i="32"/>
  <c r="C51" i="32"/>
  <c r="B51" i="32"/>
  <c r="E50" i="32"/>
  <c r="D50" i="32"/>
  <c r="C50" i="32"/>
  <c r="B50" i="32"/>
  <c r="E49" i="32"/>
  <c r="D49" i="32"/>
  <c r="C49" i="32"/>
  <c r="B49" i="32"/>
  <c r="E48" i="32"/>
  <c r="D48" i="32"/>
  <c r="C48" i="32"/>
  <c r="B48" i="32"/>
  <c r="E47" i="32"/>
  <c r="D47" i="32"/>
  <c r="C47" i="32"/>
  <c r="B47" i="32"/>
  <c r="E46" i="32"/>
  <c r="D46" i="32"/>
  <c r="C46" i="32"/>
  <c r="B46" i="32"/>
  <c r="E45" i="32"/>
  <c r="D45" i="32"/>
  <c r="C45" i="32"/>
  <c r="B45" i="32"/>
  <c r="E44" i="32"/>
  <c r="D44" i="32"/>
  <c r="C44" i="32"/>
  <c r="B44" i="32"/>
  <c r="E43" i="32"/>
  <c r="D43" i="32"/>
  <c r="C43" i="32"/>
  <c r="B43" i="32"/>
  <c r="E42" i="32"/>
  <c r="D42" i="32"/>
  <c r="C42" i="32"/>
  <c r="B42" i="32"/>
  <c r="E41" i="32"/>
  <c r="D41" i="32"/>
  <c r="C41" i="32"/>
  <c r="B41" i="32"/>
  <c r="E40" i="32"/>
  <c r="D40" i="32"/>
  <c r="C40" i="32"/>
  <c r="B40" i="32"/>
  <c r="E39" i="32"/>
  <c r="D39" i="32"/>
  <c r="C39" i="32"/>
  <c r="B39" i="32"/>
  <c r="E38" i="32"/>
  <c r="D38" i="32"/>
  <c r="C38" i="32"/>
  <c r="B38" i="32"/>
  <c r="E37" i="32"/>
  <c r="D37" i="32"/>
  <c r="C37" i="32"/>
  <c r="B37" i="32"/>
  <c r="E36" i="32"/>
  <c r="D36" i="32"/>
  <c r="C36" i="32"/>
  <c r="B36" i="32"/>
  <c r="E35" i="32"/>
  <c r="D35" i="32"/>
  <c r="C35" i="32"/>
  <c r="B35" i="32"/>
  <c r="E34" i="32"/>
  <c r="D34" i="32"/>
  <c r="C34" i="32"/>
  <c r="B34" i="32"/>
  <c r="E33" i="32"/>
  <c r="D33" i="32"/>
  <c r="C33" i="32"/>
  <c r="B33" i="32"/>
  <c r="E32" i="32"/>
  <c r="D32" i="32"/>
  <c r="C32" i="32"/>
  <c r="B32" i="32"/>
  <c r="E31" i="32"/>
  <c r="D31" i="32"/>
  <c r="C31" i="32"/>
  <c r="B31" i="32"/>
  <c r="E30" i="32"/>
  <c r="D30" i="32"/>
  <c r="C30" i="32"/>
  <c r="B30" i="32"/>
  <c r="E29" i="32"/>
  <c r="D29" i="32"/>
  <c r="C29" i="32"/>
  <c r="B29" i="32"/>
  <c r="E28" i="32"/>
  <c r="D28" i="32"/>
  <c r="C28" i="32"/>
  <c r="B28" i="32"/>
  <c r="E27" i="32"/>
  <c r="D27" i="32"/>
  <c r="C27" i="32"/>
  <c r="B27" i="32"/>
  <c r="E26" i="32"/>
  <c r="D26" i="32"/>
  <c r="C26" i="32"/>
  <c r="B26" i="32"/>
  <c r="E25" i="32"/>
  <c r="D25" i="32"/>
  <c r="C25" i="32"/>
  <c r="B25" i="32"/>
  <c r="E24" i="32"/>
  <c r="D24" i="32"/>
  <c r="C24" i="32"/>
  <c r="B24" i="32"/>
  <c r="E23" i="32"/>
  <c r="D23" i="32"/>
  <c r="C23" i="32"/>
  <c r="B23" i="32"/>
  <c r="E22" i="32"/>
  <c r="D22" i="32"/>
  <c r="C22" i="32"/>
  <c r="B22" i="32"/>
  <c r="E21" i="32"/>
  <c r="D21" i="32"/>
  <c r="C21" i="32"/>
  <c r="B21" i="32"/>
  <c r="E20" i="32"/>
  <c r="D20" i="32"/>
  <c r="C20" i="32"/>
  <c r="B20" i="32"/>
  <c r="E19" i="32"/>
  <c r="D19" i="32"/>
  <c r="C19" i="32"/>
  <c r="B19" i="32"/>
  <c r="E18" i="32"/>
  <c r="D18" i="32"/>
  <c r="C18" i="32"/>
  <c r="B18" i="32"/>
  <c r="E17" i="32"/>
  <c r="D17" i="32"/>
  <c r="C17" i="32"/>
  <c r="B17" i="32"/>
  <c r="E16" i="32"/>
  <c r="D16" i="32"/>
  <c r="C16" i="32"/>
  <c r="B16" i="32"/>
  <c r="E15" i="32"/>
  <c r="D15" i="32"/>
  <c r="C15" i="32"/>
  <c r="B15" i="32"/>
  <c r="E14" i="32"/>
  <c r="D14" i="32"/>
  <c r="C14" i="32"/>
  <c r="B14" i="32"/>
  <c r="E13" i="32"/>
  <c r="D13" i="32"/>
  <c r="C13" i="32"/>
  <c r="P7" i="32" s="1"/>
  <c r="B13" i="32"/>
  <c r="E12" i="32"/>
  <c r="D12" i="32"/>
  <c r="C12" i="32"/>
  <c r="R7" i="32" s="1"/>
  <c r="B12" i="32"/>
  <c r="F9" i="32"/>
  <c r="F8" i="32"/>
  <c r="F7" i="32"/>
  <c r="F6" i="32"/>
  <c r="F10" i="32" s="1"/>
  <c r="P5" i="32"/>
  <c r="O5" i="32"/>
  <c r="S5" i="32" s="1"/>
  <c r="F5" i="32"/>
  <c r="F4" i="32"/>
  <c r="B2" i="32" s="1"/>
  <c r="C3" i="32"/>
  <c r="C2" i="32"/>
  <c r="E117" i="31"/>
  <c r="D117" i="31"/>
  <c r="C117" i="31"/>
  <c r="B117" i="31"/>
  <c r="E116" i="31"/>
  <c r="D116" i="31"/>
  <c r="C116" i="31"/>
  <c r="B116" i="31"/>
  <c r="E115" i="31"/>
  <c r="D115" i="31"/>
  <c r="C115" i="31"/>
  <c r="B115" i="31"/>
  <c r="E114" i="31"/>
  <c r="D114" i="31"/>
  <c r="C114" i="31"/>
  <c r="B114" i="31"/>
  <c r="E113" i="31"/>
  <c r="D113" i="31"/>
  <c r="C113" i="31"/>
  <c r="B113" i="31"/>
  <c r="E112" i="31"/>
  <c r="D112" i="31"/>
  <c r="C112" i="31"/>
  <c r="B112" i="31"/>
  <c r="E111" i="31"/>
  <c r="D111" i="31"/>
  <c r="C111" i="31"/>
  <c r="B111" i="31"/>
  <c r="E110" i="31"/>
  <c r="D110" i="31"/>
  <c r="C110" i="31"/>
  <c r="B110" i="31"/>
  <c r="E109" i="31"/>
  <c r="D109" i="31"/>
  <c r="C109" i="31"/>
  <c r="B109" i="31"/>
  <c r="E108" i="31"/>
  <c r="D108" i="31"/>
  <c r="C108" i="31"/>
  <c r="B108" i="31"/>
  <c r="E107" i="31"/>
  <c r="D107" i="31"/>
  <c r="C107" i="31"/>
  <c r="B107" i="31"/>
  <c r="E106" i="31"/>
  <c r="D106" i="31"/>
  <c r="C106" i="31"/>
  <c r="B106" i="31"/>
  <c r="E105" i="31"/>
  <c r="D105" i="31"/>
  <c r="C105" i="31"/>
  <c r="B105" i="31"/>
  <c r="E104" i="31"/>
  <c r="D104" i="31"/>
  <c r="C104" i="31"/>
  <c r="B104" i="31"/>
  <c r="E103" i="31"/>
  <c r="D103" i="31"/>
  <c r="C103" i="31"/>
  <c r="B103" i="31"/>
  <c r="E102" i="31"/>
  <c r="D102" i="31"/>
  <c r="C102" i="31"/>
  <c r="B102" i="31"/>
  <c r="E101" i="31"/>
  <c r="D101" i="31"/>
  <c r="C101" i="31"/>
  <c r="B101" i="31"/>
  <c r="E100" i="31"/>
  <c r="D100" i="31"/>
  <c r="C100" i="31"/>
  <c r="B100" i="31"/>
  <c r="E99" i="31"/>
  <c r="D99" i="31"/>
  <c r="C99" i="31"/>
  <c r="B99" i="31"/>
  <c r="E98" i="31"/>
  <c r="D98" i="31"/>
  <c r="C98" i="31"/>
  <c r="B98" i="31"/>
  <c r="E97" i="31"/>
  <c r="D97" i="31"/>
  <c r="C97" i="31"/>
  <c r="B97" i="31"/>
  <c r="E96" i="31"/>
  <c r="D96" i="31"/>
  <c r="C96" i="31"/>
  <c r="B96" i="31"/>
  <c r="E95" i="31"/>
  <c r="D95" i="31"/>
  <c r="C95" i="31"/>
  <c r="B95" i="31"/>
  <c r="E94" i="31"/>
  <c r="D94" i="31"/>
  <c r="C94" i="31"/>
  <c r="B94" i="31"/>
  <c r="E93" i="31"/>
  <c r="D93" i="31"/>
  <c r="C93" i="31"/>
  <c r="B93" i="31"/>
  <c r="E92" i="31"/>
  <c r="D92" i="31"/>
  <c r="C92" i="31"/>
  <c r="B92" i="31"/>
  <c r="E91" i="31"/>
  <c r="D91" i="31"/>
  <c r="C91" i="31"/>
  <c r="B91" i="31"/>
  <c r="E90" i="31"/>
  <c r="D90" i="31"/>
  <c r="C90" i="31"/>
  <c r="B90" i="31"/>
  <c r="E89" i="31"/>
  <c r="D89" i="31"/>
  <c r="C89" i="31"/>
  <c r="B89" i="31"/>
  <c r="E88" i="31"/>
  <c r="D88" i="31"/>
  <c r="C88" i="31"/>
  <c r="B88" i="31"/>
  <c r="E87" i="31"/>
  <c r="D87" i="31"/>
  <c r="C87" i="31"/>
  <c r="B87" i="31"/>
  <c r="E86" i="31"/>
  <c r="D86" i="31"/>
  <c r="C86" i="31"/>
  <c r="B86" i="31"/>
  <c r="E85" i="31"/>
  <c r="D85" i="31"/>
  <c r="C85" i="31"/>
  <c r="B85" i="31"/>
  <c r="E84" i="31"/>
  <c r="D84" i="31"/>
  <c r="C84" i="31"/>
  <c r="B84" i="31"/>
  <c r="E83" i="31"/>
  <c r="D83" i="31"/>
  <c r="C83" i="31"/>
  <c r="B83" i="31"/>
  <c r="E82" i="31"/>
  <c r="D82" i="31"/>
  <c r="C82" i="31"/>
  <c r="B82" i="31"/>
  <c r="E81" i="31"/>
  <c r="D81" i="31"/>
  <c r="C81" i="31"/>
  <c r="B81" i="31"/>
  <c r="E80" i="31"/>
  <c r="D80" i="31"/>
  <c r="C80" i="31"/>
  <c r="B80" i="31"/>
  <c r="E79" i="31"/>
  <c r="D79" i="31"/>
  <c r="C79" i="31"/>
  <c r="B79" i="31"/>
  <c r="E78" i="31"/>
  <c r="D78" i="31"/>
  <c r="C78" i="31"/>
  <c r="B78" i="31"/>
  <c r="E77" i="31"/>
  <c r="D77" i="31"/>
  <c r="C77" i="31"/>
  <c r="B77" i="31"/>
  <c r="E76" i="31"/>
  <c r="D76" i="31"/>
  <c r="C76" i="31"/>
  <c r="B76" i="31"/>
  <c r="E75" i="31"/>
  <c r="D75" i="31"/>
  <c r="C75" i="31"/>
  <c r="B75" i="31"/>
  <c r="E74" i="31"/>
  <c r="D74" i="31"/>
  <c r="C74" i="31"/>
  <c r="B74" i="31"/>
  <c r="E73" i="31"/>
  <c r="D73" i="31"/>
  <c r="C73" i="31"/>
  <c r="B73" i="31"/>
  <c r="E72" i="31"/>
  <c r="D72" i="31"/>
  <c r="C72" i="31"/>
  <c r="B72" i="31"/>
  <c r="E71" i="31"/>
  <c r="D71" i="31"/>
  <c r="C71" i="31"/>
  <c r="B71" i="31"/>
  <c r="E70" i="31"/>
  <c r="D70" i="31"/>
  <c r="C70" i="31"/>
  <c r="B70" i="31"/>
  <c r="E69" i="31"/>
  <c r="D69" i="31"/>
  <c r="C69" i="31"/>
  <c r="B69" i="31"/>
  <c r="E68" i="31"/>
  <c r="D68" i="31"/>
  <c r="C68" i="31"/>
  <c r="B68" i="31"/>
  <c r="E67" i="31"/>
  <c r="D67" i="31"/>
  <c r="C67" i="31"/>
  <c r="B67" i="31"/>
  <c r="E66" i="31"/>
  <c r="D66" i="31"/>
  <c r="C66" i="31"/>
  <c r="B66" i="31"/>
  <c r="E65" i="31"/>
  <c r="D65" i="31"/>
  <c r="C65" i="31"/>
  <c r="B65" i="31"/>
  <c r="E64" i="31"/>
  <c r="D64" i="31"/>
  <c r="C64" i="31"/>
  <c r="B64" i="31"/>
  <c r="E63" i="31"/>
  <c r="D63" i="31"/>
  <c r="C63" i="31"/>
  <c r="B63" i="31"/>
  <c r="E62" i="31"/>
  <c r="D62" i="31"/>
  <c r="C62" i="31"/>
  <c r="B62" i="31"/>
  <c r="E61" i="31"/>
  <c r="D61" i="31"/>
  <c r="C61" i="31"/>
  <c r="B61" i="31"/>
  <c r="E60" i="31"/>
  <c r="D60" i="31"/>
  <c r="C60" i="31"/>
  <c r="B60" i="31"/>
  <c r="E59" i="31"/>
  <c r="D59" i="31"/>
  <c r="C59" i="31"/>
  <c r="B59" i="31"/>
  <c r="E58" i="31"/>
  <c r="D58" i="31"/>
  <c r="C58" i="31"/>
  <c r="B58" i="31"/>
  <c r="E57" i="31"/>
  <c r="D57" i="31"/>
  <c r="C57" i="31"/>
  <c r="B57" i="31"/>
  <c r="E56" i="31"/>
  <c r="D56" i="31"/>
  <c r="C56" i="31"/>
  <c r="B56" i="31"/>
  <c r="E55" i="31"/>
  <c r="D55" i="31"/>
  <c r="C55" i="31"/>
  <c r="B55" i="31"/>
  <c r="E54" i="31"/>
  <c r="D54" i="31"/>
  <c r="C54" i="31"/>
  <c r="B54" i="31"/>
  <c r="E53" i="31"/>
  <c r="D53" i="31"/>
  <c r="C53" i="31"/>
  <c r="B53" i="31"/>
  <c r="E52" i="31"/>
  <c r="D52" i="31"/>
  <c r="C52" i="31"/>
  <c r="B52" i="31"/>
  <c r="E51" i="31"/>
  <c r="D51" i="31"/>
  <c r="C51" i="31"/>
  <c r="B51" i="31"/>
  <c r="E50" i="31"/>
  <c r="D50" i="31"/>
  <c r="C50" i="31"/>
  <c r="B50" i="31"/>
  <c r="E49" i="31"/>
  <c r="D49" i="31"/>
  <c r="C49" i="31"/>
  <c r="B49" i="31"/>
  <c r="E48" i="31"/>
  <c r="D48" i="31"/>
  <c r="C48" i="31"/>
  <c r="B48" i="31"/>
  <c r="E47" i="31"/>
  <c r="D47" i="31"/>
  <c r="C47" i="31"/>
  <c r="B47" i="31"/>
  <c r="E46" i="31"/>
  <c r="D46" i="31"/>
  <c r="C46" i="31"/>
  <c r="B46" i="31"/>
  <c r="E45" i="31"/>
  <c r="D45" i="31"/>
  <c r="C45" i="31"/>
  <c r="B45" i="31"/>
  <c r="E44" i="31"/>
  <c r="D44" i="31"/>
  <c r="C44" i="31"/>
  <c r="B44" i="31"/>
  <c r="E43" i="31"/>
  <c r="D43" i="31"/>
  <c r="C43" i="31"/>
  <c r="B43" i="31"/>
  <c r="E42" i="31"/>
  <c r="D42" i="31"/>
  <c r="C42" i="31"/>
  <c r="B42" i="31"/>
  <c r="E41" i="31"/>
  <c r="D41" i="31"/>
  <c r="C41" i="31"/>
  <c r="B41" i="31"/>
  <c r="E40" i="31"/>
  <c r="D40" i="31"/>
  <c r="C40" i="31"/>
  <c r="B40" i="31"/>
  <c r="E39" i="31"/>
  <c r="D39" i="31"/>
  <c r="C39" i="31"/>
  <c r="B39" i="31"/>
  <c r="E38" i="31"/>
  <c r="D38" i="31"/>
  <c r="C38" i="31"/>
  <c r="B38" i="31"/>
  <c r="E37" i="31"/>
  <c r="D37" i="31"/>
  <c r="C37" i="31"/>
  <c r="B37" i="31"/>
  <c r="E36" i="31"/>
  <c r="D36" i="31"/>
  <c r="C36" i="31"/>
  <c r="B36" i="31"/>
  <c r="E35" i="31"/>
  <c r="D35" i="31"/>
  <c r="C35" i="31"/>
  <c r="B35" i="31"/>
  <c r="E34" i="31"/>
  <c r="D34" i="31"/>
  <c r="C34" i="31"/>
  <c r="B34" i="31"/>
  <c r="E33" i="31"/>
  <c r="D33" i="31"/>
  <c r="C33" i="31"/>
  <c r="B33" i="31"/>
  <c r="E32" i="31"/>
  <c r="D32" i="31"/>
  <c r="C32" i="31"/>
  <c r="B32" i="31"/>
  <c r="E31" i="31"/>
  <c r="D31" i="31"/>
  <c r="C31" i="31"/>
  <c r="B31" i="31"/>
  <c r="E30" i="31"/>
  <c r="D30" i="31"/>
  <c r="C30" i="31"/>
  <c r="B30" i="31"/>
  <c r="E29" i="31"/>
  <c r="D29" i="31"/>
  <c r="C29" i="31"/>
  <c r="B29" i="31"/>
  <c r="E28" i="31"/>
  <c r="D28" i="31"/>
  <c r="C28" i="31"/>
  <c r="B28" i="31"/>
  <c r="E27" i="31"/>
  <c r="D27" i="31"/>
  <c r="C27" i="31"/>
  <c r="B27" i="31"/>
  <c r="E26" i="31"/>
  <c r="D26" i="31"/>
  <c r="C26" i="31"/>
  <c r="B26" i="31"/>
  <c r="E25" i="31"/>
  <c r="D25" i="31"/>
  <c r="C25" i="31"/>
  <c r="B25" i="31"/>
  <c r="E24" i="31"/>
  <c r="D24" i="31"/>
  <c r="C24" i="31"/>
  <c r="B24" i="31"/>
  <c r="E23" i="31"/>
  <c r="D23" i="31"/>
  <c r="C23" i="31"/>
  <c r="B23" i="31"/>
  <c r="E22" i="31"/>
  <c r="D22" i="31"/>
  <c r="C22" i="31"/>
  <c r="B22" i="31"/>
  <c r="E21" i="31"/>
  <c r="D21" i="31"/>
  <c r="C21" i="31"/>
  <c r="B21" i="31"/>
  <c r="E20" i="31"/>
  <c r="D20" i="31"/>
  <c r="C20" i="31"/>
  <c r="B20" i="31"/>
  <c r="E19" i="31"/>
  <c r="D19" i="31"/>
  <c r="C19" i="31"/>
  <c r="B19" i="31"/>
  <c r="E18" i="31"/>
  <c r="D18" i="31"/>
  <c r="C18" i="31"/>
  <c r="B18" i="31"/>
  <c r="E17" i="31"/>
  <c r="D17" i="31"/>
  <c r="C17" i="31"/>
  <c r="B17" i="31"/>
  <c r="E16" i="31"/>
  <c r="D16" i="31"/>
  <c r="C16" i="31"/>
  <c r="B16" i="31"/>
  <c r="E15" i="31"/>
  <c r="D15" i="31"/>
  <c r="C15" i="31"/>
  <c r="R7" i="31" s="1"/>
  <c r="B15" i="31"/>
  <c r="E14" i="31"/>
  <c r="D14" i="31"/>
  <c r="C14" i="31"/>
  <c r="B14" i="31"/>
  <c r="E13" i="31"/>
  <c r="D13" i="31"/>
  <c r="C13" i="31"/>
  <c r="P7" i="31" s="1"/>
  <c r="B13" i="31"/>
  <c r="E12" i="31"/>
  <c r="D12" i="31"/>
  <c r="C12" i="31"/>
  <c r="Q7" i="31" s="1"/>
  <c r="B12" i="31"/>
  <c r="F8" i="31"/>
  <c r="F7" i="31"/>
  <c r="F6" i="31"/>
  <c r="F10" i="31" s="1"/>
  <c r="F5" i="31"/>
  <c r="F9" i="31" s="1"/>
  <c r="F4" i="31"/>
  <c r="B2" i="31" s="1"/>
  <c r="C3" i="31"/>
  <c r="C2" i="31"/>
  <c r="E117" i="30"/>
  <c r="D117" i="30"/>
  <c r="C117" i="30"/>
  <c r="B117" i="30"/>
  <c r="E116" i="30"/>
  <c r="D116" i="30"/>
  <c r="C116" i="30"/>
  <c r="B116" i="30"/>
  <c r="E115" i="30"/>
  <c r="D115" i="30"/>
  <c r="C115" i="30"/>
  <c r="B115" i="30"/>
  <c r="E114" i="30"/>
  <c r="D114" i="30"/>
  <c r="C114" i="30"/>
  <c r="B114" i="30"/>
  <c r="E113" i="30"/>
  <c r="D113" i="30"/>
  <c r="C113" i="30"/>
  <c r="B113" i="30"/>
  <c r="E112" i="30"/>
  <c r="D112" i="30"/>
  <c r="C112" i="30"/>
  <c r="B112" i="30"/>
  <c r="E111" i="30"/>
  <c r="D111" i="30"/>
  <c r="C111" i="30"/>
  <c r="B111" i="30"/>
  <c r="E110" i="30"/>
  <c r="D110" i="30"/>
  <c r="C110" i="30"/>
  <c r="B110" i="30"/>
  <c r="E109" i="30"/>
  <c r="D109" i="30"/>
  <c r="C109" i="30"/>
  <c r="B109" i="30"/>
  <c r="E108" i="30"/>
  <c r="D108" i="30"/>
  <c r="C108" i="30"/>
  <c r="B108" i="30"/>
  <c r="E107" i="30"/>
  <c r="D107" i="30"/>
  <c r="C107" i="30"/>
  <c r="B107" i="30"/>
  <c r="E106" i="30"/>
  <c r="D106" i="30"/>
  <c r="C106" i="30"/>
  <c r="B106" i="30"/>
  <c r="E105" i="30"/>
  <c r="D105" i="30"/>
  <c r="C105" i="30"/>
  <c r="B105" i="30"/>
  <c r="E104" i="30"/>
  <c r="D104" i="30"/>
  <c r="C104" i="30"/>
  <c r="B104" i="30"/>
  <c r="E103" i="30"/>
  <c r="D103" i="30"/>
  <c r="C103" i="30"/>
  <c r="B103" i="30"/>
  <c r="E102" i="30"/>
  <c r="D102" i="30"/>
  <c r="C102" i="30"/>
  <c r="B102" i="30"/>
  <c r="E101" i="30"/>
  <c r="D101" i="30"/>
  <c r="C101" i="30"/>
  <c r="B101" i="30"/>
  <c r="E100" i="30"/>
  <c r="D100" i="30"/>
  <c r="C100" i="30"/>
  <c r="B100" i="30"/>
  <c r="E99" i="30"/>
  <c r="D99" i="30"/>
  <c r="C99" i="30"/>
  <c r="B99" i="30"/>
  <c r="E98" i="30"/>
  <c r="D98" i="30"/>
  <c r="C98" i="30"/>
  <c r="B98" i="30"/>
  <c r="E97" i="30"/>
  <c r="D97" i="30"/>
  <c r="C97" i="30"/>
  <c r="B97" i="30"/>
  <c r="E96" i="30"/>
  <c r="D96" i="30"/>
  <c r="C96" i="30"/>
  <c r="B96" i="30"/>
  <c r="E95" i="30"/>
  <c r="D95" i="30"/>
  <c r="C95" i="30"/>
  <c r="B95" i="30"/>
  <c r="E94" i="30"/>
  <c r="D94" i="30"/>
  <c r="C94" i="30"/>
  <c r="B94" i="30"/>
  <c r="E93" i="30"/>
  <c r="D93" i="30"/>
  <c r="C93" i="30"/>
  <c r="B93" i="30"/>
  <c r="E92" i="30"/>
  <c r="D92" i="30"/>
  <c r="C92" i="30"/>
  <c r="B92" i="30"/>
  <c r="E91" i="30"/>
  <c r="D91" i="30"/>
  <c r="C91" i="30"/>
  <c r="B91" i="30"/>
  <c r="E90" i="30"/>
  <c r="D90" i="30"/>
  <c r="C90" i="30"/>
  <c r="B90" i="30"/>
  <c r="E89" i="30"/>
  <c r="D89" i="30"/>
  <c r="C89" i="30"/>
  <c r="B89" i="30"/>
  <c r="E88" i="30"/>
  <c r="D88" i="30"/>
  <c r="C88" i="30"/>
  <c r="B88" i="30"/>
  <c r="E87" i="30"/>
  <c r="D87" i="30"/>
  <c r="C87" i="30"/>
  <c r="B87" i="30"/>
  <c r="E86" i="30"/>
  <c r="D86" i="30"/>
  <c r="C86" i="30"/>
  <c r="B86" i="30"/>
  <c r="E85" i="30"/>
  <c r="D85" i="30"/>
  <c r="C85" i="30"/>
  <c r="B85" i="30"/>
  <c r="E84" i="30"/>
  <c r="D84" i="30"/>
  <c r="C84" i="30"/>
  <c r="B84" i="30"/>
  <c r="E83" i="30"/>
  <c r="D83" i="30"/>
  <c r="C83" i="30"/>
  <c r="B83" i="30"/>
  <c r="E82" i="30"/>
  <c r="D82" i="30"/>
  <c r="C82" i="30"/>
  <c r="B82" i="30"/>
  <c r="E81" i="30"/>
  <c r="D81" i="30"/>
  <c r="C81" i="30"/>
  <c r="B81" i="30"/>
  <c r="E80" i="30"/>
  <c r="D80" i="30"/>
  <c r="C80" i="30"/>
  <c r="B80" i="30"/>
  <c r="E79" i="30"/>
  <c r="D79" i="30"/>
  <c r="C79" i="30"/>
  <c r="B79" i="30"/>
  <c r="E78" i="30"/>
  <c r="D78" i="30"/>
  <c r="C78" i="30"/>
  <c r="B78" i="30"/>
  <c r="E77" i="30"/>
  <c r="D77" i="30"/>
  <c r="C77" i="30"/>
  <c r="B77" i="30"/>
  <c r="E76" i="30"/>
  <c r="D76" i="30"/>
  <c r="C76" i="30"/>
  <c r="B76" i="30"/>
  <c r="E75" i="30"/>
  <c r="D75" i="30"/>
  <c r="C75" i="30"/>
  <c r="B75" i="30"/>
  <c r="E74" i="30"/>
  <c r="D74" i="30"/>
  <c r="C74" i="30"/>
  <c r="B74" i="30"/>
  <c r="E73" i="30"/>
  <c r="D73" i="30"/>
  <c r="C73" i="30"/>
  <c r="B73" i="30"/>
  <c r="E72" i="30"/>
  <c r="D72" i="30"/>
  <c r="C72" i="30"/>
  <c r="B72" i="30"/>
  <c r="E71" i="30"/>
  <c r="D71" i="30"/>
  <c r="C71" i="30"/>
  <c r="B71" i="30"/>
  <c r="E70" i="30"/>
  <c r="D70" i="30"/>
  <c r="C70" i="30"/>
  <c r="B70" i="30"/>
  <c r="E69" i="30"/>
  <c r="D69" i="30"/>
  <c r="C69" i="30"/>
  <c r="B69" i="30"/>
  <c r="E68" i="30"/>
  <c r="D68" i="30"/>
  <c r="C68" i="30"/>
  <c r="B68" i="30"/>
  <c r="E67" i="30"/>
  <c r="D67" i="30"/>
  <c r="C67" i="30"/>
  <c r="B67" i="30"/>
  <c r="E66" i="30"/>
  <c r="D66" i="30"/>
  <c r="C66" i="30"/>
  <c r="B66" i="30"/>
  <c r="E65" i="30"/>
  <c r="D65" i="30"/>
  <c r="C65" i="30"/>
  <c r="B65" i="30"/>
  <c r="E64" i="30"/>
  <c r="D64" i="30"/>
  <c r="C64" i="30"/>
  <c r="B64" i="30"/>
  <c r="E63" i="30"/>
  <c r="D63" i="30"/>
  <c r="C63" i="30"/>
  <c r="B63" i="30"/>
  <c r="E62" i="30"/>
  <c r="D62" i="30"/>
  <c r="C62" i="30"/>
  <c r="B62" i="30"/>
  <c r="E61" i="30"/>
  <c r="D61" i="30"/>
  <c r="C61" i="30"/>
  <c r="B61" i="30"/>
  <c r="E60" i="30"/>
  <c r="D60" i="30"/>
  <c r="C60" i="30"/>
  <c r="B60" i="30"/>
  <c r="E59" i="30"/>
  <c r="D59" i="30"/>
  <c r="C59" i="30"/>
  <c r="B59" i="30"/>
  <c r="E58" i="30"/>
  <c r="D58" i="30"/>
  <c r="C58" i="30"/>
  <c r="B58" i="30"/>
  <c r="E57" i="30"/>
  <c r="D57" i="30"/>
  <c r="C57" i="30"/>
  <c r="B57" i="30"/>
  <c r="E56" i="30"/>
  <c r="D56" i="30"/>
  <c r="C56" i="30"/>
  <c r="B56" i="30"/>
  <c r="E55" i="30"/>
  <c r="D55" i="30"/>
  <c r="C55" i="30"/>
  <c r="B55" i="30"/>
  <c r="E54" i="30"/>
  <c r="D54" i="30"/>
  <c r="C54" i="30"/>
  <c r="B54" i="30"/>
  <c r="E53" i="30"/>
  <c r="D53" i="30"/>
  <c r="C53" i="30"/>
  <c r="B53" i="30"/>
  <c r="E52" i="30"/>
  <c r="D52" i="30"/>
  <c r="C52" i="30"/>
  <c r="B52" i="30"/>
  <c r="E51" i="30"/>
  <c r="D51" i="30"/>
  <c r="C51" i="30"/>
  <c r="B51" i="30"/>
  <c r="E50" i="30"/>
  <c r="D50" i="30"/>
  <c r="C50" i="30"/>
  <c r="B50" i="30"/>
  <c r="E49" i="30"/>
  <c r="D49" i="30"/>
  <c r="C49" i="30"/>
  <c r="B49" i="30"/>
  <c r="E48" i="30"/>
  <c r="D48" i="30"/>
  <c r="C48" i="30"/>
  <c r="B48" i="30"/>
  <c r="E47" i="30"/>
  <c r="D47" i="30"/>
  <c r="C47" i="30"/>
  <c r="B47" i="30"/>
  <c r="E46" i="30"/>
  <c r="D46" i="30"/>
  <c r="C46" i="30"/>
  <c r="B46" i="30"/>
  <c r="E45" i="30"/>
  <c r="D45" i="30"/>
  <c r="C45" i="30"/>
  <c r="B45" i="30"/>
  <c r="E44" i="30"/>
  <c r="D44" i="30"/>
  <c r="C44" i="30"/>
  <c r="B44" i="30"/>
  <c r="E43" i="30"/>
  <c r="D43" i="30"/>
  <c r="C43" i="30"/>
  <c r="B43" i="30"/>
  <c r="E42" i="30"/>
  <c r="D42" i="30"/>
  <c r="C42" i="30"/>
  <c r="B42" i="30"/>
  <c r="E41" i="30"/>
  <c r="D41" i="30"/>
  <c r="C41" i="30"/>
  <c r="B41" i="30"/>
  <c r="E40" i="30"/>
  <c r="D40" i="30"/>
  <c r="C40" i="30"/>
  <c r="B40" i="30"/>
  <c r="E39" i="30"/>
  <c r="D39" i="30"/>
  <c r="C39" i="30"/>
  <c r="B39" i="30"/>
  <c r="E38" i="30"/>
  <c r="D38" i="30"/>
  <c r="C38" i="30"/>
  <c r="B38" i="30"/>
  <c r="E37" i="30"/>
  <c r="D37" i="30"/>
  <c r="C37" i="30"/>
  <c r="B37" i="30"/>
  <c r="E36" i="30"/>
  <c r="D36" i="30"/>
  <c r="C36" i="30"/>
  <c r="B36" i="30"/>
  <c r="E35" i="30"/>
  <c r="D35" i="30"/>
  <c r="C35" i="30"/>
  <c r="B35" i="30"/>
  <c r="E34" i="30"/>
  <c r="D34" i="30"/>
  <c r="C34" i="30"/>
  <c r="B34" i="30"/>
  <c r="E33" i="30"/>
  <c r="D33" i="30"/>
  <c r="C33" i="30"/>
  <c r="B33" i="30"/>
  <c r="E32" i="30"/>
  <c r="D32" i="30"/>
  <c r="C32" i="30"/>
  <c r="B32" i="30"/>
  <c r="E31" i="30"/>
  <c r="D31" i="30"/>
  <c r="C31" i="30"/>
  <c r="B31" i="30"/>
  <c r="E30" i="30"/>
  <c r="D30" i="30"/>
  <c r="C30" i="30"/>
  <c r="B30" i="30"/>
  <c r="E29" i="30"/>
  <c r="D29" i="30"/>
  <c r="C29" i="30"/>
  <c r="B29" i="30"/>
  <c r="E28" i="30"/>
  <c r="D28" i="30"/>
  <c r="C28" i="30"/>
  <c r="B28" i="30"/>
  <c r="E27" i="30"/>
  <c r="D27" i="30"/>
  <c r="C27" i="30"/>
  <c r="B27" i="30"/>
  <c r="E26" i="30"/>
  <c r="D26" i="30"/>
  <c r="C26" i="30"/>
  <c r="B26" i="30"/>
  <c r="E25" i="30"/>
  <c r="D25" i="30"/>
  <c r="C25" i="30"/>
  <c r="B25" i="30"/>
  <c r="E24" i="30"/>
  <c r="D24" i="30"/>
  <c r="C24" i="30"/>
  <c r="B24" i="30"/>
  <c r="E23" i="30"/>
  <c r="D23" i="30"/>
  <c r="C23" i="30"/>
  <c r="B23" i="30"/>
  <c r="E22" i="30"/>
  <c r="D22" i="30"/>
  <c r="C22" i="30"/>
  <c r="B22" i="30"/>
  <c r="E21" i="30"/>
  <c r="D21" i="30"/>
  <c r="C21" i="30"/>
  <c r="B21" i="30"/>
  <c r="E20" i="30"/>
  <c r="D20" i="30"/>
  <c r="C20" i="30"/>
  <c r="B20" i="30"/>
  <c r="E19" i="30"/>
  <c r="D19" i="30"/>
  <c r="C19" i="30"/>
  <c r="B19" i="30"/>
  <c r="E18" i="30"/>
  <c r="D18" i="30"/>
  <c r="C18" i="30"/>
  <c r="B18" i="30"/>
  <c r="E17" i="30"/>
  <c r="D17" i="30"/>
  <c r="C17" i="30"/>
  <c r="B17" i="30"/>
  <c r="E16" i="30"/>
  <c r="D16" i="30"/>
  <c r="C16" i="30"/>
  <c r="B16" i="30"/>
  <c r="E15" i="30"/>
  <c r="D15" i="30"/>
  <c r="C15" i="30"/>
  <c r="P5" i="30" s="1"/>
  <c r="B15" i="30"/>
  <c r="E14" i="30"/>
  <c r="D14" i="30"/>
  <c r="C14" i="30"/>
  <c r="B14" i="30"/>
  <c r="E13" i="30"/>
  <c r="D13" i="30"/>
  <c r="C13" i="30"/>
  <c r="R7" i="30" s="1"/>
  <c r="B13" i="30"/>
  <c r="E12" i="30"/>
  <c r="D12" i="30"/>
  <c r="C12" i="30"/>
  <c r="B12" i="30"/>
  <c r="F8" i="30"/>
  <c r="Q7" i="30"/>
  <c r="F7" i="30"/>
  <c r="F6" i="30"/>
  <c r="F10" i="30" s="1"/>
  <c r="F5" i="30"/>
  <c r="F9" i="30" s="1"/>
  <c r="F4" i="30"/>
  <c r="B2" i="30" s="1"/>
  <c r="C3" i="30"/>
  <c r="C2" i="30"/>
  <c r="E117" i="29"/>
  <c r="D117" i="29"/>
  <c r="C117" i="29"/>
  <c r="B117" i="29"/>
  <c r="E116" i="29"/>
  <c r="D116" i="29"/>
  <c r="C116" i="29"/>
  <c r="B116" i="29"/>
  <c r="E115" i="29"/>
  <c r="D115" i="29"/>
  <c r="C115" i="29"/>
  <c r="B115" i="29"/>
  <c r="E114" i="29"/>
  <c r="D114" i="29"/>
  <c r="C114" i="29"/>
  <c r="B114" i="29"/>
  <c r="E113" i="29"/>
  <c r="D113" i="29"/>
  <c r="C113" i="29"/>
  <c r="B113" i="29"/>
  <c r="E112" i="29"/>
  <c r="D112" i="29"/>
  <c r="C112" i="29"/>
  <c r="B112" i="29"/>
  <c r="E111" i="29"/>
  <c r="D111" i="29"/>
  <c r="C111" i="29"/>
  <c r="B111" i="29"/>
  <c r="E110" i="29"/>
  <c r="D110" i="29"/>
  <c r="C110" i="29"/>
  <c r="B110" i="29"/>
  <c r="E109" i="29"/>
  <c r="D109" i="29"/>
  <c r="C109" i="29"/>
  <c r="B109" i="29"/>
  <c r="E108" i="29"/>
  <c r="D108" i="29"/>
  <c r="C108" i="29"/>
  <c r="B108" i="29"/>
  <c r="E107" i="29"/>
  <c r="D107" i="29"/>
  <c r="C107" i="29"/>
  <c r="B107" i="29"/>
  <c r="E106" i="29"/>
  <c r="D106" i="29"/>
  <c r="C106" i="29"/>
  <c r="B106" i="29"/>
  <c r="E105" i="29"/>
  <c r="D105" i="29"/>
  <c r="C105" i="29"/>
  <c r="B105" i="29"/>
  <c r="E104" i="29"/>
  <c r="D104" i="29"/>
  <c r="C104" i="29"/>
  <c r="B104" i="29"/>
  <c r="E103" i="29"/>
  <c r="D103" i="29"/>
  <c r="C103" i="29"/>
  <c r="B103" i="29"/>
  <c r="E102" i="29"/>
  <c r="D102" i="29"/>
  <c r="C102" i="29"/>
  <c r="B102" i="29"/>
  <c r="E101" i="29"/>
  <c r="D101" i="29"/>
  <c r="C101" i="29"/>
  <c r="B101" i="29"/>
  <c r="E100" i="29"/>
  <c r="D100" i="29"/>
  <c r="C100" i="29"/>
  <c r="B100" i="29"/>
  <c r="E99" i="29"/>
  <c r="D99" i="29"/>
  <c r="C99" i="29"/>
  <c r="B99" i="29"/>
  <c r="E98" i="29"/>
  <c r="D98" i="29"/>
  <c r="C98" i="29"/>
  <c r="B98" i="29"/>
  <c r="E97" i="29"/>
  <c r="D97" i="29"/>
  <c r="C97" i="29"/>
  <c r="B97" i="29"/>
  <c r="E96" i="29"/>
  <c r="D96" i="29"/>
  <c r="C96" i="29"/>
  <c r="B96" i="29"/>
  <c r="E95" i="29"/>
  <c r="D95" i="29"/>
  <c r="C95" i="29"/>
  <c r="B95" i="29"/>
  <c r="E94" i="29"/>
  <c r="D94" i="29"/>
  <c r="C94" i="29"/>
  <c r="B94" i="29"/>
  <c r="E93" i="29"/>
  <c r="D93" i="29"/>
  <c r="C93" i="29"/>
  <c r="B93" i="29"/>
  <c r="E92" i="29"/>
  <c r="D92" i="29"/>
  <c r="C92" i="29"/>
  <c r="B92" i="29"/>
  <c r="E91" i="29"/>
  <c r="D91" i="29"/>
  <c r="C91" i="29"/>
  <c r="B91" i="29"/>
  <c r="E90" i="29"/>
  <c r="D90" i="29"/>
  <c r="C90" i="29"/>
  <c r="B90" i="29"/>
  <c r="E89" i="29"/>
  <c r="D89" i="29"/>
  <c r="C89" i="29"/>
  <c r="B89" i="29"/>
  <c r="E88" i="29"/>
  <c r="D88" i="29"/>
  <c r="C88" i="29"/>
  <c r="B88" i="29"/>
  <c r="E87" i="29"/>
  <c r="D87" i="29"/>
  <c r="C87" i="29"/>
  <c r="B87" i="29"/>
  <c r="E86" i="29"/>
  <c r="D86" i="29"/>
  <c r="C86" i="29"/>
  <c r="B86" i="29"/>
  <c r="E85" i="29"/>
  <c r="D85" i="29"/>
  <c r="C85" i="29"/>
  <c r="B85" i="29"/>
  <c r="E84" i="29"/>
  <c r="D84" i="29"/>
  <c r="C84" i="29"/>
  <c r="B84" i="29"/>
  <c r="E83" i="29"/>
  <c r="D83" i="29"/>
  <c r="C83" i="29"/>
  <c r="B83" i="29"/>
  <c r="E82" i="29"/>
  <c r="D82" i="29"/>
  <c r="C82" i="29"/>
  <c r="B82" i="29"/>
  <c r="E81" i="29"/>
  <c r="D81" i="29"/>
  <c r="C81" i="29"/>
  <c r="B81" i="29"/>
  <c r="E80" i="29"/>
  <c r="D80" i="29"/>
  <c r="C80" i="29"/>
  <c r="B80" i="29"/>
  <c r="E79" i="29"/>
  <c r="D79" i="29"/>
  <c r="C79" i="29"/>
  <c r="B79" i="29"/>
  <c r="E78" i="29"/>
  <c r="D78" i="29"/>
  <c r="C78" i="29"/>
  <c r="B78" i="29"/>
  <c r="E77" i="29"/>
  <c r="D77" i="29"/>
  <c r="C77" i="29"/>
  <c r="B77" i="29"/>
  <c r="E76" i="29"/>
  <c r="D76" i="29"/>
  <c r="C76" i="29"/>
  <c r="B76" i="29"/>
  <c r="E75" i="29"/>
  <c r="D75" i="29"/>
  <c r="C75" i="29"/>
  <c r="B75" i="29"/>
  <c r="E74" i="29"/>
  <c r="D74" i="29"/>
  <c r="C74" i="29"/>
  <c r="B74" i="29"/>
  <c r="E73" i="29"/>
  <c r="D73" i="29"/>
  <c r="C73" i="29"/>
  <c r="B73" i="29"/>
  <c r="E72" i="29"/>
  <c r="D72" i="29"/>
  <c r="C72" i="29"/>
  <c r="B72" i="29"/>
  <c r="E71" i="29"/>
  <c r="D71" i="29"/>
  <c r="C71" i="29"/>
  <c r="B71" i="29"/>
  <c r="E70" i="29"/>
  <c r="D70" i="29"/>
  <c r="C70" i="29"/>
  <c r="B70" i="29"/>
  <c r="E69" i="29"/>
  <c r="D69" i="29"/>
  <c r="C69" i="29"/>
  <c r="B69" i="29"/>
  <c r="E68" i="29"/>
  <c r="D68" i="29"/>
  <c r="C68" i="29"/>
  <c r="B68" i="29"/>
  <c r="E67" i="29"/>
  <c r="D67" i="29"/>
  <c r="C67" i="29"/>
  <c r="B67" i="29"/>
  <c r="E66" i="29"/>
  <c r="D66" i="29"/>
  <c r="C66" i="29"/>
  <c r="B66" i="29"/>
  <c r="E65" i="29"/>
  <c r="D65" i="29"/>
  <c r="C65" i="29"/>
  <c r="B65" i="29"/>
  <c r="E64" i="29"/>
  <c r="D64" i="29"/>
  <c r="C64" i="29"/>
  <c r="B64" i="29"/>
  <c r="E63" i="29"/>
  <c r="D63" i="29"/>
  <c r="C63" i="29"/>
  <c r="B63" i="29"/>
  <c r="E62" i="29"/>
  <c r="D62" i="29"/>
  <c r="C62" i="29"/>
  <c r="B62" i="29"/>
  <c r="E61" i="29"/>
  <c r="D61" i="29"/>
  <c r="C61" i="29"/>
  <c r="B61" i="29"/>
  <c r="E60" i="29"/>
  <c r="D60" i="29"/>
  <c r="C60" i="29"/>
  <c r="B60" i="29"/>
  <c r="E59" i="29"/>
  <c r="D59" i="29"/>
  <c r="C59" i="29"/>
  <c r="B59" i="29"/>
  <c r="E58" i="29"/>
  <c r="D58" i="29"/>
  <c r="C58" i="29"/>
  <c r="B58" i="29"/>
  <c r="E57" i="29"/>
  <c r="D57" i="29"/>
  <c r="C57" i="29"/>
  <c r="B57" i="29"/>
  <c r="E56" i="29"/>
  <c r="D56" i="29"/>
  <c r="C56" i="29"/>
  <c r="B56" i="29"/>
  <c r="E55" i="29"/>
  <c r="D55" i="29"/>
  <c r="C55" i="29"/>
  <c r="B55" i="29"/>
  <c r="E54" i="29"/>
  <c r="D54" i="29"/>
  <c r="C54" i="29"/>
  <c r="B54" i="29"/>
  <c r="E53" i="29"/>
  <c r="D53" i="29"/>
  <c r="C53" i="29"/>
  <c r="B53" i="29"/>
  <c r="E52" i="29"/>
  <c r="D52" i="29"/>
  <c r="C52" i="29"/>
  <c r="B52" i="29"/>
  <c r="E51" i="29"/>
  <c r="D51" i="29"/>
  <c r="C51" i="29"/>
  <c r="B51" i="29"/>
  <c r="E50" i="29"/>
  <c r="D50" i="29"/>
  <c r="C50" i="29"/>
  <c r="B50" i="29"/>
  <c r="E49" i="29"/>
  <c r="D49" i="29"/>
  <c r="C49" i="29"/>
  <c r="B49" i="29"/>
  <c r="E48" i="29"/>
  <c r="D48" i="29"/>
  <c r="C48" i="29"/>
  <c r="B48" i="29"/>
  <c r="E47" i="29"/>
  <c r="D47" i="29"/>
  <c r="C47" i="29"/>
  <c r="B47" i="29"/>
  <c r="E46" i="29"/>
  <c r="D46" i="29"/>
  <c r="C46" i="29"/>
  <c r="B46" i="29"/>
  <c r="E45" i="29"/>
  <c r="D45" i="29"/>
  <c r="C45" i="29"/>
  <c r="B45" i="29"/>
  <c r="E44" i="29"/>
  <c r="D44" i="29"/>
  <c r="C44" i="29"/>
  <c r="B44" i="29"/>
  <c r="E43" i="29"/>
  <c r="D43" i="29"/>
  <c r="C43" i="29"/>
  <c r="B43" i="29"/>
  <c r="E42" i="29"/>
  <c r="D42" i="29"/>
  <c r="C42" i="29"/>
  <c r="B42" i="29"/>
  <c r="E41" i="29"/>
  <c r="D41" i="29"/>
  <c r="C41" i="29"/>
  <c r="B41" i="29"/>
  <c r="E40" i="29"/>
  <c r="D40" i="29"/>
  <c r="C40" i="29"/>
  <c r="B40" i="29"/>
  <c r="E39" i="29"/>
  <c r="D39" i="29"/>
  <c r="C39" i="29"/>
  <c r="B39" i="29"/>
  <c r="E38" i="29"/>
  <c r="D38" i="29"/>
  <c r="C38" i="29"/>
  <c r="B38" i="29"/>
  <c r="E37" i="29"/>
  <c r="D37" i="29"/>
  <c r="C37" i="29"/>
  <c r="B37" i="29"/>
  <c r="E36" i="29"/>
  <c r="D36" i="29"/>
  <c r="C36" i="29"/>
  <c r="B36" i="29"/>
  <c r="E35" i="29"/>
  <c r="D35" i="29"/>
  <c r="C35" i="29"/>
  <c r="B35" i="29"/>
  <c r="E34" i="29"/>
  <c r="D34" i="29"/>
  <c r="C34" i="29"/>
  <c r="B34" i="29"/>
  <c r="E33" i="29"/>
  <c r="D33" i="29"/>
  <c r="C33" i="29"/>
  <c r="B33" i="29"/>
  <c r="E32" i="29"/>
  <c r="D32" i="29"/>
  <c r="C32" i="29"/>
  <c r="B32" i="29"/>
  <c r="E31" i="29"/>
  <c r="D31" i="29"/>
  <c r="C31" i="29"/>
  <c r="B31" i="29"/>
  <c r="E30" i="29"/>
  <c r="D30" i="29"/>
  <c r="C30" i="29"/>
  <c r="B30" i="29"/>
  <c r="E29" i="29"/>
  <c r="D29" i="29"/>
  <c r="C29" i="29"/>
  <c r="B29" i="29"/>
  <c r="E28" i="29"/>
  <c r="D28" i="29"/>
  <c r="C28" i="29"/>
  <c r="B28" i="29"/>
  <c r="E27" i="29"/>
  <c r="D27" i="29"/>
  <c r="C27" i="29"/>
  <c r="B27" i="29"/>
  <c r="E26" i="29"/>
  <c r="D26" i="29"/>
  <c r="C26" i="29"/>
  <c r="B26" i="29"/>
  <c r="E25" i="29"/>
  <c r="D25" i="29"/>
  <c r="C25" i="29"/>
  <c r="B25" i="29"/>
  <c r="E24" i="29"/>
  <c r="D24" i="29"/>
  <c r="C24" i="29"/>
  <c r="B24" i="29"/>
  <c r="E23" i="29"/>
  <c r="D23" i="29"/>
  <c r="C23" i="29"/>
  <c r="B23" i="29"/>
  <c r="E22" i="29"/>
  <c r="D22" i="29"/>
  <c r="C22" i="29"/>
  <c r="B22" i="29"/>
  <c r="E21" i="29"/>
  <c r="D21" i="29"/>
  <c r="C21" i="29"/>
  <c r="B21" i="29"/>
  <c r="E20" i="29"/>
  <c r="D20" i="29"/>
  <c r="C20" i="29"/>
  <c r="B20" i="29"/>
  <c r="E19" i="29"/>
  <c r="D19" i="29"/>
  <c r="C19" i="29"/>
  <c r="B19" i="29"/>
  <c r="E18" i="29"/>
  <c r="D18" i="29"/>
  <c r="C18" i="29"/>
  <c r="B18" i="29"/>
  <c r="E17" i="29"/>
  <c r="D17" i="29"/>
  <c r="C17" i="29"/>
  <c r="B17" i="29"/>
  <c r="E16" i="29"/>
  <c r="D16" i="29"/>
  <c r="C16" i="29"/>
  <c r="B16" i="29"/>
  <c r="E15" i="29"/>
  <c r="D15" i="29"/>
  <c r="C15" i="29"/>
  <c r="B15" i="29"/>
  <c r="E14" i="29"/>
  <c r="D14" i="29"/>
  <c r="C14" i="29"/>
  <c r="B14" i="29"/>
  <c r="E13" i="29"/>
  <c r="D13" i="29"/>
  <c r="C13" i="29"/>
  <c r="B13" i="29"/>
  <c r="E12" i="29"/>
  <c r="D12" i="29"/>
  <c r="C12" i="29"/>
  <c r="Q7" i="29" s="1"/>
  <c r="B12" i="29"/>
  <c r="F8" i="29"/>
  <c r="P7" i="29"/>
  <c r="F7" i="29"/>
  <c r="F6" i="29"/>
  <c r="F10" i="29" s="1"/>
  <c r="R5" i="29"/>
  <c r="F5" i="29"/>
  <c r="F9" i="29" s="1"/>
  <c r="F4" i="29"/>
  <c r="B2" i="29" s="1"/>
  <c r="C3" i="29"/>
  <c r="C2" i="29"/>
  <c r="E117" i="28"/>
  <c r="D117" i="28"/>
  <c r="C117" i="28"/>
  <c r="B117" i="28"/>
  <c r="E116" i="28"/>
  <c r="D116" i="28"/>
  <c r="C116" i="28"/>
  <c r="B116" i="28"/>
  <c r="E115" i="28"/>
  <c r="D115" i="28"/>
  <c r="C115" i="28"/>
  <c r="B115" i="28"/>
  <c r="E114" i="28"/>
  <c r="D114" i="28"/>
  <c r="C114" i="28"/>
  <c r="B114" i="28"/>
  <c r="E113" i="28"/>
  <c r="D113" i="28"/>
  <c r="C113" i="28"/>
  <c r="B113" i="28"/>
  <c r="E112" i="28"/>
  <c r="D112" i="28"/>
  <c r="C112" i="28"/>
  <c r="B112" i="28"/>
  <c r="E111" i="28"/>
  <c r="D111" i="28"/>
  <c r="C111" i="28"/>
  <c r="B111" i="28"/>
  <c r="E110" i="28"/>
  <c r="D110" i="28"/>
  <c r="C110" i="28"/>
  <c r="B110" i="28"/>
  <c r="E109" i="28"/>
  <c r="D109" i="28"/>
  <c r="C109" i="28"/>
  <c r="B109" i="28"/>
  <c r="E108" i="28"/>
  <c r="D108" i="28"/>
  <c r="C108" i="28"/>
  <c r="B108" i="28"/>
  <c r="E107" i="28"/>
  <c r="D107" i="28"/>
  <c r="C107" i="28"/>
  <c r="B107" i="28"/>
  <c r="E106" i="28"/>
  <c r="D106" i="28"/>
  <c r="C106" i="28"/>
  <c r="B106" i="28"/>
  <c r="E105" i="28"/>
  <c r="D105" i="28"/>
  <c r="C105" i="28"/>
  <c r="B105" i="28"/>
  <c r="E104" i="28"/>
  <c r="D104" i="28"/>
  <c r="C104" i="28"/>
  <c r="B104" i="28"/>
  <c r="E103" i="28"/>
  <c r="D103" i="28"/>
  <c r="C103" i="28"/>
  <c r="B103" i="28"/>
  <c r="E102" i="28"/>
  <c r="D102" i="28"/>
  <c r="C102" i="28"/>
  <c r="B102" i="28"/>
  <c r="E101" i="28"/>
  <c r="D101" i="28"/>
  <c r="C101" i="28"/>
  <c r="B101" i="28"/>
  <c r="E100" i="28"/>
  <c r="D100" i="28"/>
  <c r="C100" i="28"/>
  <c r="B100" i="28"/>
  <c r="E99" i="28"/>
  <c r="D99" i="28"/>
  <c r="C99" i="28"/>
  <c r="B99" i="28"/>
  <c r="E98" i="28"/>
  <c r="D98" i="28"/>
  <c r="C98" i="28"/>
  <c r="B98" i="28"/>
  <c r="E97" i="28"/>
  <c r="D97" i="28"/>
  <c r="C97" i="28"/>
  <c r="B97" i="28"/>
  <c r="E96" i="28"/>
  <c r="D96" i="28"/>
  <c r="C96" i="28"/>
  <c r="B96" i="28"/>
  <c r="E95" i="28"/>
  <c r="D95" i="28"/>
  <c r="C95" i="28"/>
  <c r="B95" i="28"/>
  <c r="E94" i="28"/>
  <c r="D94" i="28"/>
  <c r="C94" i="28"/>
  <c r="B94" i="28"/>
  <c r="E93" i="28"/>
  <c r="D93" i="28"/>
  <c r="C93" i="28"/>
  <c r="B93" i="28"/>
  <c r="E92" i="28"/>
  <c r="D92" i="28"/>
  <c r="C92" i="28"/>
  <c r="B92" i="28"/>
  <c r="E91" i="28"/>
  <c r="D91" i="28"/>
  <c r="C91" i="28"/>
  <c r="B91" i="28"/>
  <c r="E90" i="28"/>
  <c r="D90" i="28"/>
  <c r="C90" i="28"/>
  <c r="B90" i="28"/>
  <c r="E89" i="28"/>
  <c r="D89" i="28"/>
  <c r="C89" i="28"/>
  <c r="B89" i="28"/>
  <c r="E88" i="28"/>
  <c r="D88" i="28"/>
  <c r="C88" i="28"/>
  <c r="B88" i="28"/>
  <c r="E87" i="28"/>
  <c r="D87" i="28"/>
  <c r="C87" i="28"/>
  <c r="B87" i="28"/>
  <c r="E86" i="28"/>
  <c r="D86" i="28"/>
  <c r="C86" i="28"/>
  <c r="B86" i="28"/>
  <c r="E85" i="28"/>
  <c r="D85" i="28"/>
  <c r="C85" i="28"/>
  <c r="B85" i="28"/>
  <c r="E84" i="28"/>
  <c r="D84" i="28"/>
  <c r="C84" i="28"/>
  <c r="B84" i="28"/>
  <c r="E83" i="28"/>
  <c r="D83" i="28"/>
  <c r="C83" i="28"/>
  <c r="B83" i="28"/>
  <c r="E82" i="28"/>
  <c r="D82" i="28"/>
  <c r="C82" i="28"/>
  <c r="B82" i="28"/>
  <c r="E81" i="28"/>
  <c r="D81" i="28"/>
  <c r="C81" i="28"/>
  <c r="B81" i="28"/>
  <c r="E80" i="28"/>
  <c r="D80" i="28"/>
  <c r="C80" i="28"/>
  <c r="B80" i="28"/>
  <c r="E79" i="28"/>
  <c r="D79" i="28"/>
  <c r="C79" i="28"/>
  <c r="B79" i="28"/>
  <c r="E78" i="28"/>
  <c r="D78" i="28"/>
  <c r="C78" i="28"/>
  <c r="B78" i="28"/>
  <c r="E77" i="28"/>
  <c r="D77" i="28"/>
  <c r="C77" i="28"/>
  <c r="B77" i="28"/>
  <c r="E76" i="28"/>
  <c r="D76" i="28"/>
  <c r="C76" i="28"/>
  <c r="B76" i="28"/>
  <c r="E75" i="28"/>
  <c r="D75" i="28"/>
  <c r="C75" i="28"/>
  <c r="B75" i="28"/>
  <c r="E74" i="28"/>
  <c r="D74" i="28"/>
  <c r="C74" i="28"/>
  <c r="B74" i="28"/>
  <c r="E73" i="28"/>
  <c r="D73" i="28"/>
  <c r="C73" i="28"/>
  <c r="B73" i="28"/>
  <c r="E72" i="28"/>
  <c r="D72" i="28"/>
  <c r="C72" i="28"/>
  <c r="B72" i="28"/>
  <c r="E71" i="28"/>
  <c r="D71" i="28"/>
  <c r="C71" i="28"/>
  <c r="B71" i="28"/>
  <c r="E70" i="28"/>
  <c r="D70" i="28"/>
  <c r="C70" i="28"/>
  <c r="B70" i="28"/>
  <c r="E69" i="28"/>
  <c r="D69" i="28"/>
  <c r="C69" i="28"/>
  <c r="B69" i="28"/>
  <c r="E68" i="28"/>
  <c r="D68" i="28"/>
  <c r="C68" i="28"/>
  <c r="B68" i="28"/>
  <c r="E67" i="28"/>
  <c r="D67" i="28"/>
  <c r="C67" i="28"/>
  <c r="B67" i="28"/>
  <c r="E66" i="28"/>
  <c r="D66" i="28"/>
  <c r="C66" i="28"/>
  <c r="B66" i="28"/>
  <c r="E65" i="28"/>
  <c r="D65" i="28"/>
  <c r="C65" i="28"/>
  <c r="B65" i="28"/>
  <c r="E64" i="28"/>
  <c r="D64" i="28"/>
  <c r="C64" i="28"/>
  <c r="B64" i="28"/>
  <c r="E63" i="28"/>
  <c r="D63" i="28"/>
  <c r="C63" i="28"/>
  <c r="B63" i="28"/>
  <c r="E62" i="28"/>
  <c r="D62" i="28"/>
  <c r="C62" i="28"/>
  <c r="B62" i="28"/>
  <c r="E61" i="28"/>
  <c r="D61" i="28"/>
  <c r="C61" i="28"/>
  <c r="B61" i="28"/>
  <c r="E60" i="28"/>
  <c r="D60" i="28"/>
  <c r="C60" i="28"/>
  <c r="B60" i="28"/>
  <c r="E59" i="28"/>
  <c r="D59" i="28"/>
  <c r="C59" i="28"/>
  <c r="B59" i="28"/>
  <c r="E58" i="28"/>
  <c r="D58" i="28"/>
  <c r="C58" i="28"/>
  <c r="B58" i="28"/>
  <c r="E57" i="28"/>
  <c r="D57" i="28"/>
  <c r="C57" i="28"/>
  <c r="B57" i="28"/>
  <c r="E56" i="28"/>
  <c r="D56" i="28"/>
  <c r="C56" i="28"/>
  <c r="B56" i="28"/>
  <c r="E55" i="28"/>
  <c r="D55" i="28"/>
  <c r="C55" i="28"/>
  <c r="B55" i="28"/>
  <c r="E54" i="28"/>
  <c r="D54" i="28"/>
  <c r="C54" i="28"/>
  <c r="B54" i="28"/>
  <c r="E53" i="28"/>
  <c r="D53" i="28"/>
  <c r="C53" i="28"/>
  <c r="B53" i="28"/>
  <c r="E52" i="28"/>
  <c r="D52" i="28"/>
  <c r="C52" i="28"/>
  <c r="B52" i="28"/>
  <c r="E51" i="28"/>
  <c r="D51" i="28"/>
  <c r="C51" i="28"/>
  <c r="B51" i="28"/>
  <c r="E50" i="28"/>
  <c r="D50" i="28"/>
  <c r="C50" i="28"/>
  <c r="B50" i="28"/>
  <c r="E49" i="28"/>
  <c r="D49" i="28"/>
  <c r="C49" i="28"/>
  <c r="B49" i="28"/>
  <c r="E48" i="28"/>
  <c r="D48" i="28"/>
  <c r="C48" i="28"/>
  <c r="B48" i="28"/>
  <c r="E47" i="28"/>
  <c r="D47" i="28"/>
  <c r="C47" i="28"/>
  <c r="B47" i="28"/>
  <c r="E46" i="28"/>
  <c r="D46" i="28"/>
  <c r="C46" i="28"/>
  <c r="B46" i="28"/>
  <c r="E45" i="28"/>
  <c r="D45" i="28"/>
  <c r="C45" i="28"/>
  <c r="B45" i="28"/>
  <c r="E44" i="28"/>
  <c r="D44" i="28"/>
  <c r="C44" i="28"/>
  <c r="B44" i="28"/>
  <c r="E43" i="28"/>
  <c r="D43" i="28"/>
  <c r="C43" i="28"/>
  <c r="B43" i="28"/>
  <c r="E42" i="28"/>
  <c r="D42" i="28"/>
  <c r="C42" i="28"/>
  <c r="B42" i="28"/>
  <c r="E41" i="28"/>
  <c r="D41" i="28"/>
  <c r="C41" i="28"/>
  <c r="B41" i="28"/>
  <c r="E40" i="28"/>
  <c r="D40" i="28"/>
  <c r="C40" i="28"/>
  <c r="B40" i="28"/>
  <c r="E39" i="28"/>
  <c r="D39" i="28"/>
  <c r="C39" i="28"/>
  <c r="B39" i="28"/>
  <c r="E38" i="28"/>
  <c r="D38" i="28"/>
  <c r="C38" i="28"/>
  <c r="B38" i="28"/>
  <c r="E37" i="28"/>
  <c r="D37" i="28"/>
  <c r="C37" i="28"/>
  <c r="B37" i="28"/>
  <c r="E36" i="28"/>
  <c r="D36" i="28"/>
  <c r="C36" i="28"/>
  <c r="B36" i="28"/>
  <c r="E35" i="28"/>
  <c r="D35" i="28"/>
  <c r="C35" i="28"/>
  <c r="B35" i="28"/>
  <c r="E34" i="28"/>
  <c r="D34" i="28"/>
  <c r="C34" i="28"/>
  <c r="B34" i="28"/>
  <c r="E33" i="28"/>
  <c r="D33" i="28"/>
  <c r="C33" i="28"/>
  <c r="B33" i="28"/>
  <c r="E32" i="28"/>
  <c r="D32" i="28"/>
  <c r="C32" i="28"/>
  <c r="B32" i="28"/>
  <c r="E31" i="28"/>
  <c r="D31" i="28"/>
  <c r="C31" i="28"/>
  <c r="B31" i="28"/>
  <c r="E30" i="28"/>
  <c r="D30" i="28"/>
  <c r="C30" i="28"/>
  <c r="B30" i="28"/>
  <c r="E29" i="28"/>
  <c r="D29" i="28"/>
  <c r="C29" i="28"/>
  <c r="B29" i="28"/>
  <c r="E28" i="28"/>
  <c r="D28" i="28"/>
  <c r="C28" i="28"/>
  <c r="B28" i="28"/>
  <c r="E27" i="28"/>
  <c r="D27" i="28"/>
  <c r="C27" i="28"/>
  <c r="B27" i="28"/>
  <c r="E26" i="28"/>
  <c r="D26" i="28"/>
  <c r="C26" i="28"/>
  <c r="B26" i="28"/>
  <c r="E25" i="28"/>
  <c r="D25" i="28"/>
  <c r="C25" i="28"/>
  <c r="B25" i="28"/>
  <c r="E24" i="28"/>
  <c r="D24" i="28"/>
  <c r="C24" i="28"/>
  <c r="B24" i="28"/>
  <c r="E23" i="28"/>
  <c r="D23" i="28"/>
  <c r="C23" i="28"/>
  <c r="B23" i="28"/>
  <c r="E22" i="28"/>
  <c r="D22" i="28"/>
  <c r="C22" i="28"/>
  <c r="B22" i="28"/>
  <c r="E21" i="28"/>
  <c r="D21" i="28"/>
  <c r="C21" i="28"/>
  <c r="B21" i="28"/>
  <c r="E20" i="28"/>
  <c r="D20" i="28"/>
  <c r="C20" i="28"/>
  <c r="B20" i="28"/>
  <c r="E19" i="28"/>
  <c r="D19" i="28"/>
  <c r="C19" i="28"/>
  <c r="B19" i="28"/>
  <c r="E18" i="28"/>
  <c r="D18" i="28"/>
  <c r="C18" i="28"/>
  <c r="B18" i="28"/>
  <c r="E17" i="28"/>
  <c r="D17" i="28"/>
  <c r="C17" i="28"/>
  <c r="B17" i="28"/>
  <c r="E16" i="28"/>
  <c r="D16" i="28"/>
  <c r="C16" i="28"/>
  <c r="B16" i="28"/>
  <c r="E15" i="28"/>
  <c r="D15" i="28"/>
  <c r="C15" i="28"/>
  <c r="B15" i="28"/>
  <c r="E14" i="28"/>
  <c r="D14" i="28"/>
  <c r="C14" i="28"/>
  <c r="P7" i="28" s="1"/>
  <c r="B14" i="28"/>
  <c r="E13" i="28"/>
  <c r="D13" i="28"/>
  <c r="C13" i="28"/>
  <c r="B13" i="28"/>
  <c r="E12" i="28"/>
  <c r="D12" i="28"/>
  <c r="C12" i="28"/>
  <c r="P5" i="28" s="1"/>
  <c r="B12" i="28"/>
  <c r="F8" i="28"/>
  <c r="O7" i="28"/>
  <c r="S7" i="28" s="1"/>
  <c r="F7" i="28"/>
  <c r="R6" i="28"/>
  <c r="Q6" i="28"/>
  <c r="F6" i="28"/>
  <c r="F10" i="28" s="1"/>
  <c r="Q5" i="28"/>
  <c r="F5" i="28"/>
  <c r="F9" i="28" s="1"/>
  <c r="F4" i="28"/>
  <c r="C3" i="28"/>
  <c r="C2" i="28"/>
  <c r="B2" i="28"/>
  <c r="E117" i="27"/>
  <c r="D117" i="27"/>
  <c r="C117" i="27"/>
  <c r="B117" i="27"/>
  <c r="E116" i="27"/>
  <c r="D116" i="27"/>
  <c r="C116" i="27"/>
  <c r="B116" i="27"/>
  <c r="E115" i="27"/>
  <c r="D115" i="27"/>
  <c r="C115" i="27"/>
  <c r="B115" i="27"/>
  <c r="E114" i="27"/>
  <c r="D114" i="27"/>
  <c r="C114" i="27"/>
  <c r="B114" i="27"/>
  <c r="E113" i="27"/>
  <c r="D113" i="27"/>
  <c r="C113" i="27"/>
  <c r="B113" i="27"/>
  <c r="E112" i="27"/>
  <c r="D112" i="27"/>
  <c r="C112" i="27"/>
  <c r="B112" i="27"/>
  <c r="E111" i="27"/>
  <c r="D111" i="27"/>
  <c r="C111" i="27"/>
  <c r="B111" i="27"/>
  <c r="E110" i="27"/>
  <c r="D110" i="27"/>
  <c r="C110" i="27"/>
  <c r="B110" i="27"/>
  <c r="E109" i="27"/>
  <c r="D109" i="27"/>
  <c r="C109" i="27"/>
  <c r="B109" i="27"/>
  <c r="E108" i="27"/>
  <c r="D108" i="27"/>
  <c r="C108" i="27"/>
  <c r="B108" i="27"/>
  <c r="E107" i="27"/>
  <c r="D107" i="27"/>
  <c r="C107" i="27"/>
  <c r="B107" i="27"/>
  <c r="E106" i="27"/>
  <c r="D106" i="27"/>
  <c r="C106" i="27"/>
  <c r="B106" i="27"/>
  <c r="E105" i="27"/>
  <c r="D105" i="27"/>
  <c r="C105" i="27"/>
  <c r="B105" i="27"/>
  <c r="E104" i="27"/>
  <c r="D104" i="27"/>
  <c r="C104" i="27"/>
  <c r="B104" i="27"/>
  <c r="E103" i="27"/>
  <c r="D103" i="27"/>
  <c r="C103" i="27"/>
  <c r="B103" i="27"/>
  <c r="E102" i="27"/>
  <c r="D102" i="27"/>
  <c r="C102" i="27"/>
  <c r="B102" i="27"/>
  <c r="E101" i="27"/>
  <c r="D101" i="27"/>
  <c r="C101" i="27"/>
  <c r="B101" i="27"/>
  <c r="E100" i="27"/>
  <c r="D100" i="27"/>
  <c r="C100" i="27"/>
  <c r="B100" i="27"/>
  <c r="E99" i="27"/>
  <c r="D99" i="27"/>
  <c r="C99" i="27"/>
  <c r="B99" i="27"/>
  <c r="E98" i="27"/>
  <c r="D98" i="27"/>
  <c r="C98" i="27"/>
  <c r="B98" i="27"/>
  <c r="E97" i="27"/>
  <c r="D97" i="27"/>
  <c r="C97" i="27"/>
  <c r="B97" i="27"/>
  <c r="E96" i="27"/>
  <c r="D96" i="27"/>
  <c r="C96" i="27"/>
  <c r="B96" i="27"/>
  <c r="E95" i="27"/>
  <c r="D95" i="27"/>
  <c r="C95" i="27"/>
  <c r="B95" i="27"/>
  <c r="E94" i="27"/>
  <c r="D94" i="27"/>
  <c r="C94" i="27"/>
  <c r="B94" i="27"/>
  <c r="E93" i="27"/>
  <c r="D93" i="27"/>
  <c r="C93" i="27"/>
  <c r="B93" i="27"/>
  <c r="E92" i="27"/>
  <c r="D92" i="27"/>
  <c r="C92" i="27"/>
  <c r="B92" i="27"/>
  <c r="E91" i="27"/>
  <c r="D91" i="27"/>
  <c r="C91" i="27"/>
  <c r="B91" i="27"/>
  <c r="E90" i="27"/>
  <c r="D90" i="27"/>
  <c r="C90" i="27"/>
  <c r="B90" i="27"/>
  <c r="E89" i="27"/>
  <c r="D89" i="27"/>
  <c r="C89" i="27"/>
  <c r="B89" i="27"/>
  <c r="E88" i="27"/>
  <c r="D88" i="27"/>
  <c r="C88" i="27"/>
  <c r="B88" i="27"/>
  <c r="E87" i="27"/>
  <c r="D87" i="27"/>
  <c r="C87" i="27"/>
  <c r="B87" i="27"/>
  <c r="E86" i="27"/>
  <c r="D86" i="27"/>
  <c r="C86" i="27"/>
  <c r="B86" i="27"/>
  <c r="E85" i="27"/>
  <c r="D85" i="27"/>
  <c r="C85" i="27"/>
  <c r="B85" i="27"/>
  <c r="E84" i="27"/>
  <c r="D84" i="27"/>
  <c r="C84" i="27"/>
  <c r="B84" i="27"/>
  <c r="E83" i="27"/>
  <c r="D83" i="27"/>
  <c r="C83" i="27"/>
  <c r="B83" i="27"/>
  <c r="E82" i="27"/>
  <c r="D82" i="27"/>
  <c r="C82" i="27"/>
  <c r="B82" i="27"/>
  <c r="E81" i="27"/>
  <c r="D81" i="27"/>
  <c r="C81" i="27"/>
  <c r="B81" i="27"/>
  <c r="E80" i="27"/>
  <c r="D80" i="27"/>
  <c r="C80" i="27"/>
  <c r="B80" i="27"/>
  <c r="E79" i="27"/>
  <c r="D79" i="27"/>
  <c r="C79" i="27"/>
  <c r="B79" i="27"/>
  <c r="E78" i="27"/>
  <c r="D78" i="27"/>
  <c r="C78" i="27"/>
  <c r="B78" i="27"/>
  <c r="E77" i="27"/>
  <c r="D77" i="27"/>
  <c r="C77" i="27"/>
  <c r="B77" i="27"/>
  <c r="E76" i="27"/>
  <c r="D76" i="27"/>
  <c r="C76" i="27"/>
  <c r="B76" i="27"/>
  <c r="E75" i="27"/>
  <c r="D75" i="27"/>
  <c r="C75" i="27"/>
  <c r="B75" i="27"/>
  <c r="E74" i="27"/>
  <c r="D74" i="27"/>
  <c r="C74" i="27"/>
  <c r="B74" i="27"/>
  <c r="E73" i="27"/>
  <c r="D73" i="27"/>
  <c r="C73" i="27"/>
  <c r="B73" i="27"/>
  <c r="E72" i="27"/>
  <c r="D72" i="27"/>
  <c r="C72" i="27"/>
  <c r="B72" i="27"/>
  <c r="E71" i="27"/>
  <c r="D71" i="27"/>
  <c r="C71" i="27"/>
  <c r="B71" i="27"/>
  <c r="E70" i="27"/>
  <c r="D70" i="27"/>
  <c r="C70" i="27"/>
  <c r="B70" i="27"/>
  <c r="E69" i="27"/>
  <c r="D69" i="27"/>
  <c r="C69" i="27"/>
  <c r="B69" i="27"/>
  <c r="E68" i="27"/>
  <c r="D68" i="27"/>
  <c r="C68" i="27"/>
  <c r="B68" i="27"/>
  <c r="E67" i="27"/>
  <c r="D67" i="27"/>
  <c r="C67" i="27"/>
  <c r="B67" i="27"/>
  <c r="E66" i="27"/>
  <c r="D66" i="27"/>
  <c r="C66" i="27"/>
  <c r="B66" i="27"/>
  <c r="E65" i="27"/>
  <c r="D65" i="27"/>
  <c r="C65" i="27"/>
  <c r="B65" i="27"/>
  <c r="E64" i="27"/>
  <c r="D64" i="27"/>
  <c r="C64" i="27"/>
  <c r="B64" i="27"/>
  <c r="E63" i="27"/>
  <c r="D63" i="27"/>
  <c r="C63" i="27"/>
  <c r="B63" i="27"/>
  <c r="E62" i="27"/>
  <c r="D62" i="27"/>
  <c r="C62" i="27"/>
  <c r="B62" i="27"/>
  <c r="E61" i="27"/>
  <c r="D61" i="27"/>
  <c r="C61" i="27"/>
  <c r="B61" i="27"/>
  <c r="E60" i="27"/>
  <c r="D60" i="27"/>
  <c r="C60" i="27"/>
  <c r="B60" i="27"/>
  <c r="E59" i="27"/>
  <c r="D59" i="27"/>
  <c r="C59" i="27"/>
  <c r="B59" i="27"/>
  <c r="E58" i="27"/>
  <c r="D58" i="27"/>
  <c r="C58" i="27"/>
  <c r="B58" i="27"/>
  <c r="E57" i="27"/>
  <c r="D57" i="27"/>
  <c r="C57" i="27"/>
  <c r="B57" i="27"/>
  <c r="E56" i="27"/>
  <c r="D56" i="27"/>
  <c r="C56" i="27"/>
  <c r="B56" i="27"/>
  <c r="E55" i="27"/>
  <c r="D55" i="27"/>
  <c r="C55" i="27"/>
  <c r="B55" i="27"/>
  <c r="E54" i="27"/>
  <c r="D54" i="27"/>
  <c r="C54" i="27"/>
  <c r="B54" i="27"/>
  <c r="E53" i="27"/>
  <c r="D53" i="27"/>
  <c r="C53" i="27"/>
  <c r="B53" i="27"/>
  <c r="E52" i="27"/>
  <c r="D52" i="27"/>
  <c r="C52" i="27"/>
  <c r="B52" i="27"/>
  <c r="E51" i="27"/>
  <c r="D51" i="27"/>
  <c r="C51" i="27"/>
  <c r="B51" i="27"/>
  <c r="E50" i="27"/>
  <c r="D50" i="27"/>
  <c r="C50" i="27"/>
  <c r="B50" i="27"/>
  <c r="E49" i="27"/>
  <c r="D49" i="27"/>
  <c r="C49" i="27"/>
  <c r="B49" i="27"/>
  <c r="E48" i="27"/>
  <c r="D48" i="27"/>
  <c r="C48" i="27"/>
  <c r="B48" i="27"/>
  <c r="E47" i="27"/>
  <c r="D47" i="27"/>
  <c r="C47" i="27"/>
  <c r="B47" i="27"/>
  <c r="E46" i="27"/>
  <c r="D46" i="27"/>
  <c r="C46" i="27"/>
  <c r="B46" i="27"/>
  <c r="E45" i="27"/>
  <c r="D45" i="27"/>
  <c r="C45" i="27"/>
  <c r="B45" i="27"/>
  <c r="E44" i="27"/>
  <c r="D44" i="27"/>
  <c r="C44" i="27"/>
  <c r="B44" i="27"/>
  <c r="E43" i="27"/>
  <c r="D43" i="27"/>
  <c r="C43" i="27"/>
  <c r="B43" i="27"/>
  <c r="E42" i="27"/>
  <c r="D42" i="27"/>
  <c r="C42" i="27"/>
  <c r="B42" i="27"/>
  <c r="E41" i="27"/>
  <c r="D41" i="27"/>
  <c r="C41" i="27"/>
  <c r="B41" i="27"/>
  <c r="E40" i="27"/>
  <c r="D40" i="27"/>
  <c r="C40" i="27"/>
  <c r="B40" i="27"/>
  <c r="E39" i="27"/>
  <c r="D39" i="27"/>
  <c r="C39" i="27"/>
  <c r="B39" i="27"/>
  <c r="E38" i="27"/>
  <c r="D38" i="27"/>
  <c r="C38" i="27"/>
  <c r="B38" i="27"/>
  <c r="E37" i="27"/>
  <c r="D37" i="27"/>
  <c r="C37" i="27"/>
  <c r="B37" i="27"/>
  <c r="E36" i="27"/>
  <c r="D36" i="27"/>
  <c r="C36" i="27"/>
  <c r="B36" i="27"/>
  <c r="E35" i="27"/>
  <c r="D35" i="27"/>
  <c r="C35" i="27"/>
  <c r="B35" i="27"/>
  <c r="E34" i="27"/>
  <c r="D34" i="27"/>
  <c r="C34" i="27"/>
  <c r="B34" i="27"/>
  <c r="E33" i="27"/>
  <c r="D33" i="27"/>
  <c r="C33" i="27"/>
  <c r="B33" i="27"/>
  <c r="E32" i="27"/>
  <c r="D32" i="27"/>
  <c r="C32" i="27"/>
  <c r="B32" i="27"/>
  <c r="E31" i="27"/>
  <c r="D31" i="27"/>
  <c r="C31" i="27"/>
  <c r="B31" i="27"/>
  <c r="E30" i="27"/>
  <c r="D30" i="27"/>
  <c r="C30" i="27"/>
  <c r="B30" i="27"/>
  <c r="E29" i="27"/>
  <c r="D29" i="27"/>
  <c r="C29" i="27"/>
  <c r="B29" i="27"/>
  <c r="E28" i="27"/>
  <c r="D28" i="27"/>
  <c r="C28" i="27"/>
  <c r="B28" i="27"/>
  <c r="E27" i="27"/>
  <c r="D27" i="27"/>
  <c r="C27" i="27"/>
  <c r="B27" i="27"/>
  <c r="E26" i="27"/>
  <c r="D26" i="27"/>
  <c r="C26" i="27"/>
  <c r="B26" i="27"/>
  <c r="E25" i="27"/>
  <c r="D25" i="27"/>
  <c r="C25" i="27"/>
  <c r="B25" i="27"/>
  <c r="E24" i="27"/>
  <c r="D24" i="27"/>
  <c r="C24" i="27"/>
  <c r="B24" i="27"/>
  <c r="E23" i="27"/>
  <c r="D23" i="27"/>
  <c r="C23" i="27"/>
  <c r="B23" i="27"/>
  <c r="E22" i="27"/>
  <c r="D22" i="27"/>
  <c r="C22" i="27"/>
  <c r="B22" i="27"/>
  <c r="E21" i="27"/>
  <c r="D21" i="27"/>
  <c r="C21" i="27"/>
  <c r="B21" i="27"/>
  <c r="E20" i="27"/>
  <c r="D20" i="27"/>
  <c r="C20" i="27"/>
  <c r="B20" i="27"/>
  <c r="E19" i="27"/>
  <c r="D19" i="27"/>
  <c r="C19" i="27"/>
  <c r="B19" i="27"/>
  <c r="E18" i="27"/>
  <c r="D18" i="27"/>
  <c r="C18" i="27"/>
  <c r="B18" i="27"/>
  <c r="E17" i="27"/>
  <c r="D17" i="27"/>
  <c r="C17" i="27"/>
  <c r="B17" i="27"/>
  <c r="E16" i="27"/>
  <c r="D16" i="27"/>
  <c r="C16" i="27"/>
  <c r="B16" i="27"/>
  <c r="E15" i="27"/>
  <c r="D15" i="27"/>
  <c r="C15" i="27"/>
  <c r="B15" i="27"/>
  <c r="E14" i="27"/>
  <c r="D14" i="27"/>
  <c r="C14" i="27"/>
  <c r="P5" i="27" s="1"/>
  <c r="B14" i="27"/>
  <c r="E13" i="27"/>
  <c r="D13" i="27"/>
  <c r="C13" i="27"/>
  <c r="B13" i="27"/>
  <c r="E12" i="27"/>
  <c r="D12" i="27"/>
  <c r="C12" i="27"/>
  <c r="O7" i="27" s="1"/>
  <c r="B12" i="27"/>
  <c r="F10" i="27"/>
  <c r="F8" i="27"/>
  <c r="F7" i="27"/>
  <c r="X112" i="7" s="1"/>
  <c r="Q6" i="27"/>
  <c r="F6" i="27"/>
  <c r="F5" i="27"/>
  <c r="F9" i="27" s="1"/>
  <c r="F4" i="27"/>
  <c r="C3" i="27"/>
  <c r="C2" i="27"/>
  <c r="B2" i="27"/>
  <c r="E117" i="26"/>
  <c r="D117" i="26"/>
  <c r="C117" i="26"/>
  <c r="B117" i="26"/>
  <c r="E116" i="26"/>
  <c r="D116" i="26"/>
  <c r="C116" i="26"/>
  <c r="B116" i="26"/>
  <c r="E115" i="26"/>
  <c r="D115" i="26"/>
  <c r="C115" i="26"/>
  <c r="B115" i="26"/>
  <c r="E114" i="26"/>
  <c r="D114" i="26"/>
  <c r="C114" i="26"/>
  <c r="B114" i="26"/>
  <c r="E113" i="26"/>
  <c r="D113" i="26"/>
  <c r="C113" i="26"/>
  <c r="B113" i="26"/>
  <c r="E112" i="26"/>
  <c r="D112" i="26"/>
  <c r="C112" i="26"/>
  <c r="B112" i="26"/>
  <c r="E111" i="26"/>
  <c r="D111" i="26"/>
  <c r="C111" i="26"/>
  <c r="B111" i="26"/>
  <c r="E110" i="26"/>
  <c r="D110" i="26"/>
  <c r="C110" i="26"/>
  <c r="B110" i="26"/>
  <c r="E109" i="26"/>
  <c r="D109" i="26"/>
  <c r="C109" i="26"/>
  <c r="B109" i="26"/>
  <c r="E108" i="26"/>
  <c r="D108" i="26"/>
  <c r="C108" i="26"/>
  <c r="B108" i="26"/>
  <c r="E107" i="26"/>
  <c r="D107" i="26"/>
  <c r="C107" i="26"/>
  <c r="B107" i="26"/>
  <c r="E106" i="26"/>
  <c r="D106" i="26"/>
  <c r="C106" i="26"/>
  <c r="B106" i="26"/>
  <c r="E105" i="26"/>
  <c r="D105" i="26"/>
  <c r="C105" i="26"/>
  <c r="B105" i="26"/>
  <c r="E104" i="26"/>
  <c r="D104" i="26"/>
  <c r="C104" i="26"/>
  <c r="B104" i="26"/>
  <c r="E103" i="26"/>
  <c r="D103" i="26"/>
  <c r="C103" i="26"/>
  <c r="B103" i="26"/>
  <c r="E102" i="26"/>
  <c r="D102" i="26"/>
  <c r="C102" i="26"/>
  <c r="B102" i="26"/>
  <c r="E101" i="26"/>
  <c r="D101" i="26"/>
  <c r="C101" i="26"/>
  <c r="B101" i="26"/>
  <c r="E100" i="26"/>
  <c r="D100" i="26"/>
  <c r="C100" i="26"/>
  <c r="B100" i="26"/>
  <c r="E99" i="26"/>
  <c r="D99" i="26"/>
  <c r="C99" i="26"/>
  <c r="B99" i="26"/>
  <c r="E98" i="26"/>
  <c r="D98" i="26"/>
  <c r="C98" i="26"/>
  <c r="B98" i="26"/>
  <c r="E97" i="26"/>
  <c r="D97" i="26"/>
  <c r="C97" i="26"/>
  <c r="B97" i="26"/>
  <c r="E96" i="26"/>
  <c r="D96" i="26"/>
  <c r="C96" i="26"/>
  <c r="B96" i="26"/>
  <c r="E95" i="26"/>
  <c r="D95" i="26"/>
  <c r="C95" i="26"/>
  <c r="B95" i="26"/>
  <c r="E94" i="26"/>
  <c r="D94" i="26"/>
  <c r="C94" i="26"/>
  <c r="B94" i="26"/>
  <c r="E93" i="26"/>
  <c r="D93" i="26"/>
  <c r="C93" i="26"/>
  <c r="B93" i="26"/>
  <c r="E92" i="26"/>
  <c r="D92" i="26"/>
  <c r="C92" i="26"/>
  <c r="B92" i="26"/>
  <c r="E91" i="26"/>
  <c r="D91" i="26"/>
  <c r="C91" i="26"/>
  <c r="B91" i="26"/>
  <c r="E90" i="26"/>
  <c r="D90" i="26"/>
  <c r="C90" i="26"/>
  <c r="B90" i="26"/>
  <c r="E89" i="26"/>
  <c r="D89" i="26"/>
  <c r="C89" i="26"/>
  <c r="B89" i="26"/>
  <c r="E88" i="26"/>
  <c r="D88" i="26"/>
  <c r="C88" i="26"/>
  <c r="B88" i="26"/>
  <c r="E87" i="26"/>
  <c r="D87" i="26"/>
  <c r="C87" i="26"/>
  <c r="B87" i="26"/>
  <c r="E86" i="26"/>
  <c r="D86" i="26"/>
  <c r="C86" i="26"/>
  <c r="B86" i="26"/>
  <c r="E85" i="26"/>
  <c r="D85" i="26"/>
  <c r="C85" i="26"/>
  <c r="B85" i="26"/>
  <c r="E84" i="26"/>
  <c r="D84" i="26"/>
  <c r="C84" i="26"/>
  <c r="B84" i="26"/>
  <c r="E83" i="26"/>
  <c r="D83" i="26"/>
  <c r="C83" i="26"/>
  <c r="B83" i="26"/>
  <c r="E82" i="26"/>
  <c r="D82" i="26"/>
  <c r="C82" i="26"/>
  <c r="B82" i="26"/>
  <c r="E81" i="26"/>
  <c r="D81" i="26"/>
  <c r="C81" i="26"/>
  <c r="B81" i="26"/>
  <c r="E80" i="26"/>
  <c r="D80" i="26"/>
  <c r="C80" i="26"/>
  <c r="B80" i="26"/>
  <c r="E79" i="26"/>
  <c r="D79" i="26"/>
  <c r="C79" i="26"/>
  <c r="B79" i="26"/>
  <c r="E78" i="26"/>
  <c r="D78" i="26"/>
  <c r="C78" i="26"/>
  <c r="B78" i="26"/>
  <c r="E77" i="26"/>
  <c r="D77" i="26"/>
  <c r="C77" i="26"/>
  <c r="B77" i="26"/>
  <c r="E76" i="26"/>
  <c r="D76" i="26"/>
  <c r="C76" i="26"/>
  <c r="B76" i="26"/>
  <c r="E75" i="26"/>
  <c r="D75" i="26"/>
  <c r="C75" i="26"/>
  <c r="B75" i="26"/>
  <c r="E74" i="26"/>
  <c r="D74" i="26"/>
  <c r="C74" i="26"/>
  <c r="B74" i="26"/>
  <c r="E73" i="26"/>
  <c r="D73" i="26"/>
  <c r="C73" i="26"/>
  <c r="B73" i="26"/>
  <c r="E72" i="26"/>
  <c r="D72" i="26"/>
  <c r="C72" i="26"/>
  <c r="B72" i="26"/>
  <c r="E71" i="26"/>
  <c r="D71" i="26"/>
  <c r="C71" i="26"/>
  <c r="B71" i="26"/>
  <c r="E70" i="26"/>
  <c r="D70" i="26"/>
  <c r="C70" i="26"/>
  <c r="B70" i="26"/>
  <c r="E69" i="26"/>
  <c r="D69" i="26"/>
  <c r="C69" i="26"/>
  <c r="B69" i="26"/>
  <c r="E68" i="26"/>
  <c r="D68" i="26"/>
  <c r="C68" i="26"/>
  <c r="B68" i="26"/>
  <c r="E67" i="26"/>
  <c r="D67" i="26"/>
  <c r="C67" i="26"/>
  <c r="B67" i="26"/>
  <c r="E66" i="26"/>
  <c r="D66" i="26"/>
  <c r="C66" i="26"/>
  <c r="B66" i="26"/>
  <c r="E65" i="26"/>
  <c r="D65" i="26"/>
  <c r="C65" i="26"/>
  <c r="B65" i="26"/>
  <c r="E64" i="26"/>
  <c r="D64" i="26"/>
  <c r="C64" i="26"/>
  <c r="B64" i="26"/>
  <c r="E63" i="26"/>
  <c r="D63" i="26"/>
  <c r="C63" i="26"/>
  <c r="B63" i="26"/>
  <c r="E62" i="26"/>
  <c r="D62" i="26"/>
  <c r="C62" i="26"/>
  <c r="B62" i="26"/>
  <c r="E61" i="26"/>
  <c r="D61" i="26"/>
  <c r="C61" i="26"/>
  <c r="B61" i="26"/>
  <c r="E60" i="26"/>
  <c r="D60" i="26"/>
  <c r="C60" i="26"/>
  <c r="B60" i="26"/>
  <c r="E59" i="26"/>
  <c r="D59" i="26"/>
  <c r="C59" i="26"/>
  <c r="B59" i="26"/>
  <c r="E58" i="26"/>
  <c r="D58" i="26"/>
  <c r="C58" i="26"/>
  <c r="B58" i="26"/>
  <c r="E57" i="26"/>
  <c r="D57" i="26"/>
  <c r="C57" i="26"/>
  <c r="B57" i="26"/>
  <c r="E56" i="26"/>
  <c r="D56" i="26"/>
  <c r="C56" i="26"/>
  <c r="B56" i="26"/>
  <c r="E55" i="26"/>
  <c r="D55" i="26"/>
  <c r="C55" i="26"/>
  <c r="B55" i="26"/>
  <c r="E54" i="26"/>
  <c r="D54" i="26"/>
  <c r="C54" i="26"/>
  <c r="B54" i="26"/>
  <c r="E53" i="26"/>
  <c r="D53" i="26"/>
  <c r="C53" i="26"/>
  <c r="B53" i="26"/>
  <c r="E52" i="26"/>
  <c r="D52" i="26"/>
  <c r="C52" i="26"/>
  <c r="B52" i="26"/>
  <c r="E51" i="26"/>
  <c r="D51" i="26"/>
  <c r="C51" i="26"/>
  <c r="B51" i="26"/>
  <c r="E50" i="26"/>
  <c r="D50" i="26"/>
  <c r="C50" i="26"/>
  <c r="B50" i="26"/>
  <c r="E49" i="26"/>
  <c r="D49" i="26"/>
  <c r="C49" i="26"/>
  <c r="B49" i="26"/>
  <c r="E48" i="26"/>
  <c r="D48" i="26"/>
  <c r="C48" i="26"/>
  <c r="B48" i="26"/>
  <c r="E47" i="26"/>
  <c r="D47" i="26"/>
  <c r="C47" i="26"/>
  <c r="B47" i="26"/>
  <c r="E46" i="26"/>
  <c r="D46" i="26"/>
  <c r="C46" i="26"/>
  <c r="B46" i="26"/>
  <c r="E45" i="26"/>
  <c r="D45" i="26"/>
  <c r="C45" i="26"/>
  <c r="B45" i="26"/>
  <c r="E44" i="26"/>
  <c r="D44" i="26"/>
  <c r="C44" i="26"/>
  <c r="B44" i="26"/>
  <c r="E43" i="26"/>
  <c r="D43" i="26"/>
  <c r="C43" i="26"/>
  <c r="B43" i="26"/>
  <c r="E42" i="26"/>
  <c r="D42" i="26"/>
  <c r="C42" i="26"/>
  <c r="B42" i="26"/>
  <c r="E41" i="26"/>
  <c r="D41" i="26"/>
  <c r="C41" i="26"/>
  <c r="B41" i="26"/>
  <c r="E40" i="26"/>
  <c r="D40" i="26"/>
  <c r="C40" i="26"/>
  <c r="B40" i="26"/>
  <c r="E39" i="26"/>
  <c r="D39" i="26"/>
  <c r="C39" i="26"/>
  <c r="B39" i="26"/>
  <c r="E38" i="26"/>
  <c r="D38" i="26"/>
  <c r="C38" i="26"/>
  <c r="B38" i="26"/>
  <c r="E37" i="26"/>
  <c r="D37" i="26"/>
  <c r="C37" i="26"/>
  <c r="B37" i="26"/>
  <c r="E36" i="26"/>
  <c r="D36" i="26"/>
  <c r="C36" i="26"/>
  <c r="B36" i="26"/>
  <c r="E35" i="26"/>
  <c r="D35" i="26"/>
  <c r="C35" i="26"/>
  <c r="B35" i="26"/>
  <c r="E34" i="26"/>
  <c r="D34" i="26"/>
  <c r="C34" i="26"/>
  <c r="B34" i="26"/>
  <c r="E33" i="26"/>
  <c r="D33" i="26"/>
  <c r="C33" i="26"/>
  <c r="B33" i="26"/>
  <c r="E32" i="26"/>
  <c r="D32" i="26"/>
  <c r="C32" i="26"/>
  <c r="B32" i="26"/>
  <c r="E31" i="26"/>
  <c r="D31" i="26"/>
  <c r="C31" i="26"/>
  <c r="B31" i="26"/>
  <c r="E30" i="26"/>
  <c r="D30" i="26"/>
  <c r="C30" i="26"/>
  <c r="B30" i="26"/>
  <c r="E29" i="26"/>
  <c r="D29" i="26"/>
  <c r="C29" i="26"/>
  <c r="B29" i="26"/>
  <c r="E28" i="26"/>
  <c r="D28" i="26"/>
  <c r="C28" i="26"/>
  <c r="B28" i="26"/>
  <c r="E27" i="26"/>
  <c r="D27" i="26"/>
  <c r="C27" i="26"/>
  <c r="B27" i="26"/>
  <c r="E26" i="26"/>
  <c r="D26" i="26"/>
  <c r="C26" i="26"/>
  <c r="B26" i="26"/>
  <c r="E25" i="26"/>
  <c r="D25" i="26"/>
  <c r="C25" i="26"/>
  <c r="B25" i="26"/>
  <c r="E24" i="26"/>
  <c r="D24" i="26"/>
  <c r="C24" i="26"/>
  <c r="B24" i="26"/>
  <c r="E23" i="26"/>
  <c r="D23" i="26"/>
  <c r="C23" i="26"/>
  <c r="B23" i="26"/>
  <c r="E22" i="26"/>
  <c r="D22" i="26"/>
  <c r="C22" i="26"/>
  <c r="B22" i="26"/>
  <c r="E21" i="26"/>
  <c r="D21" i="26"/>
  <c r="C21" i="26"/>
  <c r="B21" i="26"/>
  <c r="E20" i="26"/>
  <c r="D20" i="26"/>
  <c r="C20" i="26"/>
  <c r="B20" i="26"/>
  <c r="E19" i="26"/>
  <c r="D19" i="26"/>
  <c r="C19" i="26"/>
  <c r="B19" i="26"/>
  <c r="E18" i="26"/>
  <c r="D18" i="26"/>
  <c r="C18" i="26"/>
  <c r="B18" i="26"/>
  <c r="E17" i="26"/>
  <c r="D17" i="26"/>
  <c r="C17" i="26"/>
  <c r="B17" i="26"/>
  <c r="E16" i="26"/>
  <c r="D16" i="26"/>
  <c r="C16" i="26"/>
  <c r="B16" i="26"/>
  <c r="E15" i="26"/>
  <c r="D15" i="26"/>
  <c r="C15" i="26"/>
  <c r="B15" i="26"/>
  <c r="E14" i="26"/>
  <c r="D14" i="26"/>
  <c r="C14" i="26"/>
  <c r="O5" i="26" s="1"/>
  <c r="B14" i="26"/>
  <c r="E13" i="26"/>
  <c r="D13" i="26"/>
  <c r="C13" i="26"/>
  <c r="P5" i="26" s="1"/>
  <c r="B13" i="26"/>
  <c r="E12" i="26"/>
  <c r="D12" i="26"/>
  <c r="C12" i="26"/>
  <c r="B12" i="26"/>
  <c r="F9" i="26"/>
  <c r="F8" i="26"/>
  <c r="F7" i="26"/>
  <c r="R6" i="26"/>
  <c r="Q6" i="26"/>
  <c r="P6" i="26"/>
  <c r="F6" i="26"/>
  <c r="F10" i="26" s="1"/>
  <c r="F5" i="26"/>
  <c r="F4" i="26"/>
  <c r="C3" i="26"/>
  <c r="C2" i="26"/>
  <c r="B2" i="26"/>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D55" i="25"/>
  <c r="C55" i="25"/>
  <c r="B55" i="25"/>
  <c r="E54" i="25"/>
  <c r="D54" i="25"/>
  <c r="C54" i="25"/>
  <c r="B54" i="25"/>
  <c r="E53" i="25"/>
  <c r="D53" i="25"/>
  <c r="C53" i="25"/>
  <c r="B53" i="25"/>
  <c r="E52" i="25"/>
  <c r="D52" i="25"/>
  <c r="C52" i="25"/>
  <c r="B52" i="25"/>
  <c r="E51" i="25"/>
  <c r="D51" i="25"/>
  <c r="C51" i="25"/>
  <c r="B51" i="25"/>
  <c r="E50" i="25"/>
  <c r="D50" i="25"/>
  <c r="C50" i="25"/>
  <c r="B50" i="25"/>
  <c r="E49" i="25"/>
  <c r="D49" i="25"/>
  <c r="C49" i="25"/>
  <c r="B49" i="25"/>
  <c r="E48" i="25"/>
  <c r="D48" i="25"/>
  <c r="C48" i="25"/>
  <c r="B48" i="25"/>
  <c r="E47" i="25"/>
  <c r="D47" i="25"/>
  <c r="C47" i="25"/>
  <c r="B47" i="25"/>
  <c r="E46" i="25"/>
  <c r="D46" i="25"/>
  <c r="C46" i="25"/>
  <c r="B46" i="25"/>
  <c r="E45" i="25"/>
  <c r="D45" i="25"/>
  <c r="C45" i="25"/>
  <c r="B45" i="25"/>
  <c r="E44" i="25"/>
  <c r="D44" i="25"/>
  <c r="C44" i="25"/>
  <c r="B44" i="25"/>
  <c r="E43" i="25"/>
  <c r="D43" i="25"/>
  <c r="C43" i="25"/>
  <c r="B43" i="25"/>
  <c r="E42" i="25"/>
  <c r="D42" i="25"/>
  <c r="C42" i="25"/>
  <c r="B42" i="25"/>
  <c r="E41" i="25"/>
  <c r="D41" i="25"/>
  <c r="C41" i="25"/>
  <c r="B41" i="25"/>
  <c r="E40" i="25"/>
  <c r="D40" i="25"/>
  <c r="C40" i="25"/>
  <c r="B40" i="25"/>
  <c r="E39" i="25"/>
  <c r="D39" i="25"/>
  <c r="C39" i="25"/>
  <c r="B39" i="25"/>
  <c r="E38" i="25"/>
  <c r="D38" i="25"/>
  <c r="C38" i="25"/>
  <c r="B38" i="25"/>
  <c r="E37" i="25"/>
  <c r="D37" i="25"/>
  <c r="C37" i="25"/>
  <c r="B37" i="25"/>
  <c r="E36" i="25"/>
  <c r="D36" i="25"/>
  <c r="C36" i="25"/>
  <c r="B36" i="25"/>
  <c r="E35" i="25"/>
  <c r="D35" i="25"/>
  <c r="C35" i="25"/>
  <c r="B35" i="25"/>
  <c r="E34" i="25"/>
  <c r="D34" i="25"/>
  <c r="C34" i="25"/>
  <c r="B34" i="25"/>
  <c r="E33" i="25"/>
  <c r="D33" i="25"/>
  <c r="C33" i="25"/>
  <c r="B33" i="25"/>
  <c r="E32" i="25"/>
  <c r="D32" i="25"/>
  <c r="C32" i="25"/>
  <c r="B32" i="25"/>
  <c r="E31" i="25"/>
  <c r="D31" i="25"/>
  <c r="C31" i="25"/>
  <c r="B31" i="25"/>
  <c r="E30" i="25"/>
  <c r="D30" i="25"/>
  <c r="C30" i="25"/>
  <c r="B30" i="25"/>
  <c r="E29" i="25"/>
  <c r="D29" i="25"/>
  <c r="C29" i="25"/>
  <c r="B29" i="25"/>
  <c r="E28" i="25"/>
  <c r="D28" i="25"/>
  <c r="C28" i="25"/>
  <c r="B28" i="25"/>
  <c r="E27" i="25"/>
  <c r="D27" i="25"/>
  <c r="C27" i="25"/>
  <c r="B27" i="25"/>
  <c r="E26" i="25"/>
  <c r="D26" i="25"/>
  <c r="C26" i="25"/>
  <c r="B26" i="25"/>
  <c r="E25" i="25"/>
  <c r="D25" i="25"/>
  <c r="C25" i="25"/>
  <c r="B25" i="25"/>
  <c r="E24" i="25"/>
  <c r="D24" i="25"/>
  <c r="C24" i="25"/>
  <c r="B24" i="25"/>
  <c r="E23" i="25"/>
  <c r="D23" i="25"/>
  <c r="C23" i="25"/>
  <c r="B23" i="25"/>
  <c r="E22" i="25"/>
  <c r="D22" i="25"/>
  <c r="C22" i="25"/>
  <c r="B22" i="25"/>
  <c r="E21" i="25"/>
  <c r="D21" i="25"/>
  <c r="C21" i="25"/>
  <c r="B21" i="25"/>
  <c r="E20" i="25"/>
  <c r="D20" i="25"/>
  <c r="C20" i="25"/>
  <c r="B20" i="25"/>
  <c r="E19" i="25"/>
  <c r="D19" i="25"/>
  <c r="C19" i="25"/>
  <c r="B19" i="25"/>
  <c r="E18" i="25"/>
  <c r="D18" i="25"/>
  <c r="C18" i="25"/>
  <c r="B18" i="25"/>
  <c r="E17" i="25"/>
  <c r="D17" i="25"/>
  <c r="C17" i="25"/>
  <c r="B17" i="25"/>
  <c r="E16" i="25"/>
  <c r="D16" i="25"/>
  <c r="C16" i="25"/>
  <c r="B16" i="25"/>
  <c r="E15" i="25"/>
  <c r="D15" i="25"/>
  <c r="C15" i="25"/>
  <c r="B15" i="25"/>
  <c r="E14" i="25"/>
  <c r="D14" i="25"/>
  <c r="C14" i="25"/>
  <c r="P5" i="25" s="1"/>
  <c r="P8" i="25" s="1"/>
  <c r="B14" i="25"/>
  <c r="E13" i="25"/>
  <c r="D13" i="25"/>
  <c r="C13" i="25"/>
  <c r="P7" i="25" s="1"/>
  <c r="B13" i="25"/>
  <c r="E12" i="25"/>
  <c r="D12" i="25"/>
  <c r="C12" i="25"/>
  <c r="O5" i="25" s="1"/>
  <c r="B12" i="25"/>
  <c r="F8" i="25"/>
  <c r="F7" i="25"/>
  <c r="Q6" i="25"/>
  <c r="P6" i="25"/>
  <c r="O6" i="25"/>
  <c r="S6" i="25" s="1"/>
  <c r="F6" i="25"/>
  <c r="F5" i="25"/>
  <c r="F9" i="25" s="1"/>
  <c r="F4" i="25"/>
  <c r="C3" i="25"/>
  <c r="C2" i="25"/>
  <c r="B2" i="25"/>
  <c r="E117" i="24"/>
  <c r="D117" i="24"/>
  <c r="C117" i="24"/>
  <c r="B117" i="24"/>
  <c r="E116" i="24"/>
  <c r="D116" i="24"/>
  <c r="C116" i="24"/>
  <c r="B116" i="24"/>
  <c r="E115" i="24"/>
  <c r="D115" i="24"/>
  <c r="C115" i="24"/>
  <c r="B115" i="24"/>
  <c r="E114" i="24"/>
  <c r="D114" i="24"/>
  <c r="C114" i="24"/>
  <c r="B114" i="24"/>
  <c r="E113" i="24"/>
  <c r="D113" i="24"/>
  <c r="C113" i="24"/>
  <c r="B113" i="24"/>
  <c r="E112" i="24"/>
  <c r="D112" i="24"/>
  <c r="C112" i="24"/>
  <c r="B112" i="24"/>
  <c r="E111" i="24"/>
  <c r="D111" i="24"/>
  <c r="C111" i="24"/>
  <c r="B111" i="24"/>
  <c r="E110" i="24"/>
  <c r="D110" i="24"/>
  <c r="C110" i="24"/>
  <c r="B110" i="24"/>
  <c r="E109" i="24"/>
  <c r="D109" i="24"/>
  <c r="C109" i="24"/>
  <c r="B109" i="24"/>
  <c r="E108" i="24"/>
  <c r="D108" i="24"/>
  <c r="C108" i="24"/>
  <c r="B108" i="24"/>
  <c r="E107" i="24"/>
  <c r="D107" i="24"/>
  <c r="C107" i="24"/>
  <c r="B107" i="24"/>
  <c r="E106" i="24"/>
  <c r="D106" i="24"/>
  <c r="C106" i="24"/>
  <c r="B106" i="24"/>
  <c r="E105" i="24"/>
  <c r="D105" i="24"/>
  <c r="C105" i="24"/>
  <c r="B105" i="24"/>
  <c r="E104" i="24"/>
  <c r="D104" i="24"/>
  <c r="C104" i="24"/>
  <c r="B104" i="24"/>
  <c r="E103" i="24"/>
  <c r="D103" i="24"/>
  <c r="C103" i="24"/>
  <c r="B103" i="24"/>
  <c r="E102" i="24"/>
  <c r="D102" i="24"/>
  <c r="C102" i="24"/>
  <c r="B102" i="24"/>
  <c r="E101" i="24"/>
  <c r="D101" i="24"/>
  <c r="C101" i="24"/>
  <c r="B101" i="24"/>
  <c r="E100" i="24"/>
  <c r="D100" i="24"/>
  <c r="C100" i="24"/>
  <c r="B100" i="24"/>
  <c r="E99" i="24"/>
  <c r="D99" i="24"/>
  <c r="C99" i="24"/>
  <c r="B99" i="24"/>
  <c r="E98" i="24"/>
  <c r="D98" i="24"/>
  <c r="C98" i="24"/>
  <c r="B98" i="24"/>
  <c r="E97" i="24"/>
  <c r="D97" i="24"/>
  <c r="C97" i="24"/>
  <c r="B97" i="24"/>
  <c r="E96" i="24"/>
  <c r="D96" i="24"/>
  <c r="C96" i="24"/>
  <c r="B96" i="24"/>
  <c r="E95" i="24"/>
  <c r="D95" i="24"/>
  <c r="C95" i="24"/>
  <c r="B95" i="24"/>
  <c r="E94" i="24"/>
  <c r="D94" i="24"/>
  <c r="C94" i="24"/>
  <c r="B94" i="24"/>
  <c r="E93" i="24"/>
  <c r="D93" i="24"/>
  <c r="C93" i="24"/>
  <c r="B93" i="24"/>
  <c r="E92" i="24"/>
  <c r="D92" i="24"/>
  <c r="C92" i="24"/>
  <c r="B92" i="24"/>
  <c r="E91" i="24"/>
  <c r="D91" i="24"/>
  <c r="C91" i="24"/>
  <c r="B91" i="24"/>
  <c r="E90" i="24"/>
  <c r="D90" i="24"/>
  <c r="C90" i="24"/>
  <c r="B90" i="24"/>
  <c r="E89" i="24"/>
  <c r="D89" i="24"/>
  <c r="C89" i="24"/>
  <c r="B89" i="24"/>
  <c r="E88" i="24"/>
  <c r="D88" i="24"/>
  <c r="C88" i="24"/>
  <c r="B88" i="24"/>
  <c r="E87" i="24"/>
  <c r="D87" i="24"/>
  <c r="C87" i="24"/>
  <c r="B87" i="24"/>
  <c r="E86" i="24"/>
  <c r="D86" i="24"/>
  <c r="C86" i="24"/>
  <c r="B86" i="24"/>
  <c r="E85" i="24"/>
  <c r="D85" i="24"/>
  <c r="C85" i="24"/>
  <c r="B85" i="24"/>
  <c r="E84" i="24"/>
  <c r="D84" i="24"/>
  <c r="C84" i="24"/>
  <c r="B84" i="24"/>
  <c r="E83" i="24"/>
  <c r="D83" i="24"/>
  <c r="C83" i="24"/>
  <c r="B83" i="24"/>
  <c r="E82" i="24"/>
  <c r="D82" i="24"/>
  <c r="C82" i="24"/>
  <c r="B82" i="24"/>
  <c r="E81" i="24"/>
  <c r="D81" i="24"/>
  <c r="C81" i="24"/>
  <c r="B81" i="24"/>
  <c r="E80" i="24"/>
  <c r="D80" i="24"/>
  <c r="C80" i="24"/>
  <c r="B80" i="24"/>
  <c r="E79" i="24"/>
  <c r="D79" i="24"/>
  <c r="C79" i="24"/>
  <c r="B79" i="24"/>
  <c r="E78" i="24"/>
  <c r="D78" i="24"/>
  <c r="C78" i="24"/>
  <c r="B78" i="24"/>
  <c r="E77" i="24"/>
  <c r="D77" i="24"/>
  <c r="C77" i="24"/>
  <c r="B77" i="24"/>
  <c r="E76" i="24"/>
  <c r="D76" i="24"/>
  <c r="C76" i="24"/>
  <c r="B76" i="24"/>
  <c r="E75" i="24"/>
  <c r="D75" i="24"/>
  <c r="C75" i="24"/>
  <c r="B75" i="24"/>
  <c r="E74" i="24"/>
  <c r="D74" i="24"/>
  <c r="C74" i="24"/>
  <c r="B74" i="24"/>
  <c r="E73" i="24"/>
  <c r="D73" i="24"/>
  <c r="C73" i="24"/>
  <c r="B73" i="24"/>
  <c r="E72" i="24"/>
  <c r="D72" i="24"/>
  <c r="C72" i="24"/>
  <c r="B72" i="24"/>
  <c r="E71" i="24"/>
  <c r="D71" i="24"/>
  <c r="C71" i="24"/>
  <c r="B71" i="24"/>
  <c r="E70" i="24"/>
  <c r="D70" i="24"/>
  <c r="C70" i="24"/>
  <c r="B70" i="24"/>
  <c r="E69" i="24"/>
  <c r="D69" i="24"/>
  <c r="C69" i="24"/>
  <c r="B69" i="24"/>
  <c r="E68" i="24"/>
  <c r="D68" i="24"/>
  <c r="C68" i="24"/>
  <c r="B68" i="24"/>
  <c r="E67" i="24"/>
  <c r="D67" i="24"/>
  <c r="C67" i="24"/>
  <c r="B67" i="24"/>
  <c r="E66" i="24"/>
  <c r="D66" i="24"/>
  <c r="C66" i="24"/>
  <c r="B66" i="24"/>
  <c r="E65" i="24"/>
  <c r="D65" i="24"/>
  <c r="C65" i="24"/>
  <c r="B65" i="24"/>
  <c r="E64" i="24"/>
  <c r="D64" i="24"/>
  <c r="C64" i="24"/>
  <c r="B64" i="24"/>
  <c r="E63" i="24"/>
  <c r="D63" i="24"/>
  <c r="C63" i="24"/>
  <c r="B63" i="24"/>
  <c r="E62" i="24"/>
  <c r="D62" i="24"/>
  <c r="C62" i="24"/>
  <c r="B62" i="24"/>
  <c r="E61" i="24"/>
  <c r="D61" i="24"/>
  <c r="C61" i="24"/>
  <c r="B61" i="24"/>
  <c r="E60" i="24"/>
  <c r="D60" i="24"/>
  <c r="C60" i="24"/>
  <c r="B60" i="24"/>
  <c r="E59" i="24"/>
  <c r="D59" i="24"/>
  <c r="C59" i="24"/>
  <c r="B59" i="24"/>
  <c r="E58" i="24"/>
  <c r="D58" i="24"/>
  <c r="C58" i="24"/>
  <c r="B58" i="24"/>
  <c r="E57" i="24"/>
  <c r="D57" i="24"/>
  <c r="C57" i="24"/>
  <c r="B57" i="24"/>
  <c r="E56" i="24"/>
  <c r="D56" i="24"/>
  <c r="C56" i="24"/>
  <c r="B56" i="24"/>
  <c r="E55" i="24"/>
  <c r="D55" i="24"/>
  <c r="C55" i="24"/>
  <c r="B55" i="24"/>
  <c r="E54" i="24"/>
  <c r="D54" i="24"/>
  <c r="C54" i="24"/>
  <c r="B54" i="24"/>
  <c r="E53" i="24"/>
  <c r="D53" i="24"/>
  <c r="C53" i="24"/>
  <c r="B53" i="24"/>
  <c r="E52" i="24"/>
  <c r="D52" i="24"/>
  <c r="C52" i="24"/>
  <c r="B52" i="24"/>
  <c r="E51" i="24"/>
  <c r="D51" i="24"/>
  <c r="C51" i="24"/>
  <c r="B51" i="24"/>
  <c r="E50" i="24"/>
  <c r="D50" i="24"/>
  <c r="C50" i="24"/>
  <c r="B50" i="24"/>
  <c r="E49" i="24"/>
  <c r="D49" i="24"/>
  <c r="C49" i="24"/>
  <c r="B49" i="24"/>
  <c r="E48" i="24"/>
  <c r="D48" i="24"/>
  <c r="C48" i="24"/>
  <c r="B48" i="24"/>
  <c r="E47" i="24"/>
  <c r="D47" i="24"/>
  <c r="C47" i="24"/>
  <c r="B47" i="24"/>
  <c r="E46" i="24"/>
  <c r="D46" i="24"/>
  <c r="C46" i="24"/>
  <c r="B46" i="24"/>
  <c r="E45" i="24"/>
  <c r="D45" i="24"/>
  <c r="C45" i="24"/>
  <c r="B45" i="24"/>
  <c r="E44" i="24"/>
  <c r="D44" i="24"/>
  <c r="C44" i="24"/>
  <c r="B44" i="24"/>
  <c r="E43" i="24"/>
  <c r="D43" i="24"/>
  <c r="C43" i="24"/>
  <c r="B43" i="24"/>
  <c r="E42" i="24"/>
  <c r="D42" i="24"/>
  <c r="C42" i="24"/>
  <c r="B42" i="24"/>
  <c r="E41" i="24"/>
  <c r="D41" i="24"/>
  <c r="C41" i="24"/>
  <c r="B41" i="24"/>
  <c r="E40" i="24"/>
  <c r="D40" i="24"/>
  <c r="C40" i="24"/>
  <c r="B40" i="24"/>
  <c r="E39" i="24"/>
  <c r="D39" i="24"/>
  <c r="C39" i="24"/>
  <c r="B39" i="24"/>
  <c r="E38" i="24"/>
  <c r="D38" i="24"/>
  <c r="C38" i="24"/>
  <c r="B38" i="24"/>
  <c r="E37" i="24"/>
  <c r="D37" i="24"/>
  <c r="C37" i="24"/>
  <c r="B37" i="24"/>
  <c r="E36" i="24"/>
  <c r="D36" i="24"/>
  <c r="C36" i="24"/>
  <c r="B36" i="24"/>
  <c r="E35" i="24"/>
  <c r="D35" i="24"/>
  <c r="C35" i="24"/>
  <c r="B35" i="24"/>
  <c r="E34" i="24"/>
  <c r="D34" i="24"/>
  <c r="C34" i="24"/>
  <c r="B34" i="24"/>
  <c r="E33" i="24"/>
  <c r="D33" i="24"/>
  <c r="C33" i="24"/>
  <c r="B33" i="24"/>
  <c r="E32" i="24"/>
  <c r="D32" i="24"/>
  <c r="C32" i="24"/>
  <c r="B32" i="24"/>
  <c r="E31" i="24"/>
  <c r="D31" i="24"/>
  <c r="C31" i="24"/>
  <c r="B31" i="24"/>
  <c r="E30" i="24"/>
  <c r="D30" i="24"/>
  <c r="C30" i="24"/>
  <c r="B30" i="24"/>
  <c r="E29" i="24"/>
  <c r="D29" i="24"/>
  <c r="C29" i="24"/>
  <c r="B29" i="24"/>
  <c r="E28" i="24"/>
  <c r="D28" i="24"/>
  <c r="C28" i="24"/>
  <c r="B28" i="24"/>
  <c r="E27" i="24"/>
  <c r="D27" i="24"/>
  <c r="C27" i="24"/>
  <c r="B27" i="24"/>
  <c r="E26" i="24"/>
  <c r="D26" i="24"/>
  <c r="C26" i="24"/>
  <c r="B26" i="24"/>
  <c r="E25" i="24"/>
  <c r="D25" i="24"/>
  <c r="C25" i="24"/>
  <c r="B25" i="24"/>
  <c r="E24" i="24"/>
  <c r="D24" i="24"/>
  <c r="C24" i="24"/>
  <c r="B24" i="24"/>
  <c r="E23" i="24"/>
  <c r="D23" i="24"/>
  <c r="C23" i="24"/>
  <c r="B23" i="24"/>
  <c r="E22" i="24"/>
  <c r="D22" i="24"/>
  <c r="C22" i="24"/>
  <c r="B22" i="24"/>
  <c r="E21" i="24"/>
  <c r="D21" i="24"/>
  <c r="C21" i="24"/>
  <c r="B21" i="24"/>
  <c r="E20" i="24"/>
  <c r="D20" i="24"/>
  <c r="C20" i="24"/>
  <c r="B20" i="24"/>
  <c r="E19" i="24"/>
  <c r="D19" i="24"/>
  <c r="C19" i="24"/>
  <c r="B19" i="24"/>
  <c r="E18" i="24"/>
  <c r="D18" i="24"/>
  <c r="C18" i="24"/>
  <c r="B18" i="24"/>
  <c r="E17" i="24"/>
  <c r="D17" i="24"/>
  <c r="C17" i="24"/>
  <c r="B17" i="24"/>
  <c r="E16" i="24"/>
  <c r="D16" i="24"/>
  <c r="C16" i="24"/>
  <c r="B16" i="24"/>
  <c r="E15" i="24"/>
  <c r="D15" i="24"/>
  <c r="C15" i="24"/>
  <c r="B15" i="24"/>
  <c r="E14" i="24"/>
  <c r="D14" i="24"/>
  <c r="C14" i="24"/>
  <c r="B14" i="24"/>
  <c r="E13" i="24"/>
  <c r="D13" i="24"/>
  <c r="C13" i="24"/>
  <c r="P7" i="24" s="1"/>
  <c r="S7" i="24" s="1"/>
  <c r="T7" i="24" s="1"/>
  <c r="B13" i="24"/>
  <c r="E12" i="24"/>
  <c r="D12" i="24"/>
  <c r="C12" i="24"/>
  <c r="Q6" i="24" s="1"/>
  <c r="B12" i="24"/>
  <c r="F8" i="24"/>
  <c r="R7" i="24"/>
  <c r="O7" i="24"/>
  <c r="F7" i="24"/>
  <c r="R6" i="24"/>
  <c r="P6" i="24"/>
  <c r="O6" i="24"/>
  <c r="F6" i="24"/>
  <c r="Q5" i="24"/>
  <c r="O5" i="24"/>
  <c r="O8" i="24" s="1"/>
  <c r="F5" i="24"/>
  <c r="F4" i="24"/>
  <c r="B2" i="24" s="1"/>
  <c r="C3" i="24"/>
  <c r="C2" i="24"/>
  <c r="E117" i="23"/>
  <c r="D117" i="23"/>
  <c r="C117" i="23"/>
  <c r="B117" i="23"/>
  <c r="E116" i="23"/>
  <c r="D116" i="23"/>
  <c r="C116" i="23"/>
  <c r="B116" i="23"/>
  <c r="E115" i="23"/>
  <c r="D115" i="23"/>
  <c r="C115" i="23"/>
  <c r="B115" i="23"/>
  <c r="E114" i="23"/>
  <c r="D114" i="23"/>
  <c r="C114" i="23"/>
  <c r="B114" i="23"/>
  <c r="E113" i="23"/>
  <c r="D113" i="23"/>
  <c r="C113" i="23"/>
  <c r="B113" i="23"/>
  <c r="E112" i="23"/>
  <c r="D112" i="23"/>
  <c r="C112" i="23"/>
  <c r="B112" i="23"/>
  <c r="E111" i="23"/>
  <c r="D111" i="23"/>
  <c r="C111" i="23"/>
  <c r="B111" i="23"/>
  <c r="E110" i="23"/>
  <c r="D110" i="23"/>
  <c r="C110" i="23"/>
  <c r="B110" i="23"/>
  <c r="E109" i="23"/>
  <c r="D109" i="23"/>
  <c r="C109" i="23"/>
  <c r="B109" i="23"/>
  <c r="E108" i="23"/>
  <c r="D108" i="23"/>
  <c r="C108" i="23"/>
  <c r="B108" i="23"/>
  <c r="E107" i="23"/>
  <c r="D107" i="23"/>
  <c r="C107" i="23"/>
  <c r="B107" i="23"/>
  <c r="E106" i="23"/>
  <c r="D106" i="23"/>
  <c r="C106" i="23"/>
  <c r="B106" i="23"/>
  <c r="E105" i="23"/>
  <c r="D105" i="23"/>
  <c r="C105" i="23"/>
  <c r="B105" i="23"/>
  <c r="E104" i="23"/>
  <c r="D104" i="23"/>
  <c r="C104" i="23"/>
  <c r="B104" i="23"/>
  <c r="E103" i="23"/>
  <c r="D103" i="23"/>
  <c r="C103" i="23"/>
  <c r="B103" i="23"/>
  <c r="E102" i="23"/>
  <c r="D102" i="23"/>
  <c r="C102" i="23"/>
  <c r="B102" i="23"/>
  <c r="E101" i="23"/>
  <c r="D101" i="23"/>
  <c r="C101" i="23"/>
  <c r="B101" i="23"/>
  <c r="E100" i="23"/>
  <c r="D100" i="23"/>
  <c r="C100" i="23"/>
  <c r="B100" i="23"/>
  <c r="E99" i="23"/>
  <c r="D99" i="23"/>
  <c r="C99" i="23"/>
  <c r="B99" i="23"/>
  <c r="E98" i="23"/>
  <c r="D98" i="23"/>
  <c r="C98" i="23"/>
  <c r="B98" i="23"/>
  <c r="E97" i="23"/>
  <c r="D97" i="23"/>
  <c r="C97" i="23"/>
  <c r="B97" i="23"/>
  <c r="E96" i="23"/>
  <c r="D96" i="23"/>
  <c r="C96" i="23"/>
  <c r="B96" i="23"/>
  <c r="E95" i="23"/>
  <c r="D95" i="23"/>
  <c r="C95" i="23"/>
  <c r="B95" i="23"/>
  <c r="E94" i="23"/>
  <c r="D94" i="23"/>
  <c r="C94" i="23"/>
  <c r="B94" i="23"/>
  <c r="E93" i="23"/>
  <c r="D93" i="23"/>
  <c r="C93" i="23"/>
  <c r="B93" i="23"/>
  <c r="E92" i="23"/>
  <c r="D92" i="23"/>
  <c r="C92" i="23"/>
  <c r="B92" i="23"/>
  <c r="E91" i="23"/>
  <c r="D91" i="23"/>
  <c r="C91" i="23"/>
  <c r="B91" i="23"/>
  <c r="E90" i="23"/>
  <c r="D90" i="23"/>
  <c r="C90" i="23"/>
  <c r="B90" i="23"/>
  <c r="E89" i="23"/>
  <c r="D89" i="23"/>
  <c r="C89" i="23"/>
  <c r="B89" i="23"/>
  <c r="E88" i="23"/>
  <c r="D88" i="23"/>
  <c r="C88" i="23"/>
  <c r="B88" i="23"/>
  <c r="E87" i="23"/>
  <c r="D87" i="23"/>
  <c r="C87" i="23"/>
  <c r="B87" i="23"/>
  <c r="E86" i="23"/>
  <c r="D86" i="23"/>
  <c r="C86" i="23"/>
  <c r="B86" i="23"/>
  <c r="E85" i="23"/>
  <c r="D85" i="23"/>
  <c r="C85" i="23"/>
  <c r="B85" i="23"/>
  <c r="E84" i="23"/>
  <c r="D84" i="23"/>
  <c r="C84" i="23"/>
  <c r="B84" i="23"/>
  <c r="E83" i="23"/>
  <c r="D83" i="23"/>
  <c r="C83" i="23"/>
  <c r="B83" i="23"/>
  <c r="E82" i="23"/>
  <c r="D82" i="23"/>
  <c r="C82" i="23"/>
  <c r="B82" i="23"/>
  <c r="E81" i="23"/>
  <c r="D81" i="23"/>
  <c r="C81" i="23"/>
  <c r="B81" i="23"/>
  <c r="E80" i="23"/>
  <c r="D80" i="23"/>
  <c r="C80" i="23"/>
  <c r="B80" i="23"/>
  <c r="E79" i="23"/>
  <c r="D79" i="23"/>
  <c r="C79" i="23"/>
  <c r="B79" i="23"/>
  <c r="E78" i="23"/>
  <c r="D78" i="23"/>
  <c r="C78" i="23"/>
  <c r="B78" i="23"/>
  <c r="E77" i="23"/>
  <c r="D77" i="23"/>
  <c r="C77" i="23"/>
  <c r="B77" i="23"/>
  <c r="E76" i="23"/>
  <c r="D76" i="23"/>
  <c r="C76" i="23"/>
  <c r="B76" i="23"/>
  <c r="E75" i="23"/>
  <c r="D75" i="23"/>
  <c r="C75" i="23"/>
  <c r="B75" i="23"/>
  <c r="E74" i="23"/>
  <c r="D74" i="23"/>
  <c r="C74" i="23"/>
  <c r="B74" i="23"/>
  <c r="E73" i="23"/>
  <c r="D73" i="23"/>
  <c r="C73" i="23"/>
  <c r="B73" i="23"/>
  <c r="E72" i="23"/>
  <c r="D72" i="23"/>
  <c r="C72" i="23"/>
  <c r="B72" i="23"/>
  <c r="E71" i="23"/>
  <c r="D71" i="23"/>
  <c r="C71" i="23"/>
  <c r="B71" i="23"/>
  <c r="E70" i="23"/>
  <c r="D70" i="23"/>
  <c r="C70" i="23"/>
  <c r="B70" i="23"/>
  <c r="E69" i="23"/>
  <c r="D69" i="23"/>
  <c r="C69" i="23"/>
  <c r="B69" i="23"/>
  <c r="E68" i="23"/>
  <c r="D68" i="23"/>
  <c r="C68" i="23"/>
  <c r="B68" i="23"/>
  <c r="E67" i="23"/>
  <c r="D67" i="23"/>
  <c r="C67" i="23"/>
  <c r="B67" i="23"/>
  <c r="E66" i="23"/>
  <c r="D66" i="23"/>
  <c r="C66" i="23"/>
  <c r="B66" i="23"/>
  <c r="E65" i="23"/>
  <c r="D65" i="23"/>
  <c r="C65" i="23"/>
  <c r="B65" i="23"/>
  <c r="E64" i="23"/>
  <c r="D64" i="23"/>
  <c r="C64" i="23"/>
  <c r="B64" i="23"/>
  <c r="E63" i="23"/>
  <c r="D63" i="23"/>
  <c r="C63" i="23"/>
  <c r="B63" i="23"/>
  <c r="E62" i="23"/>
  <c r="D62" i="23"/>
  <c r="C62" i="23"/>
  <c r="B62" i="23"/>
  <c r="E61" i="23"/>
  <c r="D61" i="23"/>
  <c r="C61" i="23"/>
  <c r="B61" i="23"/>
  <c r="E60" i="23"/>
  <c r="D60" i="23"/>
  <c r="C60" i="23"/>
  <c r="B60" i="23"/>
  <c r="E59" i="23"/>
  <c r="D59" i="23"/>
  <c r="C59" i="23"/>
  <c r="B59" i="23"/>
  <c r="E58" i="23"/>
  <c r="D58" i="23"/>
  <c r="C58" i="23"/>
  <c r="B58" i="23"/>
  <c r="E57" i="23"/>
  <c r="D57" i="23"/>
  <c r="C57" i="23"/>
  <c r="B57" i="23"/>
  <c r="E56" i="23"/>
  <c r="D56" i="23"/>
  <c r="C56" i="23"/>
  <c r="B56" i="23"/>
  <c r="E55" i="23"/>
  <c r="D55" i="23"/>
  <c r="C55" i="23"/>
  <c r="B55" i="23"/>
  <c r="E54" i="23"/>
  <c r="D54" i="23"/>
  <c r="C54" i="23"/>
  <c r="B54" i="23"/>
  <c r="E53" i="23"/>
  <c r="D53" i="23"/>
  <c r="C53" i="23"/>
  <c r="B53" i="23"/>
  <c r="E52" i="23"/>
  <c r="D52" i="23"/>
  <c r="C52" i="23"/>
  <c r="B52" i="23"/>
  <c r="E51" i="23"/>
  <c r="D51" i="23"/>
  <c r="C51" i="23"/>
  <c r="B51" i="23"/>
  <c r="E50" i="23"/>
  <c r="D50" i="23"/>
  <c r="C50" i="23"/>
  <c r="B50" i="23"/>
  <c r="E49" i="23"/>
  <c r="D49" i="23"/>
  <c r="C49" i="23"/>
  <c r="B49" i="23"/>
  <c r="E48" i="23"/>
  <c r="D48" i="23"/>
  <c r="C48" i="23"/>
  <c r="B48" i="23"/>
  <c r="E47" i="23"/>
  <c r="D47" i="23"/>
  <c r="C47" i="23"/>
  <c r="B47" i="23"/>
  <c r="E46" i="23"/>
  <c r="D46" i="23"/>
  <c r="C46" i="23"/>
  <c r="B46" i="23"/>
  <c r="E45" i="23"/>
  <c r="D45" i="23"/>
  <c r="C45" i="23"/>
  <c r="B45" i="23"/>
  <c r="E44" i="23"/>
  <c r="D44" i="23"/>
  <c r="C44" i="23"/>
  <c r="B44" i="23"/>
  <c r="E43" i="23"/>
  <c r="D43" i="23"/>
  <c r="C43" i="23"/>
  <c r="B43" i="23"/>
  <c r="E42" i="23"/>
  <c r="D42" i="23"/>
  <c r="C42" i="23"/>
  <c r="B42" i="23"/>
  <c r="E41" i="23"/>
  <c r="D41" i="23"/>
  <c r="C41" i="23"/>
  <c r="B41" i="23"/>
  <c r="E40" i="23"/>
  <c r="D40" i="23"/>
  <c r="C40" i="23"/>
  <c r="B40" i="23"/>
  <c r="E39" i="23"/>
  <c r="D39" i="23"/>
  <c r="C39" i="23"/>
  <c r="B39" i="23"/>
  <c r="E38" i="23"/>
  <c r="D38" i="23"/>
  <c r="C38" i="23"/>
  <c r="B38" i="23"/>
  <c r="E37" i="23"/>
  <c r="D37" i="23"/>
  <c r="C37" i="23"/>
  <c r="B37" i="23"/>
  <c r="E36" i="23"/>
  <c r="D36" i="23"/>
  <c r="C36" i="23"/>
  <c r="B36" i="23"/>
  <c r="E35" i="23"/>
  <c r="D35" i="23"/>
  <c r="C35" i="23"/>
  <c r="B35" i="23"/>
  <c r="E34" i="23"/>
  <c r="D34" i="23"/>
  <c r="C34" i="23"/>
  <c r="B34" i="23"/>
  <c r="E33" i="23"/>
  <c r="D33" i="23"/>
  <c r="C33" i="23"/>
  <c r="B33" i="23"/>
  <c r="E32" i="23"/>
  <c r="D32" i="23"/>
  <c r="C32" i="23"/>
  <c r="B32" i="23"/>
  <c r="E31" i="23"/>
  <c r="D31" i="23"/>
  <c r="C31" i="23"/>
  <c r="B31" i="23"/>
  <c r="E30" i="23"/>
  <c r="D30" i="23"/>
  <c r="C30" i="23"/>
  <c r="B30" i="23"/>
  <c r="E29" i="23"/>
  <c r="D29" i="23"/>
  <c r="C29" i="23"/>
  <c r="B29" i="23"/>
  <c r="E28" i="23"/>
  <c r="D28" i="23"/>
  <c r="C28" i="23"/>
  <c r="B28" i="23"/>
  <c r="E27" i="23"/>
  <c r="D27" i="23"/>
  <c r="C27" i="23"/>
  <c r="B27" i="23"/>
  <c r="E26" i="23"/>
  <c r="D26" i="23"/>
  <c r="C26" i="23"/>
  <c r="B26" i="23"/>
  <c r="E25" i="23"/>
  <c r="D25" i="23"/>
  <c r="C25" i="23"/>
  <c r="B25" i="23"/>
  <c r="E24" i="23"/>
  <c r="D24" i="23"/>
  <c r="C24" i="23"/>
  <c r="B24" i="23"/>
  <c r="E23" i="23"/>
  <c r="D23" i="23"/>
  <c r="C23" i="23"/>
  <c r="B23" i="23"/>
  <c r="E22" i="23"/>
  <c r="D22" i="23"/>
  <c r="C22" i="23"/>
  <c r="B22" i="23"/>
  <c r="E21" i="23"/>
  <c r="D21" i="23"/>
  <c r="C21" i="23"/>
  <c r="B21" i="23"/>
  <c r="E20" i="23"/>
  <c r="D20" i="23"/>
  <c r="C20" i="23"/>
  <c r="B20" i="23"/>
  <c r="E19" i="23"/>
  <c r="D19" i="23"/>
  <c r="C19" i="23"/>
  <c r="B19" i="23"/>
  <c r="E18" i="23"/>
  <c r="D18" i="23"/>
  <c r="C18" i="23"/>
  <c r="B18" i="23"/>
  <c r="E17" i="23"/>
  <c r="D17" i="23"/>
  <c r="C17" i="23"/>
  <c r="B17" i="23"/>
  <c r="E16" i="23"/>
  <c r="D16" i="23"/>
  <c r="C16" i="23"/>
  <c r="B16" i="23"/>
  <c r="E15" i="23"/>
  <c r="D15" i="23"/>
  <c r="C15" i="23"/>
  <c r="B15" i="23"/>
  <c r="E14" i="23"/>
  <c r="D14" i="23"/>
  <c r="C14" i="23"/>
  <c r="B14" i="23"/>
  <c r="E13" i="23"/>
  <c r="D13" i="23"/>
  <c r="C13" i="23"/>
  <c r="B13" i="23"/>
  <c r="E12" i="23"/>
  <c r="D12" i="23"/>
  <c r="C12" i="23"/>
  <c r="B12" i="23"/>
  <c r="F10" i="23"/>
  <c r="F8" i="23"/>
  <c r="F7" i="23"/>
  <c r="O6" i="23"/>
  <c r="F6" i="23"/>
  <c r="F5" i="23"/>
  <c r="F9" i="23" s="1"/>
  <c r="F4" i="23"/>
  <c r="B2" i="23" s="1"/>
  <c r="C3" i="23"/>
  <c r="C2" i="23"/>
  <c r="E117" i="22"/>
  <c r="D117" i="22"/>
  <c r="C117" i="22"/>
  <c r="B117" i="22"/>
  <c r="E116" i="22"/>
  <c r="D116" i="22"/>
  <c r="C116" i="22"/>
  <c r="B116" i="22"/>
  <c r="E115" i="22"/>
  <c r="D115" i="22"/>
  <c r="C115" i="22"/>
  <c r="B115" i="22"/>
  <c r="E114" i="22"/>
  <c r="D114" i="22"/>
  <c r="C114" i="22"/>
  <c r="B114" i="22"/>
  <c r="E113" i="22"/>
  <c r="D113" i="22"/>
  <c r="C113" i="22"/>
  <c r="B113" i="22"/>
  <c r="E112" i="22"/>
  <c r="D112" i="22"/>
  <c r="C112" i="22"/>
  <c r="B112" i="22"/>
  <c r="E111" i="22"/>
  <c r="D111" i="22"/>
  <c r="C111" i="22"/>
  <c r="B111" i="22"/>
  <c r="E110" i="22"/>
  <c r="D110" i="22"/>
  <c r="C110" i="22"/>
  <c r="B110" i="22"/>
  <c r="E109" i="22"/>
  <c r="D109" i="22"/>
  <c r="C109" i="22"/>
  <c r="B109" i="22"/>
  <c r="E108" i="22"/>
  <c r="D108" i="22"/>
  <c r="C108" i="22"/>
  <c r="B108" i="22"/>
  <c r="E107" i="22"/>
  <c r="D107" i="22"/>
  <c r="C107" i="22"/>
  <c r="B107" i="22"/>
  <c r="E106" i="22"/>
  <c r="D106" i="22"/>
  <c r="C106" i="22"/>
  <c r="B106" i="22"/>
  <c r="E105" i="22"/>
  <c r="D105" i="22"/>
  <c r="C105" i="22"/>
  <c r="B105" i="22"/>
  <c r="E104" i="22"/>
  <c r="D104" i="22"/>
  <c r="C104" i="22"/>
  <c r="B104" i="22"/>
  <c r="E103" i="22"/>
  <c r="D103" i="22"/>
  <c r="C103" i="22"/>
  <c r="B103" i="22"/>
  <c r="E102" i="22"/>
  <c r="D102" i="22"/>
  <c r="C102" i="22"/>
  <c r="B102" i="22"/>
  <c r="E101" i="22"/>
  <c r="D101" i="22"/>
  <c r="C101" i="22"/>
  <c r="B101" i="22"/>
  <c r="E100" i="22"/>
  <c r="D100" i="22"/>
  <c r="C100" i="22"/>
  <c r="B100" i="22"/>
  <c r="E99" i="22"/>
  <c r="D99" i="22"/>
  <c r="C99" i="22"/>
  <c r="B99" i="22"/>
  <c r="E98" i="22"/>
  <c r="D98" i="22"/>
  <c r="C98" i="22"/>
  <c r="B98" i="22"/>
  <c r="E97" i="22"/>
  <c r="D97" i="22"/>
  <c r="C97" i="22"/>
  <c r="B97" i="22"/>
  <c r="E96" i="22"/>
  <c r="D96" i="22"/>
  <c r="C96" i="22"/>
  <c r="B96" i="22"/>
  <c r="E95" i="22"/>
  <c r="D95" i="22"/>
  <c r="C95" i="22"/>
  <c r="B95" i="22"/>
  <c r="E94" i="22"/>
  <c r="D94" i="22"/>
  <c r="C94" i="22"/>
  <c r="B94" i="22"/>
  <c r="E93" i="22"/>
  <c r="D93" i="22"/>
  <c r="C93" i="22"/>
  <c r="B93" i="22"/>
  <c r="E92" i="22"/>
  <c r="D92" i="22"/>
  <c r="C92" i="22"/>
  <c r="B92" i="22"/>
  <c r="E91" i="22"/>
  <c r="D91" i="22"/>
  <c r="C91" i="22"/>
  <c r="B91" i="22"/>
  <c r="E90" i="22"/>
  <c r="D90" i="22"/>
  <c r="C90" i="22"/>
  <c r="B90" i="22"/>
  <c r="E89" i="22"/>
  <c r="D89" i="22"/>
  <c r="C89" i="22"/>
  <c r="B89" i="22"/>
  <c r="E88" i="22"/>
  <c r="D88" i="22"/>
  <c r="C88" i="22"/>
  <c r="B88" i="22"/>
  <c r="E87" i="22"/>
  <c r="D87" i="22"/>
  <c r="C87" i="22"/>
  <c r="B87" i="22"/>
  <c r="E86" i="22"/>
  <c r="D86" i="22"/>
  <c r="C86" i="22"/>
  <c r="B86" i="22"/>
  <c r="E85" i="22"/>
  <c r="D85" i="22"/>
  <c r="C85" i="22"/>
  <c r="B85" i="22"/>
  <c r="E84" i="22"/>
  <c r="D84" i="22"/>
  <c r="C84" i="22"/>
  <c r="B84" i="22"/>
  <c r="E83" i="22"/>
  <c r="D83" i="22"/>
  <c r="C83" i="22"/>
  <c r="B83" i="22"/>
  <c r="E82" i="22"/>
  <c r="D82" i="22"/>
  <c r="C82" i="22"/>
  <c r="B82" i="22"/>
  <c r="E81" i="22"/>
  <c r="D81" i="22"/>
  <c r="C81" i="22"/>
  <c r="B81" i="22"/>
  <c r="E80" i="22"/>
  <c r="D80" i="22"/>
  <c r="C80" i="22"/>
  <c r="B80" i="22"/>
  <c r="E79" i="22"/>
  <c r="D79" i="22"/>
  <c r="C79" i="22"/>
  <c r="B79" i="22"/>
  <c r="E78" i="22"/>
  <c r="D78" i="22"/>
  <c r="C78" i="22"/>
  <c r="B78" i="22"/>
  <c r="E77" i="22"/>
  <c r="D77" i="22"/>
  <c r="C77" i="22"/>
  <c r="B77" i="22"/>
  <c r="E76" i="22"/>
  <c r="D76" i="22"/>
  <c r="C76" i="22"/>
  <c r="B76" i="22"/>
  <c r="E75" i="22"/>
  <c r="D75" i="22"/>
  <c r="C75" i="22"/>
  <c r="B75" i="22"/>
  <c r="E74" i="22"/>
  <c r="D74" i="22"/>
  <c r="C74" i="22"/>
  <c r="B74" i="22"/>
  <c r="E73" i="22"/>
  <c r="D73" i="22"/>
  <c r="C73" i="22"/>
  <c r="B73" i="22"/>
  <c r="E72" i="22"/>
  <c r="D72" i="22"/>
  <c r="C72" i="22"/>
  <c r="B72" i="22"/>
  <c r="E71" i="22"/>
  <c r="D71" i="22"/>
  <c r="C71" i="22"/>
  <c r="B71" i="22"/>
  <c r="E70" i="22"/>
  <c r="D70" i="22"/>
  <c r="C70" i="22"/>
  <c r="B70" i="22"/>
  <c r="E69" i="22"/>
  <c r="D69" i="22"/>
  <c r="C69" i="22"/>
  <c r="B69" i="22"/>
  <c r="E68" i="22"/>
  <c r="D68" i="22"/>
  <c r="C68" i="22"/>
  <c r="B68" i="22"/>
  <c r="E67" i="22"/>
  <c r="D67" i="22"/>
  <c r="C67" i="22"/>
  <c r="B67" i="22"/>
  <c r="E66" i="22"/>
  <c r="D66" i="22"/>
  <c r="C66" i="22"/>
  <c r="B66" i="22"/>
  <c r="E65" i="22"/>
  <c r="D65" i="22"/>
  <c r="C65" i="22"/>
  <c r="B65" i="22"/>
  <c r="E64" i="22"/>
  <c r="D64" i="22"/>
  <c r="C64" i="22"/>
  <c r="B64" i="22"/>
  <c r="E63" i="22"/>
  <c r="D63" i="22"/>
  <c r="C63" i="22"/>
  <c r="B63" i="22"/>
  <c r="E62" i="22"/>
  <c r="D62" i="22"/>
  <c r="C62" i="22"/>
  <c r="B62" i="22"/>
  <c r="E61" i="22"/>
  <c r="D61" i="22"/>
  <c r="C61" i="22"/>
  <c r="B61" i="22"/>
  <c r="E60" i="22"/>
  <c r="D60" i="22"/>
  <c r="C60" i="22"/>
  <c r="B60" i="22"/>
  <c r="E59" i="22"/>
  <c r="D59" i="22"/>
  <c r="C59" i="22"/>
  <c r="B59" i="22"/>
  <c r="E58" i="22"/>
  <c r="D58" i="22"/>
  <c r="C58" i="22"/>
  <c r="B58" i="22"/>
  <c r="E57" i="22"/>
  <c r="D57" i="22"/>
  <c r="C57" i="22"/>
  <c r="B57" i="22"/>
  <c r="E56" i="22"/>
  <c r="D56" i="22"/>
  <c r="C56" i="22"/>
  <c r="B56" i="22"/>
  <c r="E55" i="22"/>
  <c r="D55" i="22"/>
  <c r="C55" i="22"/>
  <c r="B55" i="22"/>
  <c r="E54" i="22"/>
  <c r="D54" i="22"/>
  <c r="C54" i="22"/>
  <c r="B54" i="22"/>
  <c r="E53" i="22"/>
  <c r="D53" i="22"/>
  <c r="C53" i="22"/>
  <c r="B53" i="22"/>
  <c r="E52" i="22"/>
  <c r="D52" i="22"/>
  <c r="C52" i="22"/>
  <c r="B52" i="22"/>
  <c r="E51" i="22"/>
  <c r="D51" i="22"/>
  <c r="C51" i="22"/>
  <c r="B51" i="22"/>
  <c r="E50" i="22"/>
  <c r="D50" i="22"/>
  <c r="C50" i="22"/>
  <c r="B50" i="22"/>
  <c r="E49" i="22"/>
  <c r="D49" i="22"/>
  <c r="C49" i="22"/>
  <c r="B49" i="22"/>
  <c r="E48" i="22"/>
  <c r="D48" i="22"/>
  <c r="C48" i="22"/>
  <c r="B48" i="22"/>
  <c r="E47" i="22"/>
  <c r="D47" i="22"/>
  <c r="C47" i="22"/>
  <c r="B47" i="22"/>
  <c r="E46" i="22"/>
  <c r="D46" i="22"/>
  <c r="C46" i="22"/>
  <c r="B46" i="22"/>
  <c r="E45" i="22"/>
  <c r="D45" i="22"/>
  <c r="C45" i="22"/>
  <c r="B45" i="22"/>
  <c r="E44" i="22"/>
  <c r="D44" i="22"/>
  <c r="C44" i="22"/>
  <c r="B44" i="22"/>
  <c r="E43" i="22"/>
  <c r="D43" i="22"/>
  <c r="C43" i="22"/>
  <c r="B43" i="22"/>
  <c r="E42" i="22"/>
  <c r="D42" i="22"/>
  <c r="C42" i="22"/>
  <c r="B42" i="22"/>
  <c r="E41" i="22"/>
  <c r="D41" i="22"/>
  <c r="C41" i="22"/>
  <c r="B41" i="22"/>
  <c r="E40" i="22"/>
  <c r="D40" i="22"/>
  <c r="C40" i="22"/>
  <c r="B40" i="22"/>
  <c r="E39" i="22"/>
  <c r="D39" i="22"/>
  <c r="C39" i="22"/>
  <c r="B39" i="22"/>
  <c r="E38" i="22"/>
  <c r="D38" i="22"/>
  <c r="C38" i="22"/>
  <c r="B38" i="22"/>
  <c r="E37" i="22"/>
  <c r="D37" i="22"/>
  <c r="C37" i="22"/>
  <c r="B37" i="22"/>
  <c r="E36" i="22"/>
  <c r="D36" i="22"/>
  <c r="C36" i="22"/>
  <c r="B36" i="22"/>
  <c r="E35" i="22"/>
  <c r="D35" i="22"/>
  <c r="C35" i="22"/>
  <c r="B35" i="22"/>
  <c r="E34" i="22"/>
  <c r="D34" i="22"/>
  <c r="C34" i="22"/>
  <c r="B34" i="22"/>
  <c r="E33" i="22"/>
  <c r="D33" i="22"/>
  <c r="C33" i="22"/>
  <c r="B33" i="22"/>
  <c r="E32" i="22"/>
  <c r="D32" i="22"/>
  <c r="C32" i="22"/>
  <c r="B32" i="22"/>
  <c r="E31" i="22"/>
  <c r="D31" i="22"/>
  <c r="C31" i="22"/>
  <c r="B31" i="22"/>
  <c r="E30" i="22"/>
  <c r="D30" i="22"/>
  <c r="C30" i="22"/>
  <c r="B30" i="22"/>
  <c r="E29" i="22"/>
  <c r="D29" i="22"/>
  <c r="C29" i="22"/>
  <c r="B29" i="22"/>
  <c r="E28" i="22"/>
  <c r="D28" i="22"/>
  <c r="C28" i="22"/>
  <c r="B28" i="22"/>
  <c r="E27" i="22"/>
  <c r="D27" i="22"/>
  <c r="C27" i="22"/>
  <c r="B27" i="22"/>
  <c r="E26" i="22"/>
  <c r="D26" i="22"/>
  <c r="C26" i="22"/>
  <c r="B26" i="22"/>
  <c r="E25" i="22"/>
  <c r="D25" i="22"/>
  <c r="C25" i="22"/>
  <c r="B25" i="22"/>
  <c r="E24" i="22"/>
  <c r="D24" i="22"/>
  <c r="C24" i="22"/>
  <c r="B24" i="22"/>
  <c r="E23" i="22"/>
  <c r="D23" i="22"/>
  <c r="C23" i="22"/>
  <c r="B23" i="22"/>
  <c r="E22" i="22"/>
  <c r="D22" i="22"/>
  <c r="C22" i="22"/>
  <c r="B22" i="22"/>
  <c r="E21" i="22"/>
  <c r="D21" i="22"/>
  <c r="C21" i="22"/>
  <c r="B21" i="22"/>
  <c r="E20" i="22"/>
  <c r="D20" i="22"/>
  <c r="C20" i="22"/>
  <c r="B20" i="22"/>
  <c r="E19" i="22"/>
  <c r="D19" i="22"/>
  <c r="C19" i="22"/>
  <c r="B19" i="22"/>
  <c r="E18" i="22"/>
  <c r="D18" i="22"/>
  <c r="C18" i="22"/>
  <c r="B18" i="22"/>
  <c r="E17" i="22"/>
  <c r="D17" i="22"/>
  <c r="C17" i="22"/>
  <c r="B17" i="22"/>
  <c r="E16" i="22"/>
  <c r="D16" i="22"/>
  <c r="C16" i="22"/>
  <c r="B16" i="22"/>
  <c r="E15" i="22"/>
  <c r="D15" i="22"/>
  <c r="C15" i="22"/>
  <c r="B15" i="22"/>
  <c r="E14" i="22"/>
  <c r="D14" i="22"/>
  <c r="C14" i="22"/>
  <c r="B14" i="22"/>
  <c r="E13" i="22"/>
  <c r="D13" i="22"/>
  <c r="C13" i="22"/>
  <c r="Q5" i="22" s="1"/>
  <c r="B13" i="22"/>
  <c r="E12" i="22"/>
  <c r="D12" i="22"/>
  <c r="C12" i="22"/>
  <c r="P7" i="22" s="1"/>
  <c r="B12" i="22"/>
  <c r="F10" i="22"/>
  <c r="F9" i="22"/>
  <c r="F8" i="22"/>
  <c r="F7" i="22"/>
  <c r="F6" i="22"/>
  <c r="O5" i="22"/>
  <c r="F5" i="22"/>
  <c r="F4" i="22"/>
  <c r="B2" i="22" s="1"/>
  <c r="C3" i="22"/>
  <c r="C2" i="22"/>
  <c r="E117" i="21"/>
  <c r="D117" i="21"/>
  <c r="C117" i="21"/>
  <c r="B117" i="21"/>
  <c r="E116" i="21"/>
  <c r="D116" i="21"/>
  <c r="C116" i="21"/>
  <c r="B116" i="21"/>
  <c r="E115" i="21"/>
  <c r="D115" i="21"/>
  <c r="C115" i="21"/>
  <c r="B115" i="21"/>
  <c r="E114" i="21"/>
  <c r="D114" i="21"/>
  <c r="C114" i="21"/>
  <c r="B114" i="21"/>
  <c r="E113" i="21"/>
  <c r="D113" i="21"/>
  <c r="C113" i="21"/>
  <c r="B113" i="21"/>
  <c r="E112" i="21"/>
  <c r="D112" i="21"/>
  <c r="C112" i="21"/>
  <c r="B112" i="21"/>
  <c r="E111" i="21"/>
  <c r="D111" i="21"/>
  <c r="C111" i="21"/>
  <c r="B111" i="21"/>
  <c r="E110" i="21"/>
  <c r="D110" i="21"/>
  <c r="C110" i="21"/>
  <c r="B110" i="21"/>
  <c r="E109" i="21"/>
  <c r="D109" i="21"/>
  <c r="C109" i="21"/>
  <c r="B109" i="21"/>
  <c r="E108" i="21"/>
  <c r="D108" i="21"/>
  <c r="C108" i="21"/>
  <c r="B108" i="21"/>
  <c r="E107" i="21"/>
  <c r="D107" i="21"/>
  <c r="C107" i="21"/>
  <c r="B107" i="21"/>
  <c r="E106" i="21"/>
  <c r="D106" i="21"/>
  <c r="C106" i="21"/>
  <c r="B106" i="21"/>
  <c r="E105" i="21"/>
  <c r="D105" i="21"/>
  <c r="C105" i="21"/>
  <c r="B105" i="21"/>
  <c r="E104" i="21"/>
  <c r="D104" i="21"/>
  <c r="C104" i="21"/>
  <c r="B104" i="21"/>
  <c r="E103" i="21"/>
  <c r="D103" i="21"/>
  <c r="C103" i="21"/>
  <c r="B103" i="21"/>
  <c r="E102" i="21"/>
  <c r="D102" i="21"/>
  <c r="C102" i="21"/>
  <c r="B102" i="21"/>
  <c r="E101" i="21"/>
  <c r="D101" i="21"/>
  <c r="C101" i="21"/>
  <c r="B101" i="21"/>
  <c r="E100" i="21"/>
  <c r="D100" i="21"/>
  <c r="C100" i="21"/>
  <c r="B100" i="21"/>
  <c r="E99" i="21"/>
  <c r="D99" i="21"/>
  <c r="C99" i="21"/>
  <c r="B99" i="21"/>
  <c r="E98" i="21"/>
  <c r="D98" i="21"/>
  <c r="C98" i="21"/>
  <c r="B98" i="21"/>
  <c r="E97" i="21"/>
  <c r="D97" i="21"/>
  <c r="C97" i="21"/>
  <c r="B97" i="21"/>
  <c r="E96" i="21"/>
  <c r="D96" i="21"/>
  <c r="C96" i="21"/>
  <c r="B96" i="21"/>
  <c r="E95" i="21"/>
  <c r="D95" i="21"/>
  <c r="C95" i="21"/>
  <c r="B95" i="21"/>
  <c r="E94" i="21"/>
  <c r="D94" i="21"/>
  <c r="C94" i="21"/>
  <c r="B94" i="21"/>
  <c r="E93" i="21"/>
  <c r="D93" i="21"/>
  <c r="C93" i="21"/>
  <c r="B93" i="21"/>
  <c r="E92" i="21"/>
  <c r="D92" i="21"/>
  <c r="C92" i="21"/>
  <c r="B92" i="21"/>
  <c r="E91" i="21"/>
  <c r="D91" i="21"/>
  <c r="C91" i="21"/>
  <c r="B91" i="21"/>
  <c r="E90" i="21"/>
  <c r="D90" i="21"/>
  <c r="C90" i="21"/>
  <c r="B90" i="21"/>
  <c r="E89" i="21"/>
  <c r="D89" i="21"/>
  <c r="C89" i="21"/>
  <c r="B89" i="21"/>
  <c r="E88" i="21"/>
  <c r="D88" i="21"/>
  <c r="C88" i="21"/>
  <c r="B88" i="21"/>
  <c r="E87" i="21"/>
  <c r="D87" i="21"/>
  <c r="C87" i="21"/>
  <c r="B87" i="21"/>
  <c r="E86" i="21"/>
  <c r="D86" i="21"/>
  <c r="C86" i="21"/>
  <c r="B86" i="21"/>
  <c r="E85" i="21"/>
  <c r="D85" i="21"/>
  <c r="C85" i="21"/>
  <c r="B85" i="21"/>
  <c r="E84" i="21"/>
  <c r="D84" i="21"/>
  <c r="C84" i="21"/>
  <c r="B84" i="21"/>
  <c r="E83" i="21"/>
  <c r="D83" i="21"/>
  <c r="C83" i="21"/>
  <c r="B83" i="21"/>
  <c r="E82" i="21"/>
  <c r="D82" i="21"/>
  <c r="C82" i="21"/>
  <c r="B82" i="21"/>
  <c r="E81" i="21"/>
  <c r="D81" i="21"/>
  <c r="C81" i="21"/>
  <c r="B81" i="21"/>
  <c r="E80" i="21"/>
  <c r="D80" i="21"/>
  <c r="C80" i="21"/>
  <c r="B80" i="21"/>
  <c r="E79" i="21"/>
  <c r="D79" i="21"/>
  <c r="C79" i="21"/>
  <c r="B79" i="21"/>
  <c r="E78" i="21"/>
  <c r="D78" i="21"/>
  <c r="C78" i="21"/>
  <c r="B78" i="21"/>
  <c r="E77" i="21"/>
  <c r="D77" i="21"/>
  <c r="C77" i="21"/>
  <c r="B77" i="21"/>
  <c r="E76" i="21"/>
  <c r="D76" i="21"/>
  <c r="C76" i="21"/>
  <c r="B76" i="21"/>
  <c r="E75" i="21"/>
  <c r="D75" i="21"/>
  <c r="C75" i="21"/>
  <c r="B75" i="21"/>
  <c r="E74" i="21"/>
  <c r="D74" i="21"/>
  <c r="C74" i="21"/>
  <c r="B74" i="21"/>
  <c r="E73" i="21"/>
  <c r="D73" i="21"/>
  <c r="C73" i="21"/>
  <c r="B73" i="21"/>
  <c r="E72" i="21"/>
  <c r="D72" i="21"/>
  <c r="C72" i="21"/>
  <c r="B72" i="21"/>
  <c r="E71" i="21"/>
  <c r="D71" i="21"/>
  <c r="C71" i="21"/>
  <c r="B71" i="21"/>
  <c r="E70" i="21"/>
  <c r="D70" i="21"/>
  <c r="C70" i="21"/>
  <c r="B70" i="21"/>
  <c r="E69" i="21"/>
  <c r="D69" i="21"/>
  <c r="C69" i="21"/>
  <c r="B69" i="21"/>
  <c r="E68" i="21"/>
  <c r="D68" i="21"/>
  <c r="C68" i="21"/>
  <c r="B68" i="21"/>
  <c r="E67" i="21"/>
  <c r="D67" i="21"/>
  <c r="C67" i="21"/>
  <c r="B67" i="21"/>
  <c r="E66" i="21"/>
  <c r="D66" i="21"/>
  <c r="C66" i="21"/>
  <c r="B66" i="21"/>
  <c r="E65" i="21"/>
  <c r="D65" i="21"/>
  <c r="C65" i="21"/>
  <c r="B65" i="21"/>
  <c r="E64" i="21"/>
  <c r="D64" i="21"/>
  <c r="C64" i="21"/>
  <c r="B64" i="21"/>
  <c r="E63" i="21"/>
  <c r="D63" i="21"/>
  <c r="C63" i="21"/>
  <c r="B63" i="21"/>
  <c r="E62" i="21"/>
  <c r="D62" i="21"/>
  <c r="C62" i="21"/>
  <c r="B62" i="21"/>
  <c r="E61" i="21"/>
  <c r="D61" i="21"/>
  <c r="C61" i="21"/>
  <c r="B61" i="21"/>
  <c r="E60" i="21"/>
  <c r="D60" i="21"/>
  <c r="C60" i="21"/>
  <c r="B60" i="21"/>
  <c r="E59" i="21"/>
  <c r="D59" i="21"/>
  <c r="C59" i="21"/>
  <c r="B59" i="21"/>
  <c r="E58" i="21"/>
  <c r="D58" i="21"/>
  <c r="C58" i="21"/>
  <c r="B58" i="21"/>
  <c r="E57" i="21"/>
  <c r="D57" i="21"/>
  <c r="C57" i="21"/>
  <c r="B57" i="21"/>
  <c r="E56" i="21"/>
  <c r="D56" i="21"/>
  <c r="C56" i="21"/>
  <c r="B56" i="21"/>
  <c r="E55" i="21"/>
  <c r="D55" i="21"/>
  <c r="C55" i="21"/>
  <c r="B55" i="21"/>
  <c r="E54" i="21"/>
  <c r="D54" i="21"/>
  <c r="C54" i="21"/>
  <c r="B54" i="21"/>
  <c r="E53" i="21"/>
  <c r="D53" i="21"/>
  <c r="C53" i="21"/>
  <c r="B53" i="21"/>
  <c r="E52" i="21"/>
  <c r="D52" i="21"/>
  <c r="C52" i="21"/>
  <c r="B52" i="21"/>
  <c r="E51" i="21"/>
  <c r="D51" i="21"/>
  <c r="C51" i="21"/>
  <c r="B51" i="21"/>
  <c r="E50" i="21"/>
  <c r="D50" i="21"/>
  <c r="C50" i="21"/>
  <c r="B50" i="21"/>
  <c r="E49" i="21"/>
  <c r="D49" i="21"/>
  <c r="C49" i="21"/>
  <c r="B49" i="21"/>
  <c r="E48" i="21"/>
  <c r="D48" i="21"/>
  <c r="C48" i="21"/>
  <c r="B48" i="21"/>
  <c r="E47" i="21"/>
  <c r="D47" i="21"/>
  <c r="C47" i="21"/>
  <c r="B47" i="21"/>
  <c r="E46" i="21"/>
  <c r="D46" i="21"/>
  <c r="C46" i="21"/>
  <c r="B46" i="21"/>
  <c r="E45" i="21"/>
  <c r="D45" i="21"/>
  <c r="C45" i="21"/>
  <c r="B45" i="21"/>
  <c r="E44" i="21"/>
  <c r="D44" i="21"/>
  <c r="C44" i="21"/>
  <c r="B44" i="21"/>
  <c r="E43" i="21"/>
  <c r="D43" i="21"/>
  <c r="C43" i="21"/>
  <c r="B43" i="21"/>
  <c r="E42" i="21"/>
  <c r="D42" i="21"/>
  <c r="C42" i="21"/>
  <c r="B42" i="21"/>
  <c r="E41" i="21"/>
  <c r="D41" i="21"/>
  <c r="C41" i="21"/>
  <c r="B41" i="21"/>
  <c r="E40" i="21"/>
  <c r="D40" i="21"/>
  <c r="C40" i="21"/>
  <c r="B40" i="21"/>
  <c r="E39" i="21"/>
  <c r="D39" i="21"/>
  <c r="C39" i="21"/>
  <c r="B39" i="21"/>
  <c r="E38" i="21"/>
  <c r="D38" i="21"/>
  <c r="C38" i="21"/>
  <c r="B38" i="21"/>
  <c r="E37" i="21"/>
  <c r="D37" i="21"/>
  <c r="C37" i="21"/>
  <c r="B37" i="21"/>
  <c r="E36" i="21"/>
  <c r="D36" i="21"/>
  <c r="C36" i="21"/>
  <c r="B36" i="21"/>
  <c r="E35" i="21"/>
  <c r="D35" i="21"/>
  <c r="C35" i="21"/>
  <c r="B35" i="21"/>
  <c r="E34" i="21"/>
  <c r="D34" i="21"/>
  <c r="C34" i="21"/>
  <c r="B34" i="21"/>
  <c r="E33" i="21"/>
  <c r="D33" i="21"/>
  <c r="C33" i="21"/>
  <c r="B33" i="21"/>
  <c r="E32" i="21"/>
  <c r="D32" i="21"/>
  <c r="C32" i="21"/>
  <c r="B32" i="21"/>
  <c r="E31" i="21"/>
  <c r="D31" i="21"/>
  <c r="C31" i="21"/>
  <c r="B31" i="21"/>
  <c r="E30" i="21"/>
  <c r="D30" i="21"/>
  <c r="C30" i="21"/>
  <c r="B30" i="21"/>
  <c r="E29" i="21"/>
  <c r="D29" i="21"/>
  <c r="C29" i="21"/>
  <c r="B29" i="21"/>
  <c r="E28" i="21"/>
  <c r="D28" i="21"/>
  <c r="C28" i="21"/>
  <c r="B28" i="21"/>
  <c r="E27" i="21"/>
  <c r="D27" i="21"/>
  <c r="C27" i="21"/>
  <c r="B27" i="21"/>
  <c r="E26" i="21"/>
  <c r="D26" i="21"/>
  <c r="C26" i="21"/>
  <c r="B26" i="21"/>
  <c r="E25" i="21"/>
  <c r="D25" i="21"/>
  <c r="C25" i="21"/>
  <c r="B25" i="21"/>
  <c r="E24" i="21"/>
  <c r="D24" i="21"/>
  <c r="C24" i="21"/>
  <c r="B24" i="21"/>
  <c r="E23" i="21"/>
  <c r="D23" i="21"/>
  <c r="C23" i="21"/>
  <c r="B23" i="21"/>
  <c r="E22" i="21"/>
  <c r="D22" i="21"/>
  <c r="C22" i="21"/>
  <c r="B22" i="21"/>
  <c r="E21" i="21"/>
  <c r="D21" i="21"/>
  <c r="C21" i="21"/>
  <c r="B21" i="21"/>
  <c r="E20" i="21"/>
  <c r="D20" i="21"/>
  <c r="C20" i="21"/>
  <c r="B20" i="21"/>
  <c r="E19" i="21"/>
  <c r="D19" i="21"/>
  <c r="C19" i="21"/>
  <c r="B19" i="21"/>
  <c r="E18" i="21"/>
  <c r="D18" i="21"/>
  <c r="C18" i="21"/>
  <c r="B18" i="21"/>
  <c r="E17" i="21"/>
  <c r="D17" i="21"/>
  <c r="C17" i="21"/>
  <c r="B17" i="21"/>
  <c r="E16" i="21"/>
  <c r="D16" i="21"/>
  <c r="C16" i="21"/>
  <c r="B16" i="21"/>
  <c r="E15" i="21"/>
  <c r="D15" i="21"/>
  <c r="C15" i="21"/>
  <c r="B15" i="21"/>
  <c r="E14" i="21"/>
  <c r="D14" i="21"/>
  <c r="C14" i="21"/>
  <c r="B14" i="21"/>
  <c r="E13" i="21"/>
  <c r="D13" i="21"/>
  <c r="C13" i="21"/>
  <c r="B13" i="21"/>
  <c r="E12" i="21"/>
  <c r="D12" i="21"/>
  <c r="C12" i="21"/>
  <c r="B12" i="21"/>
  <c r="F8" i="21"/>
  <c r="R113" i="7" s="1"/>
  <c r="F7" i="21"/>
  <c r="F6" i="21"/>
  <c r="F10" i="21" s="1"/>
  <c r="F5" i="21"/>
  <c r="R109" i="7" s="1"/>
  <c r="F4" i="21"/>
  <c r="B2" i="21" s="1"/>
  <c r="C3" i="21"/>
  <c r="C2" i="21"/>
  <c r="E117" i="20"/>
  <c r="D117" i="20"/>
  <c r="C117" i="20"/>
  <c r="B117" i="20"/>
  <c r="E116" i="20"/>
  <c r="D116" i="20"/>
  <c r="C116" i="20"/>
  <c r="B116" i="20"/>
  <c r="E115" i="20"/>
  <c r="D115" i="20"/>
  <c r="C115" i="20"/>
  <c r="B115" i="20"/>
  <c r="E114" i="20"/>
  <c r="D114" i="20"/>
  <c r="C114" i="20"/>
  <c r="B114" i="20"/>
  <c r="E113" i="20"/>
  <c r="D113" i="20"/>
  <c r="C113" i="20"/>
  <c r="B113" i="20"/>
  <c r="E112" i="20"/>
  <c r="D112" i="20"/>
  <c r="C112" i="20"/>
  <c r="B112" i="20"/>
  <c r="E111" i="20"/>
  <c r="D111" i="20"/>
  <c r="C111" i="20"/>
  <c r="B111" i="20"/>
  <c r="E110" i="20"/>
  <c r="D110" i="20"/>
  <c r="C110" i="20"/>
  <c r="B110" i="20"/>
  <c r="E109" i="20"/>
  <c r="D109" i="20"/>
  <c r="C109" i="20"/>
  <c r="B109" i="20"/>
  <c r="E108" i="20"/>
  <c r="D108" i="20"/>
  <c r="C108" i="20"/>
  <c r="B108" i="20"/>
  <c r="E107" i="20"/>
  <c r="D107" i="20"/>
  <c r="C107" i="20"/>
  <c r="B107" i="20"/>
  <c r="E106" i="20"/>
  <c r="D106" i="20"/>
  <c r="C106" i="20"/>
  <c r="B106" i="20"/>
  <c r="E105" i="20"/>
  <c r="D105" i="20"/>
  <c r="C105" i="20"/>
  <c r="B105" i="20"/>
  <c r="E104" i="20"/>
  <c r="D104" i="20"/>
  <c r="C104" i="20"/>
  <c r="B104" i="20"/>
  <c r="E103" i="20"/>
  <c r="D103" i="20"/>
  <c r="C103" i="20"/>
  <c r="B103" i="20"/>
  <c r="E102" i="20"/>
  <c r="D102" i="20"/>
  <c r="C102" i="20"/>
  <c r="B102" i="20"/>
  <c r="E101" i="20"/>
  <c r="D101" i="20"/>
  <c r="C101" i="20"/>
  <c r="B101" i="20"/>
  <c r="E100" i="20"/>
  <c r="D100" i="20"/>
  <c r="C100" i="20"/>
  <c r="B100" i="20"/>
  <c r="E99" i="20"/>
  <c r="D99" i="20"/>
  <c r="C99" i="20"/>
  <c r="B99" i="20"/>
  <c r="E98" i="20"/>
  <c r="D98" i="20"/>
  <c r="C98" i="20"/>
  <c r="B98" i="20"/>
  <c r="E97" i="20"/>
  <c r="D97" i="20"/>
  <c r="C97" i="20"/>
  <c r="B97" i="20"/>
  <c r="E96" i="20"/>
  <c r="D96" i="20"/>
  <c r="C96" i="20"/>
  <c r="B96" i="20"/>
  <c r="E95" i="20"/>
  <c r="D95" i="20"/>
  <c r="C95" i="20"/>
  <c r="B95" i="20"/>
  <c r="E94" i="20"/>
  <c r="D94" i="20"/>
  <c r="C94" i="20"/>
  <c r="B94" i="20"/>
  <c r="E93" i="20"/>
  <c r="D93" i="20"/>
  <c r="C93" i="20"/>
  <c r="B93" i="20"/>
  <c r="E92" i="20"/>
  <c r="D92" i="20"/>
  <c r="C92" i="20"/>
  <c r="B92" i="20"/>
  <c r="E91" i="20"/>
  <c r="D91" i="20"/>
  <c r="C91" i="20"/>
  <c r="B91" i="20"/>
  <c r="E90" i="20"/>
  <c r="D90" i="20"/>
  <c r="C90" i="20"/>
  <c r="B90" i="20"/>
  <c r="E89" i="20"/>
  <c r="D89" i="20"/>
  <c r="C89" i="20"/>
  <c r="B89" i="20"/>
  <c r="E88" i="20"/>
  <c r="D88" i="20"/>
  <c r="C88" i="20"/>
  <c r="B88" i="20"/>
  <c r="E87" i="20"/>
  <c r="D87" i="20"/>
  <c r="C87" i="20"/>
  <c r="B87" i="20"/>
  <c r="E86" i="20"/>
  <c r="D86" i="20"/>
  <c r="C86" i="20"/>
  <c r="B86" i="20"/>
  <c r="E85" i="20"/>
  <c r="D85" i="20"/>
  <c r="C85" i="20"/>
  <c r="B85" i="20"/>
  <c r="E84" i="20"/>
  <c r="D84" i="20"/>
  <c r="C84" i="20"/>
  <c r="B84" i="20"/>
  <c r="E83" i="20"/>
  <c r="D83" i="20"/>
  <c r="C83" i="20"/>
  <c r="B83" i="20"/>
  <c r="E82" i="20"/>
  <c r="D82" i="20"/>
  <c r="C82" i="20"/>
  <c r="B82" i="20"/>
  <c r="E81" i="20"/>
  <c r="D81" i="20"/>
  <c r="C81" i="20"/>
  <c r="B81" i="20"/>
  <c r="E80" i="20"/>
  <c r="D80" i="20"/>
  <c r="C80" i="20"/>
  <c r="B80" i="20"/>
  <c r="E79" i="20"/>
  <c r="D79" i="20"/>
  <c r="C79" i="20"/>
  <c r="B79" i="20"/>
  <c r="E78" i="20"/>
  <c r="D78" i="20"/>
  <c r="C78" i="20"/>
  <c r="B78" i="20"/>
  <c r="E77" i="20"/>
  <c r="D77" i="20"/>
  <c r="C77" i="20"/>
  <c r="B77" i="20"/>
  <c r="E76" i="20"/>
  <c r="D76" i="20"/>
  <c r="C76" i="20"/>
  <c r="B76" i="20"/>
  <c r="E75" i="20"/>
  <c r="D75" i="20"/>
  <c r="C75" i="20"/>
  <c r="B75" i="20"/>
  <c r="E74" i="20"/>
  <c r="D74" i="20"/>
  <c r="C74" i="20"/>
  <c r="B74" i="20"/>
  <c r="E73" i="20"/>
  <c r="D73" i="20"/>
  <c r="C73" i="20"/>
  <c r="B73" i="20"/>
  <c r="E72" i="20"/>
  <c r="D72" i="20"/>
  <c r="C72" i="20"/>
  <c r="B72" i="20"/>
  <c r="E71" i="20"/>
  <c r="D71" i="20"/>
  <c r="C71" i="20"/>
  <c r="B71" i="20"/>
  <c r="E70" i="20"/>
  <c r="D70" i="20"/>
  <c r="C70" i="20"/>
  <c r="B70" i="20"/>
  <c r="E69" i="20"/>
  <c r="D69" i="20"/>
  <c r="C69" i="20"/>
  <c r="B69" i="20"/>
  <c r="E68" i="20"/>
  <c r="D68" i="20"/>
  <c r="C68" i="20"/>
  <c r="B68" i="20"/>
  <c r="E67" i="20"/>
  <c r="D67" i="20"/>
  <c r="C67" i="20"/>
  <c r="B67" i="20"/>
  <c r="E66" i="20"/>
  <c r="D66" i="20"/>
  <c r="C66" i="20"/>
  <c r="B66" i="20"/>
  <c r="E65" i="20"/>
  <c r="D65" i="20"/>
  <c r="C65" i="20"/>
  <c r="B65" i="20"/>
  <c r="E64" i="20"/>
  <c r="D64" i="20"/>
  <c r="C64" i="20"/>
  <c r="B64" i="20"/>
  <c r="E63" i="20"/>
  <c r="D63" i="20"/>
  <c r="C63" i="20"/>
  <c r="B63" i="20"/>
  <c r="E62" i="20"/>
  <c r="D62" i="20"/>
  <c r="C62" i="20"/>
  <c r="B62" i="20"/>
  <c r="E61" i="20"/>
  <c r="D61" i="20"/>
  <c r="C61" i="20"/>
  <c r="B61" i="20"/>
  <c r="E60" i="20"/>
  <c r="D60" i="20"/>
  <c r="C60" i="20"/>
  <c r="B60" i="20"/>
  <c r="E59" i="20"/>
  <c r="D59" i="20"/>
  <c r="C59" i="20"/>
  <c r="B59" i="20"/>
  <c r="E58" i="20"/>
  <c r="D58" i="20"/>
  <c r="C58" i="20"/>
  <c r="B58" i="20"/>
  <c r="E57" i="20"/>
  <c r="D57" i="20"/>
  <c r="C57" i="20"/>
  <c r="B57" i="20"/>
  <c r="E56" i="20"/>
  <c r="D56" i="20"/>
  <c r="C56" i="20"/>
  <c r="B56" i="20"/>
  <c r="E55" i="20"/>
  <c r="D55" i="20"/>
  <c r="C55" i="20"/>
  <c r="B55" i="20"/>
  <c r="E54" i="20"/>
  <c r="D54" i="20"/>
  <c r="C54" i="20"/>
  <c r="B54" i="20"/>
  <c r="E53" i="20"/>
  <c r="D53" i="20"/>
  <c r="C53" i="20"/>
  <c r="B53" i="20"/>
  <c r="E52" i="20"/>
  <c r="D52" i="20"/>
  <c r="C52" i="20"/>
  <c r="B52" i="20"/>
  <c r="E51" i="20"/>
  <c r="D51" i="20"/>
  <c r="C51" i="20"/>
  <c r="B51" i="20"/>
  <c r="E50" i="20"/>
  <c r="D50" i="20"/>
  <c r="C50" i="20"/>
  <c r="B50" i="20"/>
  <c r="E49" i="20"/>
  <c r="D49" i="20"/>
  <c r="C49" i="20"/>
  <c r="B49" i="20"/>
  <c r="E48" i="20"/>
  <c r="D48" i="20"/>
  <c r="C48" i="20"/>
  <c r="B48" i="20"/>
  <c r="E47" i="20"/>
  <c r="D47" i="20"/>
  <c r="C47" i="20"/>
  <c r="B47" i="20"/>
  <c r="E46" i="20"/>
  <c r="D46" i="20"/>
  <c r="C46" i="20"/>
  <c r="B46" i="20"/>
  <c r="E45" i="20"/>
  <c r="D45" i="20"/>
  <c r="C45" i="20"/>
  <c r="B45" i="20"/>
  <c r="E44" i="20"/>
  <c r="D44" i="20"/>
  <c r="C44" i="20"/>
  <c r="B44" i="20"/>
  <c r="E43" i="20"/>
  <c r="D43" i="20"/>
  <c r="C43" i="20"/>
  <c r="B43" i="20"/>
  <c r="E42" i="20"/>
  <c r="D42" i="20"/>
  <c r="C42" i="20"/>
  <c r="B42" i="20"/>
  <c r="E41" i="20"/>
  <c r="D41" i="20"/>
  <c r="C41" i="20"/>
  <c r="B41" i="20"/>
  <c r="E40" i="20"/>
  <c r="D40" i="20"/>
  <c r="C40" i="20"/>
  <c r="B40" i="20"/>
  <c r="E39" i="20"/>
  <c r="D39" i="20"/>
  <c r="C39" i="20"/>
  <c r="B39" i="20"/>
  <c r="E38" i="20"/>
  <c r="D38" i="20"/>
  <c r="C38" i="20"/>
  <c r="B38" i="20"/>
  <c r="E37" i="20"/>
  <c r="D37" i="20"/>
  <c r="C37" i="20"/>
  <c r="B37" i="20"/>
  <c r="E36" i="20"/>
  <c r="D36" i="20"/>
  <c r="C36" i="20"/>
  <c r="B36" i="20"/>
  <c r="E35" i="20"/>
  <c r="D35" i="20"/>
  <c r="C35" i="20"/>
  <c r="B35" i="20"/>
  <c r="E34" i="20"/>
  <c r="D34" i="20"/>
  <c r="C34" i="20"/>
  <c r="B34" i="20"/>
  <c r="E33" i="20"/>
  <c r="D33" i="20"/>
  <c r="C33" i="20"/>
  <c r="B33" i="20"/>
  <c r="E32" i="20"/>
  <c r="D32" i="20"/>
  <c r="C32" i="20"/>
  <c r="B32" i="20"/>
  <c r="E31" i="20"/>
  <c r="D31" i="20"/>
  <c r="C31" i="20"/>
  <c r="B31" i="20"/>
  <c r="E30" i="20"/>
  <c r="D30" i="20"/>
  <c r="C30" i="20"/>
  <c r="B30" i="20"/>
  <c r="E29" i="20"/>
  <c r="D29" i="20"/>
  <c r="C29" i="20"/>
  <c r="B29" i="20"/>
  <c r="E28" i="20"/>
  <c r="D28" i="20"/>
  <c r="C28" i="20"/>
  <c r="B28" i="20"/>
  <c r="E27" i="20"/>
  <c r="D27" i="20"/>
  <c r="C27" i="20"/>
  <c r="B27" i="20"/>
  <c r="E26" i="20"/>
  <c r="D26" i="20"/>
  <c r="C26" i="20"/>
  <c r="B26" i="20"/>
  <c r="E25" i="20"/>
  <c r="D25" i="20"/>
  <c r="C25" i="20"/>
  <c r="B25" i="20"/>
  <c r="E24" i="20"/>
  <c r="D24" i="20"/>
  <c r="C24" i="20"/>
  <c r="B24" i="20"/>
  <c r="E23" i="20"/>
  <c r="D23" i="20"/>
  <c r="C23" i="20"/>
  <c r="B23" i="20"/>
  <c r="E22" i="20"/>
  <c r="D22" i="20"/>
  <c r="C22" i="20"/>
  <c r="B22" i="20"/>
  <c r="E21" i="20"/>
  <c r="D21" i="20"/>
  <c r="C21" i="20"/>
  <c r="B21" i="20"/>
  <c r="E20" i="20"/>
  <c r="D20" i="20"/>
  <c r="C20" i="20"/>
  <c r="B20" i="20"/>
  <c r="E19" i="20"/>
  <c r="D19" i="20"/>
  <c r="C19" i="20"/>
  <c r="B19" i="20"/>
  <c r="E18" i="20"/>
  <c r="D18" i="20"/>
  <c r="C18" i="20"/>
  <c r="B18" i="20"/>
  <c r="E17" i="20"/>
  <c r="D17" i="20"/>
  <c r="C17" i="20"/>
  <c r="B17" i="20"/>
  <c r="E16" i="20"/>
  <c r="D16" i="20"/>
  <c r="C16" i="20"/>
  <c r="B16" i="20"/>
  <c r="E15" i="20"/>
  <c r="D15" i="20"/>
  <c r="C15" i="20"/>
  <c r="B15" i="20"/>
  <c r="E14" i="20"/>
  <c r="D14" i="20"/>
  <c r="C14" i="20"/>
  <c r="B14" i="20"/>
  <c r="E13" i="20"/>
  <c r="D13" i="20"/>
  <c r="C13" i="20"/>
  <c r="B13" i="20"/>
  <c r="E12" i="20"/>
  <c r="D12" i="20"/>
  <c r="C12" i="20"/>
  <c r="B12" i="20"/>
  <c r="F10" i="20"/>
  <c r="F8" i="20"/>
  <c r="F7" i="20"/>
  <c r="F6" i="20"/>
  <c r="F5" i="20"/>
  <c r="F9" i="20" s="1"/>
  <c r="F4" i="20"/>
  <c r="B2" i="20" s="1"/>
  <c r="C3" i="20"/>
  <c r="C2" i="20"/>
  <c r="E117" i="19"/>
  <c r="D117" i="19"/>
  <c r="C117" i="19"/>
  <c r="B117" i="19"/>
  <c r="E116" i="19"/>
  <c r="D116" i="19"/>
  <c r="C116" i="19"/>
  <c r="B116" i="19"/>
  <c r="E115" i="19"/>
  <c r="D115" i="19"/>
  <c r="C115" i="19"/>
  <c r="B115" i="19"/>
  <c r="E114" i="19"/>
  <c r="D114" i="19"/>
  <c r="C114" i="19"/>
  <c r="B114" i="19"/>
  <c r="E113" i="19"/>
  <c r="D113" i="19"/>
  <c r="C113" i="19"/>
  <c r="B113" i="19"/>
  <c r="E112" i="19"/>
  <c r="D112" i="19"/>
  <c r="C112" i="19"/>
  <c r="B112" i="19"/>
  <c r="E111" i="19"/>
  <c r="D111" i="19"/>
  <c r="C111" i="19"/>
  <c r="B111" i="19"/>
  <c r="E110" i="19"/>
  <c r="D110" i="19"/>
  <c r="C110" i="19"/>
  <c r="B110" i="19"/>
  <c r="E109" i="19"/>
  <c r="D109" i="19"/>
  <c r="C109" i="19"/>
  <c r="B109" i="19"/>
  <c r="E108" i="19"/>
  <c r="D108" i="19"/>
  <c r="C108" i="19"/>
  <c r="B108" i="19"/>
  <c r="E107" i="19"/>
  <c r="D107" i="19"/>
  <c r="C107" i="19"/>
  <c r="B107" i="19"/>
  <c r="E106" i="19"/>
  <c r="D106" i="19"/>
  <c r="C106" i="19"/>
  <c r="B106" i="19"/>
  <c r="E105" i="19"/>
  <c r="D105" i="19"/>
  <c r="C105" i="19"/>
  <c r="B105" i="19"/>
  <c r="E104" i="19"/>
  <c r="D104" i="19"/>
  <c r="C104" i="19"/>
  <c r="B104" i="19"/>
  <c r="E103" i="19"/>
  <c r="D103" i="19"/>
  <c r="C103" i="19"/>
  <c r="B103" i="19"/>
  <c r="E102" i="19"/>
  <c r="D102" i="19"/>
  <c r="C102" i="19"/>
  <c r="B102" i="19"/>
  <c r="E101" i="19"/>
  <c r="D101" i="19"/>
  <c r="C101" i="19"/>
  <c r="B101" i="19"/>
  <c r="E100" i="19"/>
  <c r="D100" i="19"/>
  <c r="C100" i="19"/>
  <c r="B100" i="19"/>
  <c r="E99" i="19"/>
  <c r="D99" i="19"/>
  <c r="C99" i="19"/>
  <c r="B99" i="19"/>
  <c r="E98" i="19"/>
  <c r="D98" i="19"/>
  <c r="C98" i="19"/>
  <c r="B98" i="19"/>
  <c r="E97" i="19"/>
  <c r="D97" i="19"/>
  <c r="C97" i="19"/>
  <c r="B97" i="19"/>
  <c r="E96" i="19"/>
  <c r="D96" i="19"/>
  <c r="C96" i="19"/>
  <c r="B96" i="19"/>
  <c r="E95" i="19"/>
  <c r="D95" i="19"/>
  <c r="C95" i="19"/>
  <c r="B95" i="19"/>
  <c r="E94" i="19"/>
  <c r="D94" i="19"/>
  <c r="C94" i="19"/>
  <c r="B94" i="19"/>
  <c r="E93" i="19"/>
  <c r="D93" i="19"/>
  <c r="C93" i="19"/>
  <c r="B93" i="19"/>
  <c r="E92" i="19"/>
  <c r="D92" i="19"/>
  <c r="C92" i="19"/>
  <c r="B92" i="19"/>
  <c r="E91" i="19"/>
  <c r="D91" i="19"/>
  <c r="C91" i="19"/>
  <c r="B91" i="19"/>
  <c r="E90" i="19"/>
  <c r="D90" i="19"/>
  <c r="C90" i="19"/>
  <c r="B90" i="19"/>
  <c r="E89" i="19"/>
  <c r="D89" i="19"/>
  <c r="C89" i="19"/>
  <c r="B89" i="19"/>
  <c r="E88" i="19"/>
  <c r="D88" i="19"/>
  <c r="C88" i="19"/>
  <c r="B88" i="19"/>
  <c r="E87" i="19"/>
  <c r="D87" i="19"/>
  <c r="C87" i="19"/>
  <c r="B87" i="19"/>
  <c r="E86" i="19"/>
  <c r="D86" i="19"/>
  <c r="C86" i="19"/>
  <c r="B86" i="19"/>
  <c r="E85" i="19"/>
  <c r="D85" i="19"/>
  <c r="C85" i="19"/>
  <c r="B85" i="19"/>
  <c r="E84" i="19"/>
  <c r="D84" i="19"/>
  <c r="C84" i="19"/>
  <c r="B84" i="19"/>
  <c r="E83" i="19"/>
  <c r="D83" i="19"/>
  <c r="C83" i="19"/>
  <c r="B83" i="19"/>
  <c r="E82" i="19"/>
  <c r="D82" i="19"/>
  <c r="C82" i="19"/>
  <c r="B82" i="19"/>
  <c r="E81" i="19"/>
  <c r="D81" i="19"/>
  <c r="C81" i="19"/>
  <c r="B81" i="19"/>
  <c r="E80" i="19"/>
  <c r="D80" i="19"/>
  <c r="C80" i="19"/>
  <c r="B80" i="19"/>
  <c r="E79" i="19"/>
  <c r="D79" i="19"/>
  <c r="C79" i="19"/>
  <c r="B79" i="19"/>
  <c r="E78" i="19"/>
  <c r="D78" i="19"/>
  <c r="C78" i="19"/>
  <c r="B78" i="19"/>
  <c r="E77" i="19"/>
  <c r="D77" i="19"/>
  <c r="C77" i="19"/>
  <c r="B77" i="19"/>
  <c r="E76" i="19"/>
  <c r="D76" i="19"/>
  <c r="C76" i="19"/>
  <c r="B76" i="19"/>
  <c r="E75" i="19"/>
  <c r="D75" i="19"/>
  <c r="C75" i="19"/>
  <c r="B75" i="19"/>
  <c r="E74" i="19"/>
  <c r="D74" i="19"/>
  <c r="C74" i="19"/>
  <c r="B74" i="19"/>
  <c r="E73" i="19"/>
  <c r="D73" i="19"/>
  <c r="C73" i="19"/>
  <c r="B73" i="19"/>
  <c r="E72" i="19"/>
  <c r="D72" i="19"/>
  <c r="C72" i="19"/>
  <c r="B72" i="19"/>
  <c r="E71" i="19"/>
  <c r="D71" i="19"/>
  <c r="C71" i="19"/>
  <c r="B71" i="19"/>
  <c r="E70" i="19"/>
  <c r="D70" i="19"/>
  <c r="C70" i="19"/>
  <c r="B70" i="19"/>
  <c r="E69" i="19"/>
  <c r="D69" i="19"/>
  <c r="C69" i="19"/>
  <c r="B69" i="19"/>
  <c r="E68" i="19"/>
  <c r="D68" i="19"/>
  <c r="C68" i="19"/>
  <c r="B68" i="19"/>
  <c r="E67" i="19"/>
  <c r="D67" i="19"/>
  <c r="C67" i="19"/>
  <c r="B67" i="19"/>
  <c r="E66" i="19"/>
  <c r="D66" i="19"/>
  <c r="C66" i="19"/>
  <c r="B66" i="19"/>
  <c r="E65" i="19"/>
  <c r="D65" i="19"/>
  <c r="C65" i="19"/>
  <c r="B65" i="19"/>
  <c r="E64" i="19"/>
  <c r="D64" i="19"/>
  <c r="C64" i="19"/>
  <c r="B64" i="19"/>
  <c r="E63" i="19"/>
  <c r="D63" i="19"/>
  <c r="C63" i="19"/>
  <c r="B63" i="19"/>
  <c r="E62" i="19"/>
  <c r="D62" i="19"/>
  <c r="C62" i="19"/>
  <c r="B62" i="19"/>
  <c r="E61" i="19"/>
  <c r="D61" i="19"/>
  <c r="C61" i="19"/>
  <c r="B61" i="19"/>
  <c r="E60" i="19"/>
  <c r="D60" i="19"/>
  <c r="C60" i="19"/>
  <c r="B60" i="19"/>
  <c r="E59" i="19"/>
  <c r="D59" i="19"/>
  <c r="C59" i="19"/>
  <c r="B59" i="19"/>
  <c r="E58" i="19"/>
  <c r="D58" i="19"/>
  <c r="C58" i="19"/>
  <c r="B58" i="19"/>
  <c r="E57" i="19"/>
  <c r="D57" i="19"/>
  <c r="C57" i="19"/>
  <c r="B57" i="19"/>
  <c r="E56" i="19"/>
  <c r="D56" i="19"/>
  <c r="C56" i="19"/>
  <c r="B56" i="19"/>
  <c r="E55" i="19"/>
  <c r="D55" i="19"/>
  <c r="C55" i="19"/>
  <c r="B55" i="19"/>
  <c r="E54" i="19"/>
  <c r="D54" i="19"/>
  <c r="C54" i="19"/>
  <c r="B54" i="19"/>
  <c r="E53" i="19"/>
  <c r="D53" i="19"/>
  <c r="C53" i="19"/>
  <c r="B53" i="19"/>
  <c r="E52" i="19"/>
  <c r="D52" i="19"/>
  <c r="C52" i="19"/>
  <c r="B52" i="19"/>
  <c r="E51" i="19"/>
  <c r="D51" i="19"/>
  <c r="C51" i="19"/>
  <c r="B51" i="19"/>
  <c r="E50" i="19"/>
  <c r="D50" i="19"/>
  <c r="C50" i="19"/>
  <c r="B50" i="19"/>
  <c r="E49" i="19"/>
  <c r="D49" i="19"/>
  <c r="C49" i="19"/>
  <c r="B49" i="19"/>
  <c r="E48" i="19"/>
  <c r="D48" i="19"/>
  <c r="C48" i="19"/>
  <c r="B48" i="19"/>
  <c r="E47" i="19"/>
  <c r="D47" i="19"/>
  <c r="C47" i="19"/>
  <c r="B47" i="19"/>
  <c r="E46" i="19"/>
  <c r="D46" i="19"/>
  <c r="C46" i="19"/>
  <c r="B46" i="19"/>
  <c r="E45" i="19"/>
  <c r="D45" i="19"/>
  <c r="C45" i="19"/>
  <c r="B45" i="19"/>
  <c r="E44" i="19"/>
  <c r="D44" i="19"/>
  <c r="C44" i="19"/>
  <c r="B44" i="19"/>
  <c r="E43" i="19"/>
  <c r="D43" i="19"/>
  <c r="C43" i="19"/>
  <c r="B43" i="19"/>
  <c r="E42" i="19"/>
  <c r="D42" i="19"/>
  <c r="C42" i="19"/>
  <c r="B42" i="19"/>
  <c r="E41" i="19"/>
  <c r="D41" i="19"/>
  <c r="C41" i="19"/>
  <c r="B41" i="19"/>
  <c r="E40" i="19"/>
  <c r="D40" i="19"/>
  <c r="C40" i="19"/>
  <c r="B40" i="19"/>
  <c r="E39" i="19"/>
  <c r="D39" i="19"/>
  <c r="C39" i="19"/>
  <c r="B39" i="19"/>
  <c r="E38" i="19"/>
  <c r="D38" i="19"/>
  <c r="C38" i="19"/>
  <c r="B38" i="19"/>
  <c r="E37" i="19"/>
  <c r="D37" i="19"/>
  <c r="C37" i="19"/>
  <c r="B37" i="19"/>
  <c r="E36" i="19"/>
  <c r="D36" i="19"/>
  <c r="C36" i="19"/>
  <c r="B36" i="19"/>
  <c r="E35" i="19"/>
  <c r="D35" i="19"/>
  <c r="C35" i="19"/>
  <c r="B35" i="19"/>
  <c r="E34" i="19"/>
  <c r="D34" i="19"/>
  <c r="C34" i="19"/>
  <c r="B34" i="19"/>
  <c r="E33" i="19"/>
  <c r="D33" i="19"/>
  <c r="C33" i="19"/>
  <c r="B33" i="19"/>
  <c r="E32" i="19"/>
  <c r="D32" i="19"/>
  <c r="C32" i="19"/>
  <c r="B32" i="19"/>
  <c r="E31" i="19"/>
  <c r="D31" i="19"/>
  <c r="C31" i="19"/>
  <c r="B31" i="19"/>
  <c r="E30" i="19"/>
  <c r="D30" i="19"/>
  <c r="C30" i="19"/>
  <c r="B30" i="19"/>
  <c r="E29" i="19"/>
  <c r="D29" i="19"/>
  <c r="C29" i="19"/>
  <c r="B29" i="19"/>
  <c r="E28" i="19"/>
  <c r="D28" i="19"/>
  <c r="C28" i="19"/>
  <c r="B28" i="19"/>
  <c r="E27" i="19"/>
  <c r="D27" i="19"/>
  <c r="C27" i="19"/>
  <c r="B27" i="19"/>
  <c r="E26" i="19"/>
  <c r="D26" i="19"/>
  <c r="C26" i="19"/>
  <c r="B26" i="19"/>
  <c r="E25" i="19"/>
  <c r="D25" i="19"/>
  <c r="C25" i="19"/>
  <c r="B25" i="19"/>
  <c r="E24" i="19"/>
  <c r="D24" i="19"/>
  <c r="C24" i="19"/>
  <c r="B24" i="19"/>
  <c r="E23" i="19"/>
  <c r="D23" i="19"/>
  <c r="C23" i="19"/>
  <c r="B23" i="19"/>
  <c r="E22" i="19"/>
  <c r="D22" i="19"/>
  <c r="C22" i="19"/>
  <c r="B22" i="19"/>
  <c r="E21" i="19"/>
  <c r="D21" i="19"/>
  <c r="C21" i="19"/>
  <c r="B21" i="19"/>
  <c r="E20" i="19"/>
  <c r="D20" i="19"/>
  <c r="C20" i="19"/>
  <c r="B20" i="19"/>
  <c r="E19" i="19"/>
  <c r="D19" i="19"/>
  <c r="C19" i="19"/>
  <c r="B19" i="19"/>
  <c r="E18" i="19"/>
  <c r="D18" i="19"/>
  <c r="C18" i="19"/>
  <c r="B18" i="19"/>
  <c r="E17" i="19"/>
  <c r="D17" i="19"/>
  <c r="C17" i="19"/>
  <c r="B17" i="19"/>
  <c r="E16" i="19"/>
  <c r="D16" i="19"/>
  <c r="C16" i="19"/>
  <c r="B16" i="19"/>
  <c r="E15" i="19"/>
  <c r="D15" i="19"/>
  <c r="C15" i="19"/>
  <c r="B15" i="19"/>
  <c r="E14" i="19"/>
  <c r="D14" i="19"/>
  <c r="C14" i="19"/>
  <c r="B14" i="19"/>
  <c r="E13" i="19"/>
  <c r="D13" i="19"/>
  <c r="C13" i="19"/>
  <c r="Q6" i="19" s="1"/>
  <c r="B13" i="19"/>
  <c r="E12" i="19"/>
  <c r="D12" i="19"/>
  <c r="C12" i="19"/>
  <c r="B12" i="19"/>
  <c r="F10" i="19"/>
  <c r="F8" i="19"/>
  <c r="R7" i="19"/>
  <c r="F7" i="19"/>
  <c r="F6" i="19"/>
  <c r="P110" i="7" s="1"/>
  <c r="Q5" i="19"/>
  <c r="F5" i="19"/>
  <c r="F9" i="19" s="1"/>
  <c r="F4" i="19"/>
  <c r="B2" i="19" s="1"/>
  <c r="C3" i="19"/>
  <c r="C2" i="19"/>
  <c r="E117" i="18"/>
  <c r="D117" i="18"/>
  <c r="C117" i="18"/>
  <c r="B117" i="18"/>
  <c r="E116" i="18"/>
  <c r="D116" i="18"/>
  <c r="C116" i="18"/>
  <c r="B116" i="18"/>
  <c r="E115" i="18"/>
  <c r="D115" i="18"/>
  <c r="C115" i="18"/>
  <c r="B115" i="18"/>
  <c r="E114" i="18"/>
  <c r="D114" i="18"/>
  <c r="C114" i="18"/>
  <c r="B114" i="18"/>
  <c r="E113" i="18"/>
  <c r="D113" i="18"/>
  <c r="C113" i="18"/>
  <c r="B113" i="18"/>
  <c r="E112" i="18"/>
  <c r="D112" i="18"/>
  <c r="C112" i="18"/>
  <c r="B112" i="18"/>
  <c r="E111" i="18"/>
  <c r="D111" i="18"/>
  <c r="C111" i="18"/>
  <c r="B111" i="18"/>
  <c r="E110" i="18"/>
  <c r="D110" i="18"/>
  <c r="C110" i="18"/>
  <c r="B110" i="18"/>
  <c r="E109" i="18"/>
  <c r="D109" i="18"/>
  <c r="C109" i="18"/>
  <c r="B109" i="18"/>
  <c r="E108" i="18"/>
  <c r="D108" i="18"/>
  <c r="C108" i="18"/>
  <c r="B108" i="18"/>
  <c r="E107" i="18"/>
  <c r="D107" i="18"/>
  <c r="C107" i="18"/>
  <c r="B107" i="18"/>
  <c r="E106" i="18"/>
  <c r="D106" i="18"/>
  <c r="C106" i="18"/>
  <c r="B106" i="18"/>
  <c r="E105" i="18"/>
  <c r="D105" i="18"/>
  <c r="C105" i="18"/>
  <c r="B105" i="18"/>
  <c r="E104" i="18"/>
  <c r="D104" i="18"/>
  <c r="C104" i="18"/>
  <c r="B104" i="18"/>
  <c r="E103" i="18"/>
  <c r="D103" i="18"/>
  <c r="C103" i="18"/>
  <c r="B103" i="18"/>
  <c r="E102" i="18"/>
  <c r="D102" i="18"/>
  <c r="C102" i="18"/>
  <c r="B102" i="18"/>
  <c r="E101" i="18"/>
  <c r="D101" i="18"/>
  <c r="C101" i="18"/>
  <c r="B101" i="18"/>
  <c r="E100" i="18"/>
  <c r="D100" i="18"/>
  <c r="C100" i="18"/>
  <c r="B100" i="18"/>
  <c r="E99" i="18"/>
  <c r="D99" i="18"/>
  <c r="C99" i="18"/>
  <c r="B99" i="18"/>
  <c r="E98" i="18"/>
  <c r="D98" i="18"/>
  <c r="C98" i="18"/>
  <c r="B98" i="18"/>
  <c r="E97" i="18"/>
  <c r="D97" i="18"/>
  <c r="C97" i="18"/>
  <c r="B97" i="18"/>
  <c r="E96" i="18"/>
  <c r="D96" i="18"/>
  <c r="C96" i="18"/>
  <c r="B96" i="18"/>
  <c r="E95" i="18"/>
  <c r="D95" i="18"/>
  <c r="C95" i="18"/>
  <c r="B95" i="18"/>
  <c r="E94" i="18"/>
  <c r="D94" i="18"/>
  <c r="C94" i="18"/>
  <c r="B94" i="18"/>
  <c r="E93" i="18"/>
  <c r="D93" i="18"/>
  <c r="C93" i="18"/>
  <c r="B93" i="18"/>
  <c r="E92" i="18"/>
  <c r="D92" i="18"/>
  <c r="C92" i="18"/>
  <c r="B92" i="18"/>
  <c r="E91" i="18"/>
  <c r="D91" i="18"/>
  <c r="C91" i="18"/>
  <c r="B91" i="18"/>
  <c r="E90" i="18"/>
  <c r="D90" i="18"/>
  <c r="C90" i="18"/>
  <c r="B90" i="18"/>
  <c r="E89" i="18"/>
  <c r="D89" i="18"/>
  <c r="C89" i="18"/>
  <c r="B89" i="18"/>
  <c r="E88" i="18"/>
  <c r="D88" i="18"/>
  <c r="C88" i="18"/>
  <c r="B88" i="18"/>
  <c r="E87" i="18"/>
  <c r="D87" i="18"/>
  <c r="C87" i="18"/>
  <c r="B87" i="18"/>
  <c r="E86" i="18"/>
  <c r="D86" i="18"/>
  <c r="C86" i="18"/>
  <c r="B86" i="18"/>
  <c r="E85" i="18"/>
  <c r="D85" i="18"/>
  <c r="C85" i="18"/>
  <c r="B85" i="18"/>
  <c r="E84" i="18"/>
  <c r="D84" i="18"/>
  <c r="C84" i="18"/>
  <c r="B84" i="18"/>
  <c r="E83" i="18"/>
  <c r="D83" i="18"/>
  <c r="C83" i="18"/>
  <c r="B83" i="18"/>
  <c r="E82" i="18"/>
  <c r="D82" i="18"/>
  <c r="C82" i="18"/>
  <c r="B82" i="18"/>
  <c r="E81" i="18"/>
  <c r="D81" i="18"/>
  <c r="C81" i="18"/>
  <c r="B81" i="18"/>
  <c r="E80" i="18"/>
  <c r="D80" i="18"/>
  <c r="C80" i="18"/>
  <c r="B80" i="18"/>
  <c r="E79" i="18"/>
  <c r="D79" i="18"/>
  <c r="C79" i="18"/>
  <c r="B79" i="18"/>
  <c r="E78" i="18"/>
  <c r="D78" i="18"/>
  <c r="C78" i="18"/>
  <c r="B78" i="18"/>
  <c r="E77" i="18"/>
  <c r="D77" i="18"/>
  <c r="C77" i="18"/>
  <c r="B77" i="18"/>
  <c r="E76" i="18"/>
  <c r="D76" i="18"/>
  <c r="C76" i="18"/>
  <c r="B76" i="18"/>
  <c r="E75" i="18"/>
  <c r="D75" i="18"/>
  <c r="C75" i="18"/>
  <c r="B75" i="18"/>
  <c r="E74" i="18"/>
  <c r="D74" i="18"/>
  <c r="C74" i="18"/>
  <c r="B74" i="18"/>
  <c r="E73" i="18"/>
  <c r="D73" i="18"/>
  <c r="C73" i="18"/>
  <c r="B73" i="18"/>
  <c r="E72" i="18"/>
  <c r="D72" i="18"/>
  <c r="C72" i="18"/>
  <c r="B72" i="18"/>
  <c r="E71" i="18"/>
  <c r="D71" i="18"/>
  <c r="C71" i="18"/>
  <c r="B71" i="18"/>
  <c r="E70" i="18"/>
  <c r="D70" i="18"/>
  <c r="C70" i="18"/>
  <c r="B70" i="18"/>
  <c r="E69" i="18"/>
  <c r="D69" i="18"/>
  <c r="C69" i="18"/>
  <c r="B69" i="18"/>
  <c r="E68" i="18"/>
  <c r="D68" i="18"/>
  <c r="C68" i="18"/>
  <c r="B68" i="18"/>
  <c r="E67" i="18"/>
  <c r="D67" i="18"/>
  <c r="C67" i="18"/>
  <c r="B67" i="18"/>
  <c r="E66" i="18"/>
  <c r="D66" i="18"/>
  <c r="C66" i="18"/>
  <c r="B66" i="18"/>
  <c r="E65" i="18"/>
  <c r="D65" i="18"/>
  <c r="C65" i="18"/>
  <c r="B65" i="18"/>
  <c r="E64" i="18"/>
  <c r="D64" i="18"/>
  <c r="C64" i="18"/>
  <c r="B64" i="18"/>
  <c r="E63" i="18"/>
  <c r="D63" i="18"/>
  <c r="C63" i="18"/>
  <c r="B63" i="18"/>
  <c r="E62" i="18"/>
  <c r="D62" i="18"/>
  <c r="C62" i="18"/>
  <c r="B62" i="18"/>
  <c r="E61" i="18"/>
  <c r="D61" i="18"/>
  <c r="C61" i="18"/>
  <c r="B61" i="18"/>
  <c r="E60" i="18"/>
  <c r="D60" i="18"/>
  <c r="C60" i="18"/>
  <c r="B60" i="18"/>
  <c r="E59" i="18"/>
  <c r="D59" i="18"/>
  <c r="C59" i="18"/>
  <c r="B59" i="18"/>
  <c r="E58" i="18"/>
  <c r="D58" i="18"/>
  <c r="C58" i="18"/>
  <c r="B58" i="18"/>
  <c r="E57" i="18"/>
  <c r="D57" i="18"/>
  <c r="C57" i="18"/>
  <c r="B57" i="18"/>
  <c r="E56" i="18"/>
  <c r="D56" i="18"/>
  <c r="C56" i="18"/>
  <c r="B56" i="18"/>
  <c r="E55" i="18"/>
  <c r="D55" i="18"/>
  <c r="C55" i="18"/>
  <c r="B55" i="18"/>
  <c r="E54" i="18"/>
  <c r="D54" i="18"/>
  <c r="C54" i="18"/>
  <c r="B54" i="18"/>
  <c r="E53" i="18"/>
  <c r="D53" i="18"/>
  <c r="C53" i="18"/>
  <c r="B53" i="18"/>
  <c r="E52" i="18"/>
  <c r="D52" i="18"/>
  <c r="C52" i="18"/>
  <c r="B52" i="18"/>
  <c r="E51" i="18"/>
  <c r="D51" i="18"/>
  <c r="C51" i="18"/>
  <c r="B51" i="18"/>
  <c r="E50" i="18"/>
  <c r="D50" i="18"/>
  <c r="C50" i="18"/>
  <c r="B50" i="18"/>
  <c r="E49" i="18"/>
  <c r="D49" i="18"/>
  <c r="C49" i="18"/>
  <c r="B49" i="18"/>
  <c r="E48" i="18"/>
  <c r="D48" i="18"/>
  <c r="C48" i="18"/>
  <c r="B48" i="18"/>
  <c r="E47" i="18"/>
  <c r="D47" i="18"/>
  <c r="C47" i="18"/>
  <c r="B47" i="18"/>
  <c r="E46" i="18"/>
  <c r="D46" i="18"/>
  <c r="C46" i="18"/>
  <c r="B46" i="18"/>
  <c r="E45" i="18"/>
  <c r="D45" i="18"/>
  <c r="C45" i="18"/>
  <c r="B45" i="18"/>
  <c r="E44" i="18"/>
  <c r="D44" i="18"/>
  <c r="C44" i="18"/>
  <c r="B44" i="18"/>
  <c r="E43" i="18"/>
  <c r="D43" i="18"/>
  <c r="C43" i="18"/>
  <c r="B43" i="18"/>
  <c r="E42" i="18"/>
  <c r="D42" i="18"/>
  <c r="C42" i="18"/>
  <c r="B42" i="18"/>
  <c r="E41" i="18"/>
  <c r="D41" i="18"/>
  <c r="C41" i="18"/>
  <c r="B41" i="18"/>
  <c r="E40" i="18"/>
  <c r="D40" i="18"/>
  <c r="C40" i="18"/>
  <c r="B40" i="18"/>
  <c r="E39" i="18"/>
  <c r="D39" i="18"/>
  <c r="C39" i="18"/>
  <c r="B39" i="18"/>
  <c r="E38" i="18"/>
  <c r="D38" i="18"/>
  <c r="C38" i="18"/>
  <c r="B38" i="18"/>
  <c r="E37" i="18"/>
  <c r="D37" i="18"/>
  <c r="C37" i="18"/>
  <c r="B37" i="18"/>
  <c r="E36" i="18"/>
  <c r="D36" i="18"/>
  <c r="C36" i="18"/>
  <c r="B36" i="18"/>
  <c r="E35" i="18"/>
  <c r="D35" i="18"/>
  <c r="C35" i="18"/>
  <c r="B35" i="18"/>
  <c r="E34" i="18"/>
  <c r="D34" i="18"/>
  <c r="C34" i="18"/>
  <c r="B34" i="18"/>
  <c r="E33" i="18"/>
  <c r="D33" i="18"/>
  <c r="C33" i="18"/>
  <c r="B33" i="18"/>
  <c r="E32" i="18"/>
  <c r="D32" i="18"/>
  <c r="C32" i="18"/>
  <c r="B32" i="18"/>
  <c r="E31" i="18"/>
  <c r="D31" i="18"/>
  <c r="C31" i="18"/>
  <c r="B31" i="18"/>
  <c r="E30" i="18"/>
  <c r="D30" i="18"/>
  <c r="C30" i="18"/>
  <c r="B30" i="18"/>
  <c r="E29" i="18"/>
  <c r="D29" i="18"/>
  <c r="C29" i="18"/>
  <c r="B29" i="18"/>
  <c r="E28" i="18"/>
  <c r="D28" i="18"/>
  <c r="C28" i="18"/>
  <c r="B28" i="18"/>
  <c r="E27" i="18"/>
  <c r="D27" i="18"/>
  <c r="C27" i="18"/>
  <c r="B27" i="18"/>
  <c r="E26" i="18"/>
  <c r="D26" i="18"/>
  <c r="C26" i="18"/>
  <c r="B26" i="18"/>
  <c r="E25" i="18"/>
  <c r="D25" i="18"/>
  <c r="C25" i="18"/>
  <c r="B25" i="18"/>
  <c r="E24" i="18"/>
  <c r="D24" i="18"/>
  <c r="C24" i="18"/>
  <c r="B24" i="18"/>
  <c r="E23" i="18"/>
  <c r="D23" i="18"/>
  <c r="C23" i="18"/>
  <c r="B23" i="18"/>
  <c r="E22" i="18"/>
  <c r="D22" i="18"/>
  <c r="C22" i="18"/>
  <c r="B22" i="18"/>
  <c r="E21" i="18"/>
  <c r="D21" i="18"/>
  <c r="C21" i="18"/>
  <c r="B21" i="18"/>
  <c r="E20" i="18"/>
  <c r="D20" i="18"/>
  <c r="C20" i="18"/>
  <c r="B20" i="18"/>
  <c r="E19" i="18"/>
  <c r="D19" i="18"/>
  <c r="C19" i="18"/>
  <c r="B19" i="18"/>
  <c r="E18" i="18"/>
  <c r="D18" i="18"/>
  <c r="C18" i="18"/>
  <c r="B18" i="18"/>
  <c r="E17" i="18"/>
  <c r="D17" i="18"/>
  <c r="C17" i="18"/>
  <c r="B17" i="18"/>
  <c r="E16" i="18"/>
  <c r="D16" i="18"/>
  <c r="C16" i="18"/>
  <c r="B16" i="18"/>
  <c r="E15" i="18"/>
  <c r="D15" i="18"/>
  <c r="C15" i="18"/>
  <c r="B15" i="18"/>
  <c r="E14" i="18"/>
  <c r="D14" i="18"/>
  <c r="C14" i="18"/>
  <c r="B14" i="18"/>
  <c r="E13" i="18"/>
  <c r="D13" i="18"/>
  <c r="C13" i="18"/>
  <c r="P5" i="18" s="1"/>
  <c r="B13" i="18"/>
  <c r="E12" i="18"/>
  <c r="D12" i="18"/>
  <c r="C12" i="18"/>
  <c r="B12" i="18"/>
  <c r="F8" i="18"/>
  <c r="R7" i="18"/>
  <c r="Q7" i="18"/>
  <c r="P7" i="18"/>
  <c r="O7" i="18"/>
  <c r="S7" i="18" s="1"/>
  <c r="F7" i="18"/>
  <c r="O112" i="7" s="1"/>
  <c r="R6" i="18"/>
  <c r="F6" i="18"/>
  <c r="O110" i="7" s="1"/>
  <c r="R5" i="18"/>
  <c r="R8" i="18" s="1"/>
  <c r="F5" i="18"/>
  <c r="F9" i="18" s="1"/>
  <c r="F4" i="18"/>
  <c r="C3" i="18"/>
  <c r="C2" i="18"/>
  <c r="B2" i="18"/>
  <c r="E117" i="17"/>
  <c r="D117" i="17"/>
  <c r="C117" i="17"/>
  <c r="B117" i="17"/>
  <c r="E116" i="17"/>
  <c r="D116" i="17"/>
  <c r="C116" i="17"/>
  <c r="B116" i="17"/>
  <c r="E115" i="17"/>
  <c r="D115" i="17"/>
  <c r="C115" i="17"/>
  <c r="B115" i="17"/>
  <c r="E114" i="17"/>
  <c r="D114" i="17"/>
  <c r="C114" i="17"/>
  <c r="B114" i="17"/>
  <c r="E113" i="17"/>
  <c r="D113" i="17"/>
  <c r="C113" i="17"/>
  <c r="B113" i="17"/>
  <c r="E112" i="17"/>
  <c r="D112" i="17"/>
  <c r="C112" i="17"/>
  <c r="B112" i="17"/>
  <c r="E111" i="17"/>
  <c r="D111" i="17"/>
  <c r="C111" i="17"/>
  <c r="B111" i="17"/>
  <c r="E110" i="17"/>
  <c r="D110" i="17"/>
  <c r="C110" i="17"/>
  <c r="B110" i="17"/>
  <c r="E109" i="17"/>
  <c r="D109" i="17"/>
  <c r="C109" i="17"/>
  <c r="B109" i="17"/>
  <c r="E108" i="17"/>
  <c r="D108" i="17"/>
  <c r="C108" i="17"/>
  <c r="B108" i="17"/>
  <c r="E107" i="17"/>
  <c r="D107" i="17"/>
  <c r="C107" i="17"/>
  <c r="B107" i="17"/>
  <c r="E106" i="17"/>
  <c r="D106" i="17"/>
  <c r="C106" i="17"/>
  <c r="B106" i="17"/>
  <c r="E105" i="17"/>
  <c r="D105" i="17"/>
  <c r="C105" i="17"/>
  <c r="B105" i="17"/>
  <c r="E104" i="17"/>
  <c r="D104" i="17"/>
  <c r="C104" i="17"/>
  <c r="B104" i="17"/>
  <c r="E103" i="17"/>
  <c r="D103" i="17"/>
  <c r="C103" i="17"/>
  <c r="B103" i="17"/>
  <c r="E102" i="17"/>
  <c r="D102" i="17"/>
  <c r="C102" i="17"/>
  <c r="B102" i="17"/>
  <c r="E101" i="17"/>
  <c r="D101" i="17"/>
  <c r="C101" i="17"/>
  <c r="B101" i="17"/>
  <c r="E100" i="17"/>
  <c r="D100" i="17"/>
  <c r="C100" i="17"/>
  <c r="B100" i="17"/>
  <c r="E99" i="17"/>
  <c r="D99" i="17"/>
  <c r="C99" i="17"/>
  <c r="B99" i="17"/>
  <c r="E98" i="17"/>
  <c r="D98" i="17"/>
  <c r="C98" i="17"/>
  <c r="B98" i="17"/>
  <c r="E97" i="17"/>
  <c r="D97" i="17"/>
  <c r="C97" i="17"/>
  <c r="B97" i="17"/>
  <c r="E96" i="17"/>
  <c r="D96" i="17"/>
  <c r="C96" i="17"/>
  <c r="B96" i="17"/>
  <c r="E95" i="17"/>
  <c r="D95" i="17"/>
  <c r="C95" i="17"/>
  <c r="B95" i="17"/>
  <c r="E94" i="17"/>
  <c r="D94" i="17"/>
  <c r="C94" i="17"/>
  <c r="B94" i="17"/>
  <c r="E93" i="17"/>
  <c r="D93" i="17"/>
  <c r="C93" i="17"/>
  <c r="B93" i="17"/>
  <c r="E92" i="17"/>
  <c r="D92" i="17"/>
  <c r="C92" i="17"/>
  <c r="B92" i="17"/>
  <c r="E91" i="17"/>
  <c r="D91" i="17"/>
  <c r="C91" i="17"/>
  <c r="B91" i="17"/>
  <c r="E90" i="17"/>
  <c r="D90" i="17"/>
  <c r="C90" i="17"/>
  <c r="B90" i="17"/>
  <c r="E89" i="17"/>
  <c r="D89" i="17"/>
  <c r="C89" i="17"/>
  <c r="B89" i="17"/>
  <c r="E88" i="17"/>
  <c r="D88" i="17"/>
  <c r="C88" i="17"/>
  <c r="B88" i="17"/>
  <c r="E87" i="17"/>
  <c r="D87" i="17"/>
  <c r="C87" i="17"/>
  <c r="B87" i="17"/>
  <c r="E86" i="17"/>
  <c r="D86" i="17"/>
  <c r="C86" i="17"/>
  <c r="B86" i="17"/>
  <c r="E85" i="17"/>
  <c r="D85" i="17"/>
  <c r="C85" i="17"/>
  <c r="B85" i="17"/>
  <c r="E84" i="17"/>
  <c r="D84" i="17"/>
  <c r="C84" i="17"/>
  <c r="B84" i="17"/>
  <c r="E83" i="17"/>
  <c r="D83" i="17"/>
  <c r="C83" i="17"/>
  <c r="B83" i="17"/>
  <c r="E82" i="17"/>
  <c r="D82" i="17"/>
  <c r="C82" i="17"/>
  <c r="B82" i="17"/>
  <c r="E81" i="17"/>
  <c r="D81" i="17"/>
  <c r="C81" i="17"/>
  <c r="B81" i="17"/>
  <c r="E80" i="17"/>
  <c r="D80" i="17"/>
  <c r="C80" i="17"/>
  <c r="B80" i="17"/>
  <c r="E79" i="17"/>
  <c r="D79" i="17"/>
  <c r="C79" i="17"/>
  <c r="B79" i="17"/>
  <c r="E78" i="17"/>
  <c r="D78" i="17"/>
  <c r="C78" i="17"/>
  <c r="B78" i="17"/>
  <c r="E77" i="17"/>
  <c r="D77" i="17"/>
  <c r="C77" i="17"/>
  <c r="B77" i="17"/>
  <c r="E76" i="17"/>
  <c r="D76" i="17"/>
  <c r="C76" i="17"/>
  <c r="B76" i="17"/>
  <c r="E75" i="17"/>
  <c r="D75" i="17"/>
  <c r="C75" i="17"/>
  <c r="B75" i="17"/>
  <c r="E74" i="17"/>
  <c r="D74" i="17"/>
  <c r="C74" i="17"/>
  <c r="B74" i="17"/>
  <c r="E73" i="17"/>
  <c r="D73" i="17"/>
  <c r="C73" i="17"/>
  <c r="B73" i="17"/>
  <c r="E72" i="17"/>
  <c r="D72" i="17"/>
  <c r="C72" i="17"/>
  <c r="B72" i="17"/>
  <c r="E71" i="17"/>
  <c r="D71" i="17"/>
  <c r="C71" i="17"/>
  <c r="B71" i="17"/>
  <c r="E70" i="17"/>
  <c r="D70" i="17"/>
  <c r="C70" i="17"/>
  <c r="B70" i="17"/>
  <c r="E69" i="17"/>
  <c r="D69" i="17"/>
  <c r="C69" i="17"/>
  <c r="B69" i="17"/>
  <c r="E68" i="17"/>
  <c r="D68" i="17"/>
  <c r="C68" i="17"/>
  <c r="B68" i="17"/>
  <c r="E67" i="17"/>
  <c r="D67" i="17"/>
  <c r="C67" i="17"/>
  <c r="B67" i="17"/>
  <c r="E66" i="17"/>
  <c r="D66" i="17"/>
  <c r="C66" i="17"/>
  <c r="B66" i="17"/>
  <c r="E65" i="17"/>
  <c r="D65" i="17"/>
  <c r="C65" i="17"/>
  <c r="B65" i="17"/>
  <c r="E64" i="17"/>
  <c r="D64" i="17"/>
  <c r="C64" i="17"/>
  <c r="B64" i="17"/>
  <c r="E63" i="17"/>
  <c r="D63" i="17"/>
  <c r="C63" i="17"/>
  <c r="B63" i="17"/>
  <c r="E62" i="17"/>
  <c r="D62" i="17"/>
  <c r="C62" i="17"/>
  <c r="B62" i="17"/>
  <c r="E61" i="17"/>
  <c r="D61" i="17"/>
  <c r="C61" i="17"/>
  <c r="B61" i="17"/>
  <c r="E60" i="17"/>
  <c r="D60" i="17"/>
  <c r="C60" i="17"/>
  <c r="B60" i="17"/>
  <c r="E59" i="17"/>
  <c r="D59" i="17"/>
  <c r="C59" i="17"/>
  <c r="B59" i="17"/>
  <c r="E58" i="17"/>
  <c r="D58" i="17"/>
  <c r="C58" i="17"/>
  <c r="B58" i="17"/>
  <c r="E57" i="17"/>
  <c r="D57" i="17"/>
  <c r="C57" i="17"/>
  <c r="B57" i="17"/>
  <c r="E56" i="17"/>
  <c r="D56" i="17"/>
  <c r="C56" i="17"/>
  <c r="B56" i="17"/>
  <c r="E55" i="17"/>
  <c r="D55" i="17"/>
  <c r="C55" i="17"/>
  <c r="B55" i="17"/>
  <c r="E54" i="17"/>
  <c r="D54" i="17"/>
  <c r="C54" i="17"/>
  <c r="B54" i="17"/>
  <c r="E53" i="17"/>
  <c r="D53" i="17"/>
  <c r="C53" i="17"/>
  <c r="B53" i="17"/>
  <c r="E52" i="17"/>
  <c r="D52" i="17"/>
  <c r="C52" i="17"/>
  <c r="B52" i="17"/>
  <c r="E51" i="17"/>
  <c r="D51" i="17"/>
  <c r="C51" i="17"/>
  <c r="B51" i="17"/>
  <c r="E50" i="17"/>
  <c r="D50" i="17"/>
  <c r="C50" i="17"/>
  <c r="B50" i="17"/>
  <c r="E49" i="17"/>
  <c r="D49" i="17"/>
  <c r="C49" i="17"/>
  <c r="B49" i="17"/>
  <c r="E48" i="17"/>
  <c r="D48" i="17"/>
  <c r="C48" i="17"/>
  <c r="B48" i="17"/>
  <c r="E47" i="17"/>
  <c r="D47" i="17"/>
  <c r="C47" i="17"/>
  <c r="B47" i="17"/>
  <c r="E46" i="17"/>
  <c r="D46" i="17"/>
  <c r="C46" i="17"/>
  <c r="B46" i="17"/>
  <c r="E45" i="17"/>
  <c r="D45" i="17"/>
  <c r="C45" i="17"/>
  <c r="B45" i="17"/>
  <c r="E44" i="17"/>
  <c r="D44" i="17"/>
  <c r="C44" i="17"/>
  <c r="B44" i="17"/>
  <c r="E43" i="17"/>
  <c r="D43" i="17"/>
  <c r="C43" i="17"/>
  <c r="B43" i="17"/>
  <c r="E42" i="17"/>
  <c r="D42" i="17"/>
  <c r="C42" i="17"/>
  <c r="B42" i="17"/>
  <c r="E41" i="17"/>
  <c r="D41" i="17"/>
  <c r="C41" i="17"/>
  <c r="B41" i="17"/>
  <c r="E40" i="17"/>
  <c r="D40" i="17"/>
  <c r="C40" i="17"/>
  <c r="B40" i="17"/>
  <c r="E39" i="17"/>
  <c r="D39" i="17"/>
  <c r="C39" i="17"/>
  <c r="B39" i="17"/>
  <c r="E38" i="17"/>
  <c r="D38" i="17"/>
  <c r="C38" i="17"/>
  <c r="B38" i="17"/>
  <c r="E37" i="17"/>
  <c r="D37" i="17"/>
  <c r="C37" i="17"/>
  <c r="B37" i="17"/>
  <c r="E36" i="17"/>
  <c r="D36" i="17"/>
  <c r="C36" i="17"/>
  <c r="B36" i="17"/>
  <c r="E35" i="17"/>
  <c r="D35" i="17"/>
  <c r="C35" i="17"/>
  <c r="B35" i="17"/>
  <c r="E34" i="17"/>
  <c r="D34" i="17"/>
  <c r="C34" i="17"/>
  <c r="B34" i="17"/>
  <c r="E33" i="17"/>
  <c r="D33" i="17"/>
  <c r="C33" i="17"/>
  <c r="B33" i="17"/>
  <c r="E32" i="17"/>
  <c r="D32" i="17"/>
  <c r="C32" i="17"/>
  <c r="B32" i="17"/>
  <c r="E31" i="17"/>
  <c r="D31" i="17"/>
  <c r="C31" i="17"/>
  <c r="B31" i="17"/>
  <c r="E30" i="17"/>
  <c r="D30" i="17"/>
  <c r="C30" i="17"/>
  <c r="B30" i="17"/>
  <c r="E29" i="17"/>
  <c r="D29" i="17"/>
  <c r="C29" i="17"/>
  <c r="B29" i="17"/>
  <c r="E28" i="17"/>
  <c r="D28" i="17"/>
  <c r="C28" i="17"/>
  <c r="B28" i="17"/>
  <c r="E27" i="17"/>
  <c r="D27" i="17"/>
  <c r="C27" i="17"/>
  <c r="B27" i="17"/>
  <c r="E26" i="17"/>
  <c r="D26" i="17"/>
  <c r="C26" i="17"/>
  <c r="B26" i="17"/>
  <c r="E25" i="17"/>
  <c r="D25" i="17"/>
  <c r="C25" i="17"/>
  <c r="B25" i="17"/>
  <c r="E24" i="17"/>
  <c r="D24" i="17"/>
  <c r="C24" i="17"/>
  <c r="B24" i="17"/>
  <c r="E23" i="17"/>
  <c r="D23" i="17"/>
  <c r="C23" i="17"/>
  <c r="B23" i="17"/>
  <c r="E22" i="17"/>
  <c r="D22" i="17"/>
  <c r="C22" i="17"/>
  <c r="B22" i="17"/>
  <c r="E21" i="17"/>
  <c r="D21" i="17"/>
  <c r="C21" i="17"/>
  <c r="B21" i="17"/>
  <c r="E20" i="17"/>
  <c r="D20" i="17"/>
  <c r="C20" i="17"/>
  <c r="B20" i="17"/>
  <c r="E19" i="17"/>
  <c r="D19" i="17"/>
  <c r="C19" i="17"/>
  <c r="B19" i="17"/>
  <c r="E18" i="17"/>
  <c r="D18" i="17"/>
  <c r="C18" i="17"/>
  <c r="B18" i="17"/>
  <c r="E17" i="17"/>
  <c r="D17" i="17"/>
  <c r="C17" i="17"/>
  <c r="B17" i="17"/>
  <c r="E16" i="17"/>
  <c r="D16" i="17"/>
  <c r="C16" i="17"/>
  <c r="B16" i="17"/>
  <c r="E15" i="17"/>
  <c r="D15" i="17"/>
  <c r="C15" i="17"/>
  <c r="B15" i="17"/>
  <c r="E14" i="17"/>
  <c r="D14" i="17"/>
  <c r="C14" i="17"/>
  <c r="B14" i="17"/>
  <c r="E13" i="17"/>
  <c r="D13" i="17"/>
  <c r="C13" i="17"/>
  <c r="B13" i="17"/>
  <c r="E12" i="17"/>
  <c r="D12" i="17"/>
  <c r="C12" i="17"/>
  <c r="B12" i="17"/>
  <c r="F8" i="17"/>
  <c r="N113" i="7" s="1"/>
  <c r="O7" i="17"/>
  <c r="F7" i="17"/>
  <c r="R6" i="17"/>
  <c r="Q6" i="17"/>
  <c r="F6" i="17"/>
  <c r="F10" i="17" s="1"/>
  <c r="Q5" i="17"/>
  <c r="F5" i="17"/>
  <c r="F9" i="17" s="1"/>
  <c r="F4" i="17"/>
  <c r="C3" i="17"/>
  <c r="C2" i="17"/>
  <c r="B2" i="17"/>
  <c r="E117" i="16"/>
  <c r="D117" i="16"/>
  <c r="C117" i="16"/>
  <c r="B117" i="16"/>
  <c r="E116" i="16"/>
  <c r="D116" i="16"/>
  <c r="C116" i="16"/>
  <c r="B116" i="16"/>
  <c r="E115" i="16"/>
  <c r="D115" i="16"/>
  <c r="C115" i="16"/>
  <c r="B115" i="16"/>
  <c r="E114" i="16"/>
  <c r="D114" i="16"/>
  <c r="C114" i="16"/>
  <c r="B114" i="16"/>
  <c r="E113" i="16"/>
  <c r="D113" i="16"/>
  <c r="C113" i="16"/>
  <c r="B113" i="16"/>
  <c r="E112" i="16"/>
  <c r="D112" i="16"/>
  <c r="C112" i="16"/>
  <c r="B112" i="16"/>
  <c r="E111" i="16"/>
  <c r="D111" i="16"/>
  <c r="C111" i="16"/>
  <c r="B111" i="16"/>
  <c r="E110" i="16"/>
  <c r="D110" i="16"/>
  <c r="C110" i="16"/>
  <c r="B110" i="16"/>
  <c r="E109" i="16"/>
  <c r="D109" i="16"/>
  <c r="C109" i="16"/>
  <c r="B109" i="16"/>
  <c r="E108" i="16"/>
  <c r="D108" i="16"/>
  <c r="C108" i="16"/>
  <c r="B108" i="16"/>
  <c r="E107" i="16"/>
  <c r="D107" i="16"/>
  <c r="C107" i="16"/>
  <c r="B107" i="16"/>
  <c r="E106" i="16"/>
  <c r="D106" i="16"/>
  <c r="C106" i="16"/>
  <c r="B106" i="16"/>
  <c r="E105" i="16"/>
  <c r="D105" i="16"/>
  <c r="C105" i="16"/>
  <c r="B105" i="16"/>
  <c r="E104" i="16"/>
  <c r="D104" i="16"/>
  <c r="C104" i="16"/>
  <c r="B104" i="16"/>
  <c r="E103" i="16"/>
  <c r="D103" i="16"/>
  <c r="C103" i="16"/>
  <c r="B103" i="16"/>
  <c r="E102" i="16"/>
  <c r="D102" i="16"/>
  <c r="C102" i="16"/>
  <c r="B102" i="16"/>
  <c r="E101" i="16"/>
  <c r="D101" i="16"/>
  <c r="C101" i="16"/>
  <c r="B101" i="16"/>
  <c r="E100" i="16"/>
  <c r="D100" i="16"/>
  <c r="C100" i="16"/>
  <c r="B100" i="16"/>
  <c r="E99" i="16"/>
  <c r="D99" i="16"/>
  <c r="C99" i="16"/>
  <c r="B99" i="16"/>
  <c r="E98" i="16"/>
  <c r="D98" i="16"/>
  <c r="C98" i="16"/>
  <c r="B98" i="16"/>
  <c r="E97" i="16"/>
  <c r="D97" i="16"/>
  <c r="C97" i="16"/>
  <c r="B97" i="16"/>
  <c r="E96" i="16"/>
  <c r="D96" i="16"/>
  <c r="C96" i="16"/>
  <c r="B96" i="16"/>
  <c r="E95" i="16"/>
  <c r="D95" i="16"/>
  <c r="C95" i="16"/>
  <c r="B95" i="16"/>
  <c r="E94" i="16"/>
  <c r="D94" i="16"/>
  <c r="C94" i="16"/>
  <c r="B94" i="16"/>
  <c r="E93" i="16"/>
  <c r="D93" i="16"/>
  <c r="C93" i="16"/>
  <c r="B93" i="16"/>
  <c r="E92" i="16"/>
  <c r="D92" i="16"/>
  <c r="C92" i="16"/>
  <c r="B92" i="16"/>
  <c r="E91" i="16"/>
  <c r="D91" i="16"/>
  <c r="C91" i="16"/>
  <c r="B91" i="16"/>
  <c r="E90" i="16"/>
  <c r="D90" i="16"/>
  <c r="C90" i="16"/>
  <c r="B90" i="16"/>
  <c r="E89" i="16"/>
  <c r="D89" i="16"/>
  <c r="C89" i="16"/>
  <c r="B89" i="16"/>
  <c r="E88" i="16"/>
  <c r="D88" i="16"/>
  <c r="C88" i="16"/>
  <c r="B88" i="16"/>
  <c r="E87" i="16"/>
  <c r="D87" i="16"/>
  <c r="C87" i="16"/>
  <c r="B87" i="16"/>
  <c r="E86" i="16"/>
  <c r="D86" i="16"/>
  <c r="C86" i="16"/>
  <c r="B86" i="16"/>
  <c r="E85" i="16"/>
  <c r="D85" i="16"/>
  <c r="C85" i="16"/>
  <c r="B85" i="16"/>
  <c r="E84" i="16"/>
  <c r="D84" i="16"/>
  <c r="C84" i="16"/>
  <c r="B84" i="16"/>
  <c r="E83" i="16"/>
  <c r="D83" i="16"/>
  <c r="C83" i="16"/>
  <c r="B83" i="16"/>
  <c r="E82" i="16"/>
  <c r="D82" i="16"/>
  <c r="C82" i="16"/>
  <c r="B82" i="16"/>
  <c r="E81" i="16"/>
  <c r="D81" i="16"/>
  <c r="C81" i="16"/>
  <c r="B81" i="16"/>
  <c r="E80" i="16"/>
  <c r="D80" i="16"/>
  <c r="C80" i="16"/>
  <c r="B80" i="16"/>
  <c r="E79" i="16"/>
  <c r="D79" i="16"/>
  <c r="C79" i="16"/>
  <c r="B79" i="16"/>
  <c r="E78" i="16"/>
  <c r="D78" i="16"/>
  <c r="C78" i="16"/>
  <c r="B78" i="16"/>
  <c r="E77" i="16"/>
  <c r="D77" i="16"/>
  <c r="C77" i="16"/>
  <c r="B77" i="16"/>
  <c r="E76" i="16"/>
  <c r="D76" i="16"/>
  <c r="C76" i="16"/>
  <c r="B76" i="16"/>
  <c r="E75" i="16"/>
  <c r="D75" i="16"/>
  <c r="C75" i="16"/>
  <c r="B75" i="16"/>
  <c r="E74" i="16"/>
  <c r="D74" i="16"/>
  <c r="C74" i="16"/>
  <c r="B74" i="16"/>
  <c r="E73" i="16"/>
  <c r="D73" i="16"/>
  <c r="C73" i="16"/>
  <c r="B73" i="16"/>
  <c r="E72" i="16"/>
  <c r="D72" i="16"/>
  <c r="C72" i="16"/>
  <c r="B72" i="16"/>
  <c r="E71" i="16"/>
  <c r="D71" i="16"/>
  <c r="C71" i="16"/>
  <c r="B71" i="16"/>
  <c r="E70" i="16"/>
  <c r="D70" i="16"/>
  <c r="C70" i="16"/>
  <c r="B70" i="16"/>
  <c r="E69" i="16"/>
  <c r="D69" i="16"/>
  <c r="C69" i="16"/>
  <c r="B69" i="16"/>
  <c r="E68" i="16"/>
  <c r="D68" i="16"/>
  <c r="C68" i="16"/>
  <c r="B68" i="16"/>
  <c r="E67" i="16"/>
  <c r="D67" i="16"/>
  <c r="C67" i="16"/>
  <c r="B67" i="16"/>
  <c r="E66" i="16"/>
  <c r="D66" i="16"/>
  <c r="C66" i="16"/>
  <c r="B66" i="16"/>
  <c r="E65" i="16"/>
  <c r="D65" i="16"/>
  <c r="C65" i="16"/>
  <c r="B65" i="16"/>
  <c r="E64" i="16"/>
  <c r="D64" i="16"/>
  <c r="C64" i="16"/>
  <c r="B64" i="16"/>
  <c r="E63" i="16"/>
  <c r="D63" i="16"/>
  <c r="C63" i="16"/>
  <c r="B63" i="16"/>
  <c r="E62" i="16"/>
  <c r="D62" i="16"/>
  <c r="C62" i="16"/>
  <c r="B62" i="16"/>
  <c r="E61" i="16"/>
  <c r="D61" i="16"/>
  <c r="C61" i="16"/>
  <c r="B61" i="16"/>
  <c r="E60" i="16"/>
  <c r="D60" i="16"/>
  <c r="C60" i="16"/>
  <c r="B60" i="16"/>
  <c r="E59" i="16"/>
  <c r="D59" i="16"/>
  <c r="C59" i="16"/>
  <c r="B59" i="16"/>
  <c r="E58" i="16"/>
  <c r="D58" i="16"/>
  <c r="C58" i="16"/>
  <c r="B58" i="16"/>
  <c r="E57" i="16"/>
  <c r="D57" i="16"/>
  <c r="C57" i="16"/>
  <c r="B57" i="16"/>
  <c r="E56" i="16"/>
  <c r="D56" i="16"/>
  <c r="C56" i="16"/>
  <c r="B56" i="16"/>
  <c r="E55" i="16"/>
  <c r="D55" i="16"/>
  <c r="C55" i="16"/>
  <c r="B55" i="16"/>
  <c r="E54" i="16"/>
  <c r="D54" i="16"/>
  <c r="C54" i="16"/>
  <c r="B54" i="16"/>
  <c r="E53" i="16"/>
  <c r="D53" i="16"/>
  <c r="C53" i="16"/>
  <c r="B53" i="16"/>
  <c r="E52" i="16"/>
  <c r="D52" i="16"/>
  <c r="C52" i="16"/>
  <c r="B52" i="16"/>
  <c r="E51" i="16"/>
  <c r="D51" i="16"/>
  <c r="C51" i="16"/>
  <c r="B51" i="16"/>
  <c r="E50" i="16"/>
  <c r="D50" i="16"/>
  <c r="C50" i="16"/>
  <c r="B50" i="16"/>
  <c r="E49" i="16"/>
  <c r="D49" i="16"/>
  <c r="C49" i="16"/>
  <c r="B49" i="16"/>
  <c r="E48" i="16"/>
  <c r="D48" i="16"/>
  <c r="C48" i="16"/>
  <c r="B48" i="16"/>
  <c r="E47" i="16"/>
  <c r="D47" i="16"/>
  <c r="C47" i="16"/>
  <c r="B47" i="16"/>
  <c r="E46" i="16"/>
  <c r="D46" i="16"/>
  <c r="C46" i="16"/>
  <c r="B46" i="16"/>
  <c r="E45" i="16"/>
  <c r="D45" i="16"/>
  <c r="C45" i="16"/>
  <c r="B45" i="16"/>
  <c r="E44" i="16"/>
  <c r="D44" i="16"/>
  <c r="C44" i="16"/>
  <c r="B44" i="16"/>
  <c r="E43" i="16"/>
  <c r="D43" i="16"/>
  <c r="C43" i="16"/>
  <c r="B43" i="16"/>
  <c r="E42" i="16"/>
  <c r="D42" i="16"/>
  <c r="C42" i="16"/>
  <c r="B42" i="16"/>
  <c r="E41" i="16"/>
  <c r="D41" i="16"/>
  <c r="C41" i="16"/>
  <c r="B41" i="16"/>
  <c r="E40" i="16"/>
  <c r="D40" i="16"/>
  <c r="C40" i="16"/>
  <c r="B40" i="16"/>
  <c r="E39" i="16"/>
  <c r="D39" i="16"/>
  <c r="C39" i="16"/>
  <c r="B39" i="16"/>
  <c r="E38" i="16"/>
  <c r="D38" i="16"/>
  <c r="C38" i="16"/>
  <c r="B38" i="16"/>
  <c r="E37" i="16"/>
  <c r="D37" i="16"/>
  <c r="C37" i="16"/>
  <c r="B37" i="16"/>
  <c r="E36" i="16"/>
  <c r="D36" i="16"/>
  <c r="C36" i="16"/>
  <c r="B36" i="16"/>
  <c r="E35" i="16"/>
  <c r="D35" i="16"/>
  <c r="C35" i="16"/>
  <c r="B35" i="16"/>
  <c r="E34" i="16"/>
  <c r="D34" i="16"/>
  <c r="C34" i="16"/>
  <c r="B34" i="16"/>
  <c r="E33" i="16"/>
  <c r="D33" i="16"/>
  <c r="C33" i="16"/>
  <c r="B33" i="16"/>
  <c r="E32" i="16"/>
  <c r="D32" i="16"/>
  <c r="C32" i="16"/>
  <c r="B32" i="16"/>
  <c r="E31" i="16"/>
  <c r="D31" i="16"/>
  <c r="C31" i="16"/>
  <c r="B31" i="16"/>
  <c r="E30" i="16"/>
  <c r="D30" i="16"/>
  <c r="C30" i="16"/>
  <c r="B30" i="16"/>
  <c r="E29" i="16"/>
  <c r="D29" i="16"/>
  <c r="C29" i="16"/>
  <c r="B29" i="16"/>
  <c r="E28" i="16"/>
  <c r="D28" i="16"/>
  <c r="C28" i="16"/>
  <c r="B28" i="16"/>
  <c r="E27" i="16"/>
  <c r="D27" i="16"/>
  <c r="C27" i="16"/>
  <c r="B27" i="16"/>
  <c r="E26" i="16"/>
  <c r="D26" i="16"/>
  <c r="C26" i="16"/>
  <c r="B26" i="16"/>
  <c r="E25" i="16"/>
  <c r="D25" i="16"/>
  <c r="C25" i="16"/>
  <c r="B25" i="16"/>
  <c r="E24" i="16"/>
  <c r="D24" i="16"/>
  <c r="C24" i="16"/>
  <c r="B24" i="16"/>
  <c r="E23" i="16"/>
  <c r="D23" i="16"/>
  <c r="C23" i="16"/>
  <c r="B23" i="16"/>
  <c r="E22" i="16"/>
  <c r="D22" i="16"/>
  <c r="C22" i="16"/>
  <c r="B22" i="16"/>
  <c r="E21" i="16"/>
  <c r="D21" i="16"/>
  <c r="C21" i="16"/>
  <c r="B21" i="16"/>
  <c r="E20" i="16"/>
  <c r="D20" i="16"/>
  <c r="C20" i="16"/>
  <c r="B20" i="16"/>
  <c r="E19" i="16"/>
  <c r="D19" i="16"/>
  <c r="C19" i="16"/>
  <c r="B19" i="16"/>
  <c r="E18" i="16"/>
  <c r="D18" i="16"/>
  <c r="C18" i="16"/>
  <c r="B18" i="16"/>
  <c r="E17" i="16"/>
  <c r="D17" i="16"/>
  <c r="C17" i="16"/>
  <c r="B17" i="16"/>
  <c r="E16" i="16"/>
  <c r="D16" i="16"/>
  <c r="C16" i="16"/>
  <c r="B16" i="16"/>
  <c r="E15" i="16"/>
  <c r="D15" i="16"/>
  <c r="C15" i="16"/>
  <c r="R5" i="16" s="1"/>
  <c r="B15" i="16"/>
  <c r="E14" i="16"/>
  <c r="D14" i="16"/>
  <c r="C14" i="16"/>
  <c r="B14" i="16"/>
  <c r="E13" i="16"/>
  <c r="D13" i="16"/>
  <c r="C13" i="16"/>
  <c r="B13" i="16"/>
  <c r="E12" i="16"/>
  <c r="D12" i="16"/>
  <c r="C12" i="16"/>
  <c r="B12" i="16"/>
  <c r="F8" i="16"/>
  <c r="F7" i="16"/>
  <c r="O6" i="16"/>
  <c r="F6" i="16"/>
  <c r="F10" i="16" s="1"/>
  <c r="Q5" i="16"/>
  <c r="F5" i="16"/>
  <c r="F9" i="16" s="1"/>
  <c r="F4" i="16"/>
  <c r="C3" i="16"/>
  <c r="C2" i="16"/>
  <c r="B2" i="16"/>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F8" i="15"/>
  <c r="R7" i="15"/>
  <c r="Q7" i="15"/>
  <c r="F7" i="15"/>
  <c r="L112" i="7" s="1"/>
  <c r="Q6" i="15"/>
  <c r="O6" i="15"/>
  <c r="F6" i="15"/>
  <c r="L110" i="7" s="1"/>
  <c r="R5" i="15"/>
  <c r="F5" i="15"/>
  <c r="F4" i="15"/>
  <c r="B2" i="15" s="1"/>
  <c r="C3" i="15"/>
  <c r="C2" i="15"/>
  <c r="E117" i="14"/>
  <c r="D117" i="14"/>
  <c r="C117" i="14"/>
  <c r="B117" i="14"/>
  <c r="E116" i="14"/>
  <c r="D116" i="14"/>
  <c r="C116" i="14"/>
  <c r="B116" i="14"/>
  <c r="E115" i="14"/>
  <c r="D115" i="14"/>
  <c r="C115" i="14"/>
  <c r="B115" i="14"/>
  <c r="E114" i="14"/>
  <c r="D114" i="14"/>
  <c r="C114" i="14"/>
  <c r="B114" i="14"/>
  <c r="E113" i="14"/>
  <c r="D113" i="14"/>
  <c r="C113" i="14"/>
  <c r="B113" i="14"/>
  <c r="E112" i="14"/>
  <c r="D112" i="14"/>
  <c r="C112" i="14"/>
  <c r="B112" i="14"/>
  <c r="E111" i="14"/>
  <c r="D111" i="14"/>
  <c r="C111" i="14"/>
  <c r="B111" i="14"/>
  <c r="E110" i="14"/>
  <c r="D110" i="14"/>
  <c r="C110" i="14"/>
  <c r="B110" i="14"/>
  <c r="E109" i="14"/>
  <c r="D109" i="14"/>
  <c r="C109" i="14"/>
  <c r="B109" i="14"/>
  <c r="E108" i="14"/>
  <c r="D108" i="14"/>
  <c r="C108" i="14"/>
  <c r="B108" i="14"/>
  <c r="E107" i="14"/>
  <c r="D107" i="14"/>
  <c r="C107" i="14"/>
  <c r="B107" i="14"/>
  <c r="E106" i="14"/>
  <c r="D106" i="14"/>
  <c r="C106" i="14"/>
  <c r="B106" i="14"/>
  <c r="E105" i="14"/>
  <c r="D105" i="14"/>
  <c r="C105" i="14"/>
  <c r="B105" i="14"/>
  <c r="E104" i="14"/>
  <c r="D104" i="14"/>
  <c r="C104" i="14"/>
  <c r="B104" i="14"/>
  <c r="E103" i="14"/>
  <c r="D103" i="14"/>
  <c r="C103" i="14"/>
  <c r="B103" i="14"/>
  <c r="E102" i="14"/>
  <c r="D102" i="14"/>
  <c r="C102" i="14"/>
  <c r="B102" i="14"/>
  <c r="E101" i="14"/>
  <c r="D101" i="14"/>
  <c r="C101" i="14"/>
  <c r="B101" i="14"/>
  <c r="E100" i="14"/>
  <c r="D100" i="14"/>
  <c r="C100" i="14"/>
  <c r="B100" i="14"/>
  <c r="E99" i="14"/>
  <c r="D99" i="14"/>
  <c r="C99" i="14"/>
  <c r="B99" i="14"/>
  <c r="E98" i="14"/>
  <c r="D98" i="14"/>
  <c r="C98" i="14"/>
  <c r="B98" i="14"/>
  <c r="E97" i="14"/>
  <c r="D97" i="14"/>
  <c r="C97" i="14"/>
  <c r="B97" i="14"/>
  <c r="E96" i="14"/>
  <c r="D96" i="14"/>
  <c r="C96" i="14"/>
  <c r="B96" i="14"/>
  <c r="E95" i="14"/>
  <c r="D95" i="14"/>
  <c r="C95" i="14"/>
  <c r="B95" i="14"/>
  <c r="E94" i="14"/>
  <c r="D94" i="14"/>
  <c r="C94" i="14"/>
  <c r="B94" i="14"/>
  <c r="E93" i="14"/>
  <c r="D93" i="14"/>
  <c r="C93" i="14"/>
  <c r="B93" i="14"/>
  <c r="E92" i="14"/>
  <c r="D92" i="14"/>
  <c r="C92" i="14"/>
  <c r="B92" i="14"/>
  <c r="E91" i="14"/>
  <c r="D91" i="14"/>
  <c r="C91" i="14"/>
  <c r="B91" i="14"/>
  <c r="E90" i="14"/>
  <c r="D90" i="14"/>
  <c r="C90" i="14"/>
  <c r="B90" i="14"/>
  <c r="E89" i="14"/>
  <c r="D89" i="14"/>
  <c r="C89" i="14"/>
  <c r="B89" i="14"/>
  <c r="E88" i="14"/>
  <c r="D88" i="14"/>
  <c r="C88" i="14"/>
  <c r="B88" i="14"/>
  <c r="E87" i="14"/>
  <c r="D87" i="14"/>
  <c r="C87" i="14"/>
  <c r="B87" i="14"/>
  <c r="E86" i="14"/>
  <c r="D86" i="14"/>
  <c r="C86" i="14"/>
  <c r="B86" i="14"/>
  <c r="E85" i="14"/>
  <c r="D85" i="14"/>
  <c r="C85" i="14"/>
  <c r="B85" i="14"/>
  <c r="E84" i="14"/>
  <c r="D84" i="14"/>
  <c r="C84" i="14"/>
  <c r="B84" i="14"/>
  <c r="E83" i="14"/>
  <c r="D83" i="14"/>
  <c r="C83" i="14"/>
  <c r="B83" i="14"/>
  <c r="E82" i="14"/>
  <c r="D82" i="14"/>
  <c r="C82" i="14"/>
  <c r="B82" i="14"/>
  <c r="E81" i="14"/>
  <c r="D81" i="14"/>
  <c r="C81" i="14"/>
  <c r="B81" i="14"/>
  <c r="E80" i="14"/>
  <c r="D80" i="14"/>
  <c r="C80" i="14"/>
  <c r="B80" i="14"/>
  <c r="E79" i="14"/>
  <c r="D79" i="14"/>
  <c r="C79" i="14"/>
  <c r="B79" i="14"/>
  <c r="E78" i="14"/>
  <c r="D78" i="14"/>
  <c r="C78" i="14"/>
  <c r="B78" i="14"/>
  <c r="E77" i="14"/>
  <c r="D77" i="14"/>
  <c r="C77" i="14"/>
  <c r="B77" i="14"/>
  <c r="E76" i="14"/>
  <c r="D76" i="14"/>
  <c r="C76" i="14"/>
  <c r="B76" i="14"/>
  <c r="E75" i="14"/>
  <c r="D75" i="14"/>
  <c r="C75" i="14"/>
  <c r="B75" i="14"/>
  <c r="E74" i="14"/>
  <c r="D74" i="14"/>
  <c r="C74" i="14"/>
  <c r="B74" i="14"/>
  <c r="E73" i="14"/>
  <c r="D73" i="14"/>
  <c r="C73" i="14"/>
  <c r="B73" i="14"/>
  <c r="E72" i="14"/>
  <c r="D72" i="14"/>
  <c r="C72" i="14"/>
  <c r="B72" i="14"/>
  <c r="E71" i="14"/>
  <c r="D71" i="14"/>
  <c r="C71" i="14"/>
  <c r="B71" i="14"/>
  <c r="E70" i="14"/>
  <c r="D70" i="14"/>
  <c r="C70" i="14"/>
  <c r="B70" i="14"/>
  <c r="E69" i="14"/>
  <c r="D69" i="14"/>
  <c r="C69" i="14"/>
  <c r="B69" i="14"/>
  <c r="E68" i="14"/>
  <c r="D68" i="14"/>
  <c r="C68" i="14"/>
  <c r="B68" i="14"/>
  <c r="E67" i="14"/>
  <c r="D67" i="14"/>
  <c r="C67" i="14"/>
  <c r="B67" i="14"/>
  <c r="E66" i="14"/>
  <c r="D66" i="14"/>
  <c r="C66" i="14"/>
  <c r="B66" i="14"/>
  <c r="E65" i="14"/>
  <c r="D65" i="14"/>
  <c r="C65" i="14"/>
  <c r="B65" i="14"/>
  <c r="E64" i="14"/>
  <c r="D64" i="14"/>
  <c r="C64" i="14"/>
  <c r="B64" i="14"/>
  <c r="E63" i="14"/>
  <c r="D63" i="14"/>
  <c r="C63" i="14"/>
  <c r="B63" i="14"/>
  <c r="E62" i="14"/>
  <c r="D62" i="14"/>
  <c r="C62" i="14"/>
  <c r="B62" i="14"/>
  <c r="E61" i="14"/>
  <c r="D61" i="14"/>
  <c r="C61" i="14"/>
  <c r="B61" i="14"/>
  <c r="E60" i="14"/>
  <c r="D60" i="14"/>
  <c r="C60" i="14"/>
  <c r="B60" i="14"/>
  <c r="E59" i="14"/>
  <c r="D59" i="14"/>
  <c r="C59" i="14"/>
  <c r="B59" i="14"/>
  <c r="E58" i="14"/>
  <c r="D58" i="14"/>
  <c r="C58" i="14"/>
  <c r="B58" i="14"/>
  <c r="E57" i="14"/>
  <c r="D57" i="14"/>
  <c r="C57" i="14"/>
  <c r="B57" i="14"/>
  <c r="E56" i="14"/>
  <c r="D56" i="14"/>
  <c r="C56" i="14"/>
  <c r="B56" i="14"/>
  <c r="E55" i="14"/>
  <c r="D55" i="14"/>
  <c r="C55" i="14"/>
  <c r="B55" i="14"/>
  <c r="E54" i="14"/>
  <c r="D54" i="14"/>
  <c r="C54" i="14"/>
  <c r="B54" i="14"/>
  <c r="E53" i="14"/>
  <c r="D53" i="14"/>
  <c r="C53" i="14"/>
  <c r="B53" i="14"/>
  <c r="E52" i="14"/>
  <c r="D52" i="14"/>
  <c r="C52" i="14"/>
  <c r="B52" i="14"/>
  <c r="E51" i="14"/>
  <c r="D51" i="14"/>
  <c r="C51" i="14"/>
  <c r="B51" i="14"/>
  <c r="E50" i="14"/>
  <c r="D50" i="14"/>
  <c r="C50" i="14"/>
  <c r="B50" i="14"/>
  <c r="E49" i="14"/>
  <c r="D49" i="14"/>
  <c r="C49" i="14"/>
  <c r="B49" i="14"/>
  <c r="E48" i="14"/>
  <c r="D48" i="14"/>
  <c r="C48" i="14"/>
  <c r="B48" i="14"/>
  <c r="E47" i="14"/>
  <c r="D47" i="14"/>
  <c r="C47" i="14"/>
  <c r="B47" i="14"/>
  <c r="E46" i="14"/>
  <c r="D46" i="14"/>
  <c r="C46" i="14"/>
  <c r="B46" i="14"/>
  <c r="E45" i="14"/>
  <c r="D45" i="14"/>
  <c r="C45" i="14"/>
  <c r="B45" i="14"/>
  <c r="E44" i="14"/>
  <c r="D44" i="14"/>
  <c r="C44" i="14"/>
  <c r="B44" i="14"/>
  <c r="E43" i="14"/>
  <c r="D43" i="14"/>
  <c r="C43" i="14"/>
  <c r="B43" i="14"/>
  <c r="E42" i="14"/>
  <c r="D42" i="14"/>
  <c r="C42" i="14"/>
  <c r="B42" i="14"/>
  <c r="E41" i="14"/>
  <c r="D41" i="14"/>
  <c r="C41" i="14"/>
  <c r="B41" i="14"/>
  <c r="E40" i="14"/>
  <c r="D40" i="14"/>
  <c r="C40" i="14"/>
  <c r="B40" i="14"/>
  <c r="E39" i="14"/>
  <c r="D39" i="14"/>
  <c r="C39" i="14"/>
  <c r="B39" i="14"/>
  <c r="E38" i="14"/>
  <c r="D38" i="14"/>
  <c r="C38" i="14"/>
  <c r="B38" i="14"/>
  <c r="E37" i="14"/>
  <c r="D37" i="14"/>
  <c r="C37" i="14"/>
  <c r="B37" i="14"/>
  <c r="E36" i="14"/>
  <c r="D36" i="14"/>
  <c r="C36" i="14"/>
  <c r="B36" i="14"/>
  <c r="E35" i="14"/>
  <c r="D35" i="14"/>
  <c r="C35" i="14"/>
  <c r="B35" i="14"/>
  <c r="E34" i="14"/>
  <c r="D34" i="14"/>
  <c r="C34" i="14"/>
  <c r="B34" i="14"/>
  <c r="E33" i="14"/>
  <c r="D33" i="14"/>
  <c r="C33" i="14"/>
  <c r="B33" i="14"/>
  <c r="E32" i="14"/>
  <c r="D32" i="14"/>
  <c r="C32" i="14"/>
  <c r="B32" i="14"/>
  <c r="E31" i="14"/>
  <c r="D31" i="14"/>
  <c r="C31" i="14"/>
  <c r="B31" i="14"/>
  <c r="E30" i="14"/>
  <c r="D30" i="14"/>
  <c r="C30" i="14"/>
  <c r="B30" i="14"/>
  <c r="E29" i="14"/>
  <c r="D29" i="14"/>
  <c r="C29" i="14"/>
  <c r="B29" i="14"/>
  <c r="E28" i="14"/>
  <c r="D28" i="14"/>
  <c r="C28" i="14"/>
  <c r="B28" i="14"/>
  <c r="E27" i="14"/>
  <c r="D27" i="14"/>
  <c r="C27" i="14"/>
  <c r="B27" i="14"/>
  <c r="E26" i="14"/>
  <c r="D26" i="14"/>
  <c r="C26" i="14"/>
  <c r="B26" i="14"/>
  <c r="E25" i="14"/>
  <c r="D25" i="14"/>
  <c r="C25" i="14"/>
  <c r="B25" i="14"/>
  <c r="E24" i="14"/>
  <c r="D24" i="14"/>
  <c r="C24" i="14"/>
  <c r="B24" i="14"/>
  <c r="E23" i="14"/>
  <c r="D23" i="14"/>
  <c r="C23" i="14"/>
  <c r="B23" i="14"/>
  <c r="E22" i="14"/>
  <c r="D22" i="14"/>
  <c r="C22" i="14"/>
  <c r="B22" i="14"/>
  <c r="E21" i="14"/>
  <c r="D21" i="14"/>
  <c r="C21" i="14"/>
  <c r="B21" i="14"/>
  <c r="E20" i="14"/>
  <c r="D20" i="14"/>
  <c r="C20" i="14"/>
  <c r="B20" i="14"/>
  <c r="E19" i="14"/>
  <c r="D19" i="14"/>
  <c r="C19" i="14"/>
  <c r="B19" i="14"/>
  <c r="E18" i="14"/>
  <c r="D18" i="14"/>
  <c r="C18" i="14"/>
  <c r="B18" i="14"/>
  <c r="E17" i="14"/>
  <c r="D17" i="14"/>
  <c r="C17" i="14"/>
  <c r="B17" i="14"/>
  <c r="E16" i="14"/>
  <c r="D16" i="14"/>
  <c r="C16" i="14"/>
  <c r="B16" i="14"/>
  <c r="E15" i="14"/>
  <c r="D15" i="14"/>
  <c r="C15" i="14"/>
  <c r="B15" i="14"/>
  <c r="E14" i="14"/>
  <c r="D14" i="14"/>
  <c r="C14" i="14"/>
  <c r="B14" i="14"/>
  <c r="E13" i="14"/>
  <c r="D13" i="14"/>
  <c r="C13" i="14"/>
  <c r="B13" i="14"/>
  <c r="E12" i="14"/>
  <c r="D12" i="14"/>
  <c r="C12" i="14"/>
  <c r="P6" i="14" s="1"/>
  <c r="B12" i="14"/>
  <c r="F10" i="14"/>
  <c r="F8" i="14"/>
  <c r="R7" i="14"/>
  <c r="Q7" i="14"/>
  <c r="F7" i="14"/>
  <c r="K112" i="7" s="1"/>
  <c r="Q6" i="14"/>
  <c r="F6" i="14"/>
  <c r="F5" i="14"/>
  <c r="F9" i="14" s="1"/>
  <c r="F4" i="14"/>
  <c r="B2" i="14" s="1"/>
  <c r="C3" i="14"/>
  <c r="C2" i="14"/>
  <c r="E117" i="13"/>
  <c r="D117" i="13"/>
  <c r="C117" i="13"/>
  <c r="B117" i="13"/>
  <c r="E116" i="13"/>
  <c r="D116" i="13"/>
  <c r="C116" i="13"/>
  <c r="B116" i="13"/>
  <c r="E115" i="13"/>
  <c r="D115" i="13"/>
  <c r="C115" i="13"/>
  <c r="B115" i="13"/>
  <c r="E114" i="13"/>
  <c r="D114" i="13"/>
  <c r="C114" i="13"/>
  <c r="B114" i="13"/>
  <c r="E113" i="13"/>
  <c r="D113" i="13"/>
  <c r="C113" i="13"/>
  <c r="B113" i="13"/>
  <c r="E112" i="13"/>
  <c r="D112" i="13"/>
  <c r="C112" i="13"/>
  <c r="B112" i="13"/>
  <c r="E111" i="13"/>
  <c r="D111" i="13"/>
  <c r="C111" i="13"/>
  <c r="B111" i="13"/>
  <c r="E110" i="13"/>
  <c r="D110" i="13"/>
  <c r="C110" i="13"/>
  <c r="B110" i="13"/>
  <c r="E109" i="13"/>
  <c r="D109" i="13"/>
  <c r="C109" i="13"/>
  <c r="B109" i="13"/>
  <c r="E108" i="13"/>
  <c r="D108" i="13"/>
  <c r="C108" i="13"/>
  <c r="B108" i="13"/>
  <c r="E107" i="13"/>
  <c r="D107" i="13"/>
  <c r="C107" i="13"/>
  <c r="B107" i="13"/>
  <c r="E106" i="13"/>
  <c r="D106" i="13"/>
  <c r="C106" i="13"/>
  <c r="B106" i="13"/>
  <c r="E105" i="13"/>
  <c r="D105" i="13"/>
  <c r="C105" i="13"/>
  <c r="B105" i="13"/>
  <c r="E104" i="13"/>
  <c r="D104" i="13"/>
  <c r="C104" i="13"/>
  <c r="B104" i="13"/>
  <c r="E103" i="13"/>
  <c r="D103" i="13"/>
  <c r="C103" i="13"/>
  <c r="B103" i="13"/>
  <c r="E102" i="13"/>
  <c r="D102" i="13"/>
  <c r="C102" i="13"/>
  <c r="B102" i="13"/>
  <c r="E101" i="13"/>
  <c r="D101" i="13"/>
  <c r="C101" i="13"/>
  <c r="B101" i="13"/>
  <c r="E100" i="13"/>
  <c r="D100" i="13"/>
  <c r="C100" i="13"/>
  <c r="B100" i="13"/>
  <c r="E99" i="13"/>
  <c r="D99" i="13"/>
  <c r="C99" i="13"/>
  <c r="B99" i="13"/>
  <c r="E98" i="13"/>
  <c r="D98" i="13"/>
  <c r="C98" i="13"/>
  <c r="B98" i="13"/>
  <c r="E97" i="13"/>
  <c r="D97" i="13"/>
  <c r="C97" i="13"/>
  <c r="B97" i="13"/>
  <c r="E96" i="13"/>
  <c r="D96" i="13"/>
  <c r="C96" i="13"/>
  <c r="B96" i="13"/>
  <c r="E95" i="13"/>
  <c r="D95" i="13"/>
  <c r="C95" i="13"/>
  <c r="B95" i="13"/>
  <c r="E94" i="13"/>
  <c r="D94" i="13"/>
  <c r="C94" i="13"/>
  <c r="B94" i="13"/>
  <c r="E93" i="13"/>
  <c r="D93" i="13"/>
  <c r="C93" i="13"/>
  <c r="B93" i="13"/>
  <c r="E92" i="13"/>
  <c r="D92" i="13"/>
  <c r="C92" i="13"/>
  <c r="B92" i="13"/>
  <c r="E91" i="13"/>
  <c r="D91" i="13"/>
  <c r="C91" i="13"/>
  <c r="B91" i="13"/>
  <c r="E90" i="13"/>
  <c r="D90" i="13"/>
  <c r="C90" i="13"/>
  <c r="B90" i="13"/>
  <c r="E89" i="13"/>
  <c r="D89" i="13"/>
  <c r="C89" i="13"/>
  <c r="B89" i="13"/>
  <c r="E88" i="13"/>
  <c r="D88" i="13"/>
  <c r="C88" i="13"/>
  <c r="B88" i="13"/>
  <c r="E87" i="13"/>
  <c r="D87" i="13"/>
  <c r="C87" i="13"/>
  <c r="B87" i="13"/>
  <c r="E86" i="13"/>
  <c r="D86" i="13"/>
  <c r="C86" i="13"/>
  <c r="B86" i="13"/>
  <c r="E85" i="13"/>
  <c r="D85" i="13"/>
  <c r="C85" i="13"/>
  <c r="B85" i="13"/>
  <c r="E84" i="13"/>
  <c r="D84" i="13"/>
  <c r="C84" i="13"/>
  <c r="B84" i="13"/>
  <c r="E83" i="13"/>
  <c r="D83" i="13"/>
  <c r="C83" i="13"/>
  <c r="B83" i="13"/>
  <c r="E82" i="13"/>
  <c r="D82" i="13"/>
  <c r="C82" i="13"/>
  <c r="B82" i="13"/>
  <c r="E81" i="13"/>
  <c r="D81" i="13"/>
  <c r="C81" i="13"/>
  <c r="B81" i="13"/>
  <c r="E80" i="13"/>
  <c r="D80" i="13"/>
  <c r="C80" i="13"/>
  <c r="B80" i="13"/>
  <c r="E79" i="13"/>
  <c r="D79" i="13"/>
  <c r="C79" i="13"/>
  <c r="B79" i="13"/>
  <c r="E78" i="13"/>
  <c r="D78" i="13"/>
  <c r="C78" i="13"/>
  <c r="B78" i="13"/>
  <c r="E77" i="13"/>
  <c r="D77" i="13"/>
  <c r="C77" i="13"/>
  <c r="B77" i="13"/>
  <c r="E76" i="13"/>
  <c r="D76" i="13"/>
  <c r="C76" i="13"/>
  <c r="B76" i="13"/>
  <c r="E75" i="13"/>
  <c r="D75" i="13"/>
  <c r="C75" i="13"/>
  <c r="B75" i="13"/>
  <c r="E74" i="13"/>
  <c r="D74" i="13"/>
  <c r="C74" i="13"/>
  <c r="B74" i="13"/>
  <c r="E73" i="13"/>
  <c r="D73" i="13"/>
  <c r="C73" i="13"/>
  <c r="B73" i="13"/>
  <c r="E72" i="13"/>
  <c r="D72" i="13"/>
  <c r="C72" i="13"/>
  <c r="B72" i="13"/>
  <c r="E71" i="13"/>
  <c r="D71" i="13"/>
  <c r="C71" i="13"/>
  <c r="B71" i="13"/>
  <c r="E70" i="13"/>
  <c r="D70" i="13"/>
  <c r="C70" i="13"/>
  <c r="B70" i="13"/>
  <c r="E69" i="13"/>
  <c r="D69" i="13"/>
  <c r="C69" i="13"/>
  <c r="B69" i="13"/>
  <c r="E68" i="13"/>
  <c r="D68" i="13"/>
  <c r="C68" i="13"/>
  <c r="B68" i="13"/>
  <c r="E67" i="13"/>
  <c r="D67" i="13"/>
  <c r="C67" i="13"/>
  <c r="B67" i="13"/>
  <c r="E66" i="13"/>
  <c r="D66" i="13"/>
  <c r="C66" i="13"/>
  <c r="B66" i="13"/>
  <c r="E65" i="13"/>
  <c r="D65" i="13"/>
  <c r="C65" i="13"/>
  <c r="B65" i="13"/>
  <c r="E64" i="13"/>
  <c r="D64" i="13"/>
  <c r="C64" i="13"/>
  <c r="B64" i="13"/>
  <c r="E63" i="13"/>
  <c r="D63" i="13"/>
  <c r="C63" i="13"/>
  <c r="B63" i="13"/>
  <c r="E62" i="13"/>
  <c r="D62" i="13"/>
  <c r="C62" i="13"/>
  <c r="B62" i="13"/>
  <c r="E61" i="13"/>
  <c r="D61" i="13"/>
  <c r="C61" i="13"/>
  <c r="B61" i="13"/>
  <c r="E60" i="13"/>
  <c r="D60" i="13"/>
  <c r="C60" i="13"/>
  <c r="B60" i="13"/>
  <c r="E59" i="13"/>
  <c r="D59" i="13"/>
  <c r="C59" i="13"/>
  <c r="B59" i="13"/>
  <c r="E58" i="13"/>
  <c r="D58" i="13"/>
  <c r="C58" i="13"/>
  <c r="B58" i="13"/>
  <c r="E57" i="13"/>
  <c r="D57" i="13"/>
  <c r="C57" i="13"/>
  <c r="B57" i="13"/>
  <c r="E56" i="13"/>
  <c r="D56" i="13"/>
  <c r="C56" i="13"/>
  <c r="B56" i="13"/>
  <c r="E55" i="13"/>
  <c r="D55" i="13"/>
  <c r="C55" i="13"/>
  <c r="B55" i="13"/>
  <c r="E54" i="13"/>
  <c r="D54" i="13"/>
  <c r="C54" i="13"/>
  <c r="B54" i="13"/>
  <c r="E53" i="13"/>
  <c r="D53" i="13"/>
  <c r="C53" i="13"/>
  <c r="B53" i="13"/>
  <c r="E52" i="13"/>
  <c r="D52" i="13"/>
  <c r="C52" i="13"/>
  <c r="B52" i="13"/>
  <c r="E51" i="13"/>
  <c r="D51" i="13"/>
  <c r="C51" i="13"/>
  <c r="B51" i="13"/>
  <c r="E50" i="13"/>
  <c r="D50" i="13"/>
  <c r="C50" i="13"/>
  <c r="B50" i="13"/>
  <c r="E49" i="13"/>
  <c r="D49" i="13"/>
  <c r="C49" i="13"/>
  <c r="B49" i="13"/>
  <c r="E48" i="13"/>
  <c r="D48" i="13"/>
  <c r="C48" i="13"/>
  <c r="B48" i="13"/>
  <c r="E47" i="13"/>
  <c r="D47" i="13"/>
  <c r="C47" i="13"/>
  <c r="B47" i="13"/>
  <c r="E46" i="13"/>
  <c r="D46" i="13"/>
  <c r="C46" i="13"/>
  <c r="B46" i="13"/>
  <c r="E45" i="13"/>
  <c r="D45" i="13"/>
  <c r="C45" i="13"/>
  <c r="B45" i="13"/>
  <c r="E44" i="13"/>
  <c r="D44" i="13"/>
  <c r="C44" i="13"/>
  <c r="B44" i="13"/>
  <c r="E43" i="13"/>
  <c r="D43" i="13"/>
  <c r="C43" i="13"/>
  <c r="B43" i="13"/>
  <c r="E42" i="13"/>
  <c r="D42" i="13"/>
  <c r="C42" i="13"/>
  <c r="B42" i="13"/>
  <c r="E41" i="13"/>
  <c r="D41" i="13"/>
  <c r="C41" i="13"/>
  <c r="B41" i="13"/>
  <c r="E40" i="13"/>
  <c r="D40" i="13"/>
  <c r="C40" i="13"/>
  <c r="B40" i="13"/>
  <c r="E39" i="13"/>
  <c r="D39" i="13"/>
  <c r="C39" i="13"/>
  <c r="B39" i="13"/>
  <c r="E38" i="13"/>
  <c r="D38" i="13"/>
  <c r="C38" i="13"/>
  <c r="B38" i="13"/>
  <c r="E37" i="13"/>
  <c r="D37" i="13"/>
  <c r="C37" i="13"/>
  <c r="B37" i="13"/>
  <c r="E36" i="13"/>
  <c r="D36" i="13"/>
  <c r="C36" i="13"/>
  <c r="B36" i="13"/>
  <c r="E35" i="13"/>
  <c r="D35" i="13"/>
  <c r="C35" i="13"/>
  <c r="B35" i="13"/>
  <c r="E34" i="13"/>
  <c r="D34" i="13"/>
  <c r="C34" i="13"/>
  <c r="B34" i="13"/>
  <c r="E33" i="13"/>
  <c r="D33" i="13"/>
  <c r="C33" i="13"/>
  <c r="B33" i="13"/>
  <c r="E32" i="13"/>
  <c r="D32" i="13"/>
  <c r="C32" i="13"/>
  <c r="B32" i="13"/>
  <c r="E31" i="13"/>
  <c r="D31" i="13"/>
  <c r="C31" i="13"/>
  <c r="B31" i="13"/>
  <c r="E30" i="13"/>
  <c r="D30" i="13"/>
  <c r="C30" i="13"/>
  <c r="B30" i="13"/>
  <c r="E29" i="13"/>
  <c r="D29" i="13"/>
  <c r="C29" i="13"/>
  <c r="B29" i="13"/>
  <c r="E28" i="13"/>
  <c r="D28" i="13"/>
  <c r="C28" i="13"/>
  <c r="B28" i="13"/>
  <c r="E27" i="13"/>
  <c r="D27" i="13"/>
  <c r="C27" i="13"/>
  <c r="B27" i="13"/>
  <c r="E26" i="13"/>
  <c r="D26" i="13"/>
  <c r="C26" i="13"/>
  <c r="B26" i="13"/>
  <c r="E25" i="13"/>
  <c r="D25" i="13"/>
  <c r="C25" i="13"/>
  <c r="B25" i="13"/>
  <c r="E24" i="13"/>
  <c r="D24" i="13"/>
  <c r="C24" i="13"/>
  <c r="B24" i="13"/>
  <c r="E23" i="13"/>
  <c r="D23" i="13"/>
  <c r="C23" i="13"/>
  <c r="B23" i="13"/>
  <c r="E22" i="13"/>
  <c r="D22" i="13"/>
  <c r="C22" i="13"/>
  <c r="B22" i="13"/>
  <c r="E21" i="13"/>
  <c r="D21" i="13"/>
  <c r="C21" i="13"/>
  <c r="B21" i="13"/>
  <c r="E20" i="13"/>
  <c r="D20" i="13"/>
  <c r="C20" i="13"/>
  <c r="B20" i="13"/>
  <c r="E19" i="13"/>
  <c r="D19" i="13"/>
  <c r="C19" i="13"/>
  <c r="B19" i="13"/>
  <c r="E18" i="13"/>
  <c r="D18" i="13"/>
  <c r="C18" i="13"/>
  <c r="B18" i="13"/>
  <c r="E17" i="13"/>
  <c r="D17" i="13"/>
  <c r="C17" i="13"/>
  <c r="B17" i="13"/>
  <c r="E16" i="13"/>
  <c r="D16" i="13"/>
  <c r="C16" i="13"/>
  <c r="B16" i="13"/>
  <c r="E15" i="13"/>
  <c r="D15" i="13"/>
  <c r="C15" i="13"/>
  <c r="B15" i="13"/>
  <c r="E14" i="13"/>
  <c r="D14" i="13"/>
  <c r="C14" i="13"/>
  <c r="B14" i="13"/>
  <c r="E13" i="13"/>
  <c r="D13" i="13"/>
  <c r="C13" i="13"/>
  <c r="R6" i="13" s="1"/>
  <c r="B13" i="13"/>
  <c r="E12" i="13"/>
  <c r="D12" i="13"/>
  <c r="C12" i="13"/>
  <c r="Q6" i="13" s="1"/>
  <c r="Q8" i="13" s="1"/>
  <c r="B12" i="13"/>
  <c r="F8" i="13"/>
  <c r="J113" i="7" s="1"/>
  <c r="Q7" i="13"/>
  <c r="F7" i="13"/>
  <c r="J112" i="7" s="1"/>
  <c r="F6" i="13"/>
  <c r="F10" i="13" s="1"/>
  <c r="Q5" i="13"/>
  <c r="O5" i="13"/>
  <c r="F5" i="13"/>
  <c r="J109" i="7" s="1"/>
  <c r="F4" i="13"/>
  <c r="C3" i="13"/>
  <c r="C2" i="13"/>
  <c r="B2" i="13"/>
  <c r="E117" i="12"/>
  <c r="D117" i="12"/>
  <c r="C117" i="12"/>
  <c r="B117" i="12"/>
  <c r="E116" i="12"/>
  <c r="D116" i="12"/>
  <c r="C116" i="12"/>
  <c r="B116" i="12"/>
  <c r="E115" i="12"/>
  <c r="D115" i="12"/>
  <c r="C115" i="12"/>
  <c r="B115" i="12"/>
  <c r="E114" i="12"/>
  <c r="D114" i="12"/>
  <c r="C114" i="12"/>
  <c r="B114" i="12"/>
  <c r="E113" i="12"/>
  <c r="D113" i="12"/>
  <c r="C113" i="12"/>
  <c r="B113" i="12"/>
  <c r="E112" i="12"/>
  <c r="D112" i="12"/>
  <c r="C112" i="12"/>
  <c r="B112" i="12"/>
  <c r="E111" i="12"/>
  <c r="D111" i="12"/>
  <c r="C111" i="12"/>
  <c r="B111" i="12"/>
  <c r="E110" i="12"/>
  <c r="D110" i="12"/>
  <c r="C110" i="12"/>
  <c r="B110" i="12"/>
  <c r="E109" i="12"/>
  <c r="D109" i="12"/>
  <c r="C109" i="12"/>
  <c r="B109" i="12"/>
  <c r="E108" i="12"/>
  <c r="D108" i="12"/>
  <c r="C108" i="12"/>
  <c r="B108" i="12"/>
  <c r="E107" i="12"/>
  <c r="D107" i="12"/>
  <c r="C107" i="12"/>
  <c r="B107" i="12"/>
  <c r="E106" i="12"/>
  <c r="D106" i="12"/>
  <c r="C106" i="12"/>
  <c r="B106" i="12"/>
  <c r="E105" i="12"/>
  <c r="D105" i="12"/>
  <c r="C105" i="12"/>
  <c r="B105" i="12"/>
  <c r="E104" i="12"/>
  <c r="D104" i="12"/>
  <c r="C104" i="12"/>
  <c r="B104" i="12"/>
  <c r="E103" i="12"/>
  <c r="D103" i="12"/>
  <c r="C103" i="12"/>
  <c r="B103" i="12"/>
  <c r="E102" i="12"/>
  <c r="D102" i="12"/>
  <c r="C102" i="12"/>
  <c r="B102" i="12"/>
  <c r="E101" i="12"/>
  <c r="D101" i="12"/>
  <c r="C101" i="12"/>
  <c r="B101" i="12"/>
  <c r="E100" i="12"/>
  <c r="D100" i="12"/>
  <c r="C100" i="12"/>
  <c r="B100" i="12"/>
  <c r="E99" i="12"/>
  <c r="D99" i="12"/>
  <c r="C99" i="12"/>
  <c r="B99" i="12"/>
  <c r="E98" i="12"/>
  <c r="D98" i="12"/>
  <c r="C98" i="12"/>
  <c r="B98" i="12"/>
  <c r="E97" i="12"/>
  <c r="D97" i="12"/>
  <c r="C97" i="12"/>
  <c r="B97" i="12"/>
  <c r="E96" i="12"/>
  <c r="D96" i="12"/>
  <c r="C96" i="12"/>
  <c r="B96" i="12"/>
  <c r="E95" i="12"/>
  <c r="D95" i="12"/>
  <c r="C95" i="12"/>
  <c r="B95" i="12"/>
  <c r="E94" i="12"/>
  <c r="D94" i="12"/>
  <c r="C94" i="12"/>
  <c r="B94" i="12"/>
  <c r="E93" i="12"/>
  <c r="D93" i="12"/>
  <c r="C93" i="12"/>
  <c r="B93" i="12"/>
  <c r="E92" i="12"/>
  <c r="D92" i="12"/>
  <c r="C92" i="12"/>
  <c r="B92" i="12"/>
  <c r="E91" i="12"/>
  <c r="D91" i="12"/>
  <c r="C91" i="12"/>
  <c r="B91" i="12"/>
  <c r="E90" i="12"/>
  <c r="D90" i="12"/>
  <c r="C90" i="12"/>
  <c r="B90" i="12"/>
  <c r="E89" i="12"/>
  <c r="D89" i="12"/>
  <c r="C89" i="12"/>
  <c r="B89" i="12"/>
  <c r="E88" i="12"/>
  <c r="D88" i="12"/>
  <c r="C88" i="12"/>
  <c r="B88" i="12"/>
  <c r="E87" i="12"/>
  <c r="D87" i="12"/>
  <c r="C87" i="12"/>
  <c r="B87" i="12"/>
  <c r="E86" i="12"/>
  <c r="D86" i="12"/>
  <c r="C86" i="12"/>
  <c r="B86" i="12"/>
  <c r="E85" i="12"/>
  <c r="D85" i="12"/>
  <c r="C85" i="12"/>
  <c r="B85" i="12"/>
  <c r="E84" i="12"/>
  <c r="D84" i="12"/>
  <c r="C84" i="12"/>
  <c r="B84" i="12"/>
  <c r="E83" i="12"/>
  <c r="D83" i="12"/>
  <c r="C83" i="12"/>
  <c r="B83" i="12"/>
  <c r="E82" i="12"/>
  <c r="D82" i="12"/>
  <c r="C82" i="12"/>
  <c r="B82" i="12"/>
  <c r="E81" i="12"/>
  <c r="D81" i="12"/>
  <c r="C81" i="12"/>
  <c r="B81" i="12"/>
  <c r="E80" i="12"/>
  <c r="D80" i="12"/>
  <c r="C80" i="12"/>
  <c r="B80" i="12"/>
  <c r="E79" i="12"/>
  <c r="D79" i="12"/>
  <c r="C79" i="12"/>
  <c r="B79" i="12"/>
  <c r="E78" i="12"/>
  <c r="D78" i="12"/>
  <c r="C78" i="12"/>
  <c r="B78" i="12"/>
  <c r="E77" i="12"/>
  <c r="D77" i="12"/>
  <c r="C77" i="12"/>
  <c r="B77" i="12"/>
  <c r="E76" i="12"/>
  <c r="D76" i="12"/>
  <c r="C76" i="12"/>
  <c r="B76" i="12"/>
  <c r="E75" i="12"/>
  <c r="D75" i="12"/>
  <c r="C75" i="12"/>
  <c r="B75" i="12"/>
  <c r="E74" i="12"/>
  <c r="D74" i="12"/>
  <c r="C74" i="12"/>
  <c r="B74" i="12"/>
  <c r="E73" i="12"/>
  <c r="D73" i="12"/>
  <c r="C73" i="12"/>
  <c r="B73" i="12"/>
  <c r="E72" i="12"/>
  <c r="D72" i="12"/>
  <c r="C72" i="12"/>
  <c r="B72" i="12"/>
  <c r="E71" i="12"/>
  <c r="D71" i="12"/>
  <c r="C71" i="12"/>
  <c r="B71" i="12"/>
  <c r="E70" i="12"/>
  <c r="D70" i="12"/>
  <c r="C70" i="12"/>
  <c r="B70" i="12"/>
  <c r="E69" i="12"/>
  <c r="D69" i="12"/>
  <c r="C69" i="12"/>
  <c r="B69" i="12"/>
  <c r="E68" i="12"/>
  <c r="D68" i="12"/>
  <c r="C68" i="12"/>
  <c r="B68" i="12"/>
  <c r="E67" i="12"/>
  <c r="D67" i="12"/>
  <c r="C67" i="12"/>
  <c r="B67" i="12"/>
  <c r="E66" i="12"/>
  <c r="D66" i="12"/>
  <c r="C66" i="12"/>
  <c r="B66" i="12"/>
  <c r="E65" i="12"/>
  <c r="D65" i="12"/>
  <c r="C65" i="12"/>
  <c r="B65" i="12"/>
  <c r="E64" i="12"/>
  <c r="D64" i="12"/>
  <c r="C64" i="12"/>
  <c r="B64" i="12"/>
  <c r="E63" i="12"/>
  <c r="D63" i="12"/>
  <c r="C63" i="12"/>
  <c r="B63" i="12"/>
  <c r="E62" i="12"/>
  <c r="D62" i="12"/>
  <c r="C62" i="12"/>
  <c r="B62" i="12"/>
  <c r="E61" i="12"/>
  <c r="D61" i="12"/>
  <c r="C61" i="12"/>
  <c r="B61" i="12"/>
  <c r="E60" i="12"/>
  <c r="D60" i="12"/>
  <c r="C60" i="12"/>
  <c r="B60" i="12"/>
  <c r="E59" i="12"/>
  <c r="D59" i="12"/>
  <c r="C59" i="12"/>
  <c r="B59" i="12"/>
  <c r="E58" i="12"/>
  <c r="D58" i="12"/>
  <c r="C58" i="12"/>
  <c r="B58" i="12"/>
  <c r="E57" i="12"/>
  <c r="D57" i="12"/>
  <c r="C57" i="12"/>
  <c r="B57" i="12"/>
  <c r="E56" i="12"/>
  <c r="D56" i="12"/>
  <c r="C56" i="12"/>
  <c r="B56" i="12"/>
  <c r="E55" i="12"/>
  <c r="D55" i="12"/>
  <c r="C55" i="12"/>
  <c r="B55" i="12"/>
  <c r="E54" i="12"/>
  <c r="D54" i="12"/>
  <c r="C54" i="12"/>
  <c r="B54" i="12"/>
  <c r="E53" i="12"/>
  <c r="D53" i="12"/>
  <c r="C53" i="12"/>
  <c r="B53" i="12"/>
  <c r="E52" i="12"/>
  <c r="D52" i="12"/>
  <c r="C52" i="12"/>
  <c r="B52" i="12"/>
  <c r="E51" i="12"/>
  <c r="D51" i="12"/>
  <c r="C51" i="12"/>
  <c r="B51" i="12"/>
  <c r="E50" i="12"/>
  <c r="D50" i="12"/>
  <c r="C50" i="12"/>
  <c r="B50" i="12"/>
  <c r="E49" i="12"/>
  <c r="D49" i="12"/>
  <c r="C49" i="12"/>
  <c r="B49" i="12"/>
  <c r="E48" i="12"/>
  <c r="D48" i="12"/>
  <c r="C48" i="12"/>
  <c r="B48" i="12"/>
  <c r="E47" i="12"/>
  <c r="D47" i="12"/>
  <c r="C47" i="12"/>
  <c r="B47" i="12"/>
  <c r="E46" i="12"/>
  <c r="D46" i="12"/>
  <c r="C46" i="12"/>
  <c r="B46" i="12"/>
  <c r="E45" i="12"/>
  <c r="D45" i="12"/>
  <c r="C45" i="12"/>
  <c r="B45" i="12"/>
  <c r="E44" i="12"/>
  <c r="D44" i="12"/>
  <c r="C44" i="12"/>
  <c r="B44" i="12"/>
  <c r="E43" i="12"/>
  <c r="D43" i="12"/>
  <c r="C43" i="12"/>
  <c r="B43" i="12"/>
  <c r="E42" i="12"/>
  <c r="D42" i="12"/>
  <c r="C42" i="12"/>
  <c r="B42" i="12"/>
  <c r="E41" i="12"/>
  <c r="D41" i="12"/>
  <c r="C41" i="12"/>
  <c r="B41" i="12"/>
  <c r="E40" i="12"/>
  <c r="D40" i="12"/>
  <c r="C40" i="12"/>
  <c r="B40" i="12"/>
  <c r="E39" i="12"/>
  <c r="D39" i="12"/>
  <c r="C39" i="12"/>
  <c r="B39" i="12"/>
  <c r="E38" i="12"/>
  <c r="D38" i="12"/>
  <c r="C38" i="12"/>
  <c r="B38" i="12"/>
  <c r="E37" i="12"/>
  <c r="D37" i="12"/>
  <c r="C37" i="12"/>
  <c r="B37" i="12"/>
  <c r="E36" i="12"/>
  <c r="D36" i="12"/>
  <c r="C36" i="12"/>
  <c r="B36" i="12"/>
  <c r="E35" i="12"/>
  <c r="D35" i="12"/>
  <c r="C35" i="12"/>
  <c r="B35" i="12"/>
  <c r="E34" i="12"/>
  <c r="D34" i="12"/>
  <c r="C34" i="12"/>
  <c r="B34" i="12"/>
  <c r="E33" i="12"/>
  <c r="D33" i="12"/>
  <c r="C33" i="12"/>
  <c r="B33" i="12"/>
  <c r="E32" i="12"/>
  <c r="D32" i="12"/>
  <c r="C32" i="12"/>
  <c r="B32" i="12"/>
  <c r="E31" i="12"/>
  <c r="D31" i="12"/>
  <c r="C31" i="12"/>
  <c r="B31" i="12"/>
  <c r="E30" i="12"/>
  <c r="D30" i="12"/>
  <c r="C30" i="12"/>
  <c r="B30" i="12"/>
  <c r="E29" i="12"/>
  <c r="D29" i="12"/>
  <c r="C29" i="12"/>
  <c r="B29" i="12"/>
  <c r="E28" i="12"/>
  <c r="D28" i="12"/>
  <c r="C28" i="12"/>
  <c r="B28" i="12"/>
  <c r="E27" i="12"/>
  <c r="D27" i="12"/>
  <c r="C27" i="12"/>
  <c r="B27" i="12"/>
  <c r="E26" i="12"/>
  <c r="D26" i="12"/>
  <c r="C26" i="12"/>
  <c r="B26" i="12"/>
  <c r="E25" i="12"/>
  <c r="D25" i="12"/>
  <c r="C25" i="12"/>
  <c r="B25" i="12"/>
  <c r="E24" i="12"/>
  <c r="D24" i="12"/>
  <c r="C24" i="12"/>
  <c r="B24" i="12"/>
  <c r="E23" i="12"/>
  <c r="D23" i="12"/>
  <c r="C23" i="12"/>
  <c r="B23" i="12"/>
  <c r="E22" i="12"/>
  <c r="D22" i="12"/>
  <c r="C22" i="12"/>
  <c r="B22" i="12"/>
  <c r="E21" i="12"/>
  <c r="D21" i="12"/>
  <c r="C21" i="12"/>
  <c r="B21" i="12"/>
  <c r="E20" i="12"/>
  <c r="D20" i="12"/>
  <c r="C20" i="12"/>
  <c r="B20" i="12"/>
  <c r="E19" i="12"/>
  <c r="D19" i="12"/>
  <c r="C19" i="12"/>
  <c r="B19" i="12"/>
  <c r="E18" i="12"/>
  <c r="D18" i="12"/>
  <c r="C18" i="12"/>
  <c r="B18" i="12"/>
  <c r="E17" i="12"/>
  <c r="D17" i="12"/>
  <c r="C17" i="12"/>
  <c r="B17" i="12"/>
  <c r="E16" i="12"/>
  <c r="D16" i="12"/>
  <c r="C16" i="12"/>
  <c r="B16" i="12"/>
  <c r="E15" i="12"/>
  <c r="D15" i="12"/>
  <c r="C15" i="12"/>
  <c r="O5" i="12" s="1"/>
  <c r="B15" i="12"/>
  <c r="E14" i="12"/>
  <c r="D14" i="12"/>
  <c r="C14" i="12"/>
  <c r="B14" i="12"/>
  <c r="E13" i="12"/>
  <c r="D13" i="12"/>
  <c r="C13" i="12"/>
  <c r="B13" i="12"/>
  <c r="E12" i="12"/>
  <c r="D12" i="12"/>
  <c r="C12" i="12"/>
  <c r="B12" i="12"/>
  <c r="F8" i="12"/>
  <c r="I113" i="7" s="1"/>
  <c r="F7" i="12"/>
  <c r="F6" i="12"/>
  <c r="F10" i="12" s="1"/>
  <c r="F5" i="12"/>
  <c r="F4" i="12"/>
  <c r="B2" i="12" s="1"/>
  <c r="C3" i="12"/>
  <c r="C2" i="12"/>
  <c r="E117" i="11"/>
  <c r="D117" i="11"/>
  <c r="C117" i="11"/>
  <c r="B117" i="11"/>
  <c r="E116" i="11"/>
  <c r="D116" i="11"/>
  <c r="C116" i="11"/>
  <c r="B116" i="11"/>
  <c r="E115" i="11"/>
  <c r="D115" i="11"/>
  <c r="C115" i="11"/>
  <c r="B115" i="11"/>
  <c r="E114" i="11"/>
  <c r="D114" i="11"/>
  <c r="C114" i="11"/>
  <c r="B114" i="11"/>
  <c r="E113" i="11"/>
  <c r="D113" i="11"/>
  <c r="C113" i="11"/>
  <c r="B113" i="11"/>
  <c r="E112" i="11"/>
  <c r="D112" i="11"/>
  <c r="C112" i="11"/>
  <c r="B112" i="11"/>
  <c r="E111" i="11"/>
  <c r="D111" i="11"/>
  <c r="C111" i="11"/>
  <c r="B111" i="11"/>
  <c r="E110" i="11"/>
  <c r="D110" i="11"/>
  <c r="C110" i="11"/>
  <c r="B110" i="11"/>
  <c r="E109" i="11"/>
  <c r="D109" i="11"/>
  <c r="C109" i="11"/>
  <c r="B109" i="11"/>
  <c r="E108" i="11"/>
  <c r="D108" i="11"/>
  <c r="C108" i="11"/>
  <c r="B10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97" i="11"/>
  <c r="D97" i="11"/>
  <c r="C97" i="11"/>
  <c r="B97" i="11"/>
  <c r="E96" i="11"/>
  <c r="D96" i="11"/>
  <c r="C96" i="11"/>
  <c r="B96" i="11"/>
  <c r="E95" i="11"/>
  <c r="D95" i="11"/>
  <c r="C95" i="11"/>
  <c r="B95" i="11"/>
  <c r="E94" i="11"/>
  <c r="D94" i="11"/>
  <c r="C94" i="11"/>
  <c r="B94" i="11"/>
  <c r="E93" i="11"/>
  <c r="D93" i="11"/>
  <c r="C93" i="11"/>
  <c r="B93" i="11"/>
  <c r="E92" i="11"/>
  <c r="D92" i="11"/>
  <c r="C92" i="11"/>
  <c r="B92" i="11"/>
  <c r="E91" i="11"/>
  <c r="D91" i="11"/>
  <c r="C91" i="11"/>
  <c r="B91" i="11"/>
  <c r="E90" i="11"/>
  <c r="D90" i="11"/>
  <c r="C90" i="11"/>
  <c r="B90" i="11"/>
  <c r="E89" i="11"/>
  <c r="D89" i="11"/>
  <c r="C89" i="11"/>
  <c r="B89" i="11"/>
  <c r="E88" i="11"/>
  <c r="D88" i="11"/>
  <c r="C88" i="11"/>
  <c r="B8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77" i="11"/>
  <c r="D77" i="11"/>
  <c r="C77" i="11"/>
  <c r="B77" i="11"/>
  <c r="E76" i="11"/>
  <c r="D76" i="11"/>
  <c r="C76" i="11"/>
  <c r="B76" i="11"/>
  <c r="E75" i="11"/>
  <c r="D75" i="11"/>
  <c r="C75" i="11"/>
  <c r="B75" i="11"/>
  <c r="E74" i="11"/>
  <c r="D74" i="11"/>
  <c r="C74" i="11"/>
  <c r="B74" i="11"/>
  <c r="E73" i="11"/>
  <c r="D73" i="11"/>
  <c r="C73" i="11"/>
  <c r="B73" i="11"/>
  <c r="E72" i="11"/>
  <c r="D72" i="11"/>
  <c r="C72" i="11"/>
  <c r="B72" i="11"/>
  <c r="E71" i="11"/>
  <c r="D71" i="11"/>
  <c r="C71" i="11"/>
  <c r="B71" i="11"/>
  <c r="E70" i="11"/>
  <c r="D70" i="11"/>
  <c r="C70" i="11"/>
  <c r="B70" i="11"/>
  <c r="E69" i="11"/>
  <c r="D69" i="11"/>
  <c r="C69" i="11"/>
  <c r="B69" i="11"/>
  <c r="E68" i="11"/>
  <c r="D68" i="11"/>
  <c r="C68" i="11"/>
  <c r="B6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E57" i="11"/>
  <c r="D57" i="11"/>
  <c r="C57" i="11"/>
  <c r="B57" i="11"/>
  <c r="E56" i="11"/>
  <c r="D56" i="11"/>
  <c r="C56" i="11"/>
  <c r="B56" i="11"/>
  <c r="E55" i="11"/>
  <c r="D55" i="11"/>
  <c r="C55" i="11"/>
  <c r="B55" i="11"/>
  <c r="E54" i="11"/>
  <c r="D54" i="11"/>
  <c r="C54" i="11"/>
  <c r="B54" i="11"/>
  <c r="E53" i="11"/>
  <c r="D53" i="11"/>
  <c r="C53" i="11"/>
  <c r="B53" i="11"/>
  <c r="E52" i="11"/>
  <c r="D52" i="11"/>
  <c r="C52" i="11"/>
  <c r="B52" i="11"/>
  <c r="E51" i="11"/>
  <c r="D51" i="11"/>
  <c r="C51" i="11"/>
  <c r="B51" i="11"/>
  <c r="E50" i="11"/>
  <c r="D50" i="11"/>
  <c r="C50" i="11"/>
  <c r="B50" i="11"/>
  <c r="E49" i="11"/>
  <c r="D49" i="11"/>
  <c r="C49" i="11"/>
  <c r="B49" i="11"/>
  <c r="E48" i="11"/>
  <c r="D48" i="11"/>
  <c r="C48" i="11"/>
  <c r="B48" i="11"/>
  <c r="E47" i="11"/>
  <c r="D47" i="11"/>
  <c r="C47" i="11"/>
  <c r="B47" i="11"/>
  <c r="E46" i="11"/>
  <c r="D46" i="11"/>
  <c r="C46" i="11"/>
  <c r="B46" i="11"/>
  <c r="E45" i="11"/>
  <c r="D45" i="11"/>
  <c r="C45" i="11"/>
  <c r="B45" i="11"/>
  <c r="E44" i="11"/>
  <c r="D44" i="11"/>
  <c r="C44" i="11"/>
  <c r="B44" i="11"/>
  <c r="E43" i="11"/>
  <c r="D43" i="11"/>
  <c r="C43" i="11"/>
  <c r="B43" i="11"/>
  <c r="E42" i="11"/>
  <c r="D42" i="11"/>
  <c r="C42" i="11"/>
  <c r="B42" i="11"/>
  <c r="E41" i="11"/>
  <c r="D41" i="11"/>
  <c r="C41" i="11"/>
  <c r="B41" i="11"/>
  <c r="E40" i="11"/>
  <c r="D40" i="11"/>
  <c r="C40" i="11"/>
  <c r="B40" i="11"/>
  <c r="E39" i="11"/>
  <c r="D39" i="11"/>
  <c r="C39" i="11"/>
  <c r="B39" i="11"/>
  <c r="E38" i="11"/>
  <c r="D38" i="11"/>
  <c r="C38" i="11"/>
  <c r="B38" i="11"/>
  <c r="E37" i="11"/>
  <c r="D37" i="11"/>
  <c r="C37" i="11"/>
  <c r="B37" i="11"/>
  <c r="E36" i="11"/>
  <c r="D36" i="11"/>
  <c r="C36" i="11"/>
  <c r="B36" i="11"/>
  <c r="E35" i="11"/>
  <c r="D35" i="11"/>
  <c r="C35" i="11"/>
  <c r="B35" i="11"/>
  <c r="E34" i="11"/>
  <c r="D34" i="11"/>
  <c r="C34" i="11"/>
  <c r="B34" i="11"/>
  <c r="E33" i="11"/>
  <c r="D33" i="11"/>
  <c r="C33" i="11"/>
  <c r="B33" i="11"/>
  <c r="E32" i="11"/>
  <c r="D32" i="11"/>
  <c r="C32" i="11"/>
  <c r="B32" i="11"/>
  <c r="E31" i="11"/>
  <c r="D31" i="11"/>
  <c r="C31" i="11"/>
  <c r="B31" i="11"/>
  <c r="E30" i="11"/>
  <c r="D30" i="11"/>
  <c r="C30" i="11"/>
  <c r="B30" i="11"/>
  <c r="E29" i="11"/>
  <c r="D29" i="11"/>
  <c r="C29" i="11"/>
  <c r="B29" i="11"/>
  <c r="E28" i="11"/>
  <c r="D28" i="11"/>
  <c r="C28" i="11"/>
  <c r="B28" i="11"/>
  <c r="E27" i="11"/>
  <c r="D27" i="11"/>
  <c r="C27" i="11"/>
  <c r="B27" i="11"/>
  <c r="E26" i="11"/>
  <c r="D26" i="11"/>
  <c r="C26" i="11"/>
  <c r="B26" i="11"/>
  <c r="E25" i="11"/>
  <c r="D25" i="11"/>
  <c r="C25" i="11"/>
  <c r="B25" i="11"/>
  <c r="E24" i="11"/>
  <c r="D24" i="11"/>
  <c r="C24" i="11"/>
  <c r="B24" i="11"/>
  <c r="E23" i="11"/>
  <c r="D23" i="11"/>
  <c r="C23" i="11"/>
  <c r="B23" i="11"/>
  <c r="E22" i="11"/>
  <c r="D22" i="11"/>
  <c r="C22" i="11"/>
  <c r="B22" i="11"/>
  <c r="E21" i="11"/>
  <c r="D21" i="11"/>
  <c r="C21" i="11"/>
  <c r="B21" i="11"/>
  <c r="E20" i="11"/>
  <c r="D20" i="11"/>
  <c r="C20" i="11"/>
  <c r="B20" i="11"/>
  <c r="E19" i="11"/>
  <c r="D19" i="11"/>
  <c r="C19" i="11"/>
  <c r="B19" i="11"/>
  <c r="E18" i="11"/>
  <c r="D18" i="11"/>
  <c r="C18" i="11"/>
  <c r="B18" i="11"/>
  <c r="E17" i="11"/>
  <c r="D17" i="11"/>
  <c r="C17" i="11"/>
  <c r="B17" i="11"/>
  <c r="E16" i="11"/>
  <c r="D16" i="11"/>
  <c r="C16" i="11"/>
  <c r="B16" i="11"/>
  <c r="E15" i="11"/>
  <c r="D15" i="11"/>
  <c r="C15" i="11"/>
  <c r="Q5" i="11" s="1"/>
  <c r="B15" i="11"/>
  <c r="E14" i="11"/>
  <c r="D14" i="11"/>
  <c r="C14" i="11"/>
  <c r="B14" i="11"/>
  <c r="E13" i="11"/>
  <c r="D13" i="11"/>
  <c r="C13" i="11"/>
  <c r="B13" i="11"/>
  <c r="E12" i="11"/>
  <c r="D12" i="11"/>
  <c r="C12" i="11"/>
  <c r="B12" i="11"/>
  <c r="F8" i="11"/>
  <c r="F7" i="11"/>
  <c r="H112" i="7" s="1"/>
  <c r="R6" i="11"/>
  <c r="F6" i="11"/>
  <c r="H110" i="7" s="1"/>
  <c r="F5" i="11"/>
  <c r="F9" i="11" s="1"/>
  <c r="F4" i="11"/>
  <c r="B2" i="11" s="1"/>
  <c r="C3" i="11"/>
  <c r="C2" i="11"/>
  <c r="E117" i="10"/>
  <c r="D117" i="10"/>
  <c r="C117" i="10"/>
  <c r="B117" i="10"/>
  <c r="E116" i="10"/>
  <c r="D116" i="10"/>
  <c r="C116" i="10"/>
  <c r="B116" i="10"/>
  <c r="E115" i="10"/>
  <c r="D115" i="10"/>
  <c r="C115" i="10"/>
  <c r="B115" i="10"/>
  <c r="E114" i="10"/>
  <c r="D114" i="10"/>
  <c r="C114" i="10"/>
  <c r="B114" i="10"/>
  <c r="E113" i="10"/>
  <c r="D113" i="10"/>
  <c r="C113" i="10"/>
  <c r="B113" i="10"/>
  <c r="E112" i="10"/>
  <c r="D112" i="10"/>
  <c r="C112" i="10"/>
  <c r="B112" i="10"/>
  <c r="E111" i="10"/>
  <c r="D111" i="10"/>
  <c r="C111" i="10"/>
  <c r="B111" i="10"/>
  <c r="E110" i="10"/>
  <c r="D110" i="10"/>
  <c r="C110" i="10"/>
  <c r="B110" i="10"/>
  <c r="E109" i="10"/>
  <c r="D109" i="10"/>
  <c r="C109" i="10"/>
  <c r="B109" i="10"/>
  <c r="E108" i="10"/>
  <c r="D108" i="10"/>
  <c r="C108" i="10"/>
  <c r="B108" i="10"/>
  <c r="E107" i="10"/>
  <c r="D107" i="10"/>
  <c r="C107" i="10"/>
  <c r="B107" i="10"/>
  <c r="E106" i="10"/>
  <c r="D106" i="10"/>
  <c r="C106" i="10"/>
  <c r="B106" i="10"/>
  <c r="E105" i="10"/>
  <c r="D105" i="10"/>
  <c r="C105" i="10"/>
  <c r="B105" i="10"/>
  <c r="E104" i="10"/>
  <c r="D104" i="10"/>
  <c r="C104" i="10"/>
  <c r="B104" i="10"/>
  <c r="E103" i="10"/>
  <c r="D103" i="10"/>
  <c r="C103" i="10"/>
  <c r="B103" i="10"/>
  <c r="E102" i="10"/>
  <c r="D102" i="10"/>
  <c r="C102" i="10"/>
  <c r="B102" i="10"/>
  <c r="E101" i="10"/>
  <c r="D101" i="10"/>
  <c r="C101" i="10"/>
  <c r="B101" i="10"/>
  <c r="E100" i="10"/>
  <c r="D100" i="10"/>
  <c r="C100" i="10"/>
  <c r="B100" i="10"/>
  <c r="E99" i="10"/>
  <c r="D99" i="10"/>
  <c r="C99" i="10"/>
  <c r="B99" i="10"/>
  <c r="E98" i="10"/>
  <c r="D98" i="10"/>
  <c r="C98" i="10"/>
  <c r="B98" i="10"/>
  <c r="E97" i="10"/>
  <c r="D97" i="10"/>
  <c r="C97" i="10"/>
  <c r="B97" i="10"/>
  <c r="E96" i="10"/>
  <c r="D96" i="10"/>
  <c r="C96" i="10"/>
  <c r="B96" i="10"/>
  <c r="E95" i="10"/>
  <c r="D95" i="10"/>
  <c r="C95" i="10"/>
  <c r="B95" i="10"/>
  <c r="E94" i="10"/>
  <c r="D94" i="10"/>
  <c r="C94" i="10"/>
  <c r="B94" i="10"/>
  <c r="E93" i="10"/>
  <c r="D93" i="10"/>
  <c r="C93" i="10"/>
  <c r="B93" i="10"/>
  <c r="E92" i="10"/>
  <c r="D92" i="10"/>
  <c r="C92" i="10"/>
  <c r="B92" i="10"/>
  <c r="E91" i="10"/>
  <c r="D91" i="10"/>
  <c r="C91" i="10"/>
  <c r="B91" i="10"/>
  <c r="E90" i="10"/>
  <c r="D90" i="10"/>
  <c r="C90" i="10"/>
  <c r="B90" i="10"/>
  <c r="E89" i="10"/>
  <c r="D89" i="10"/>
  <c r="C89" i="10"/>
  <c r="B89" i="10"/>
  <c r="E88" i="10"/>
  <c r="D88" i="10"/>
  <c r="C88" i="10"/>
  <c r="B88" i="10"/>
  <c r="E87" i="10"/>
  <c r="D87" i="10"/>
  <c r="C87" i="10"/>
  <c r="B87" i="10"/>
  <c r="E86" i="10"/>
  <c r="D86" i="10"/>
  <c r="C86" i="10"/>
  <c r="B86" i="10"/>
  <c r="E85" i="10"/>
  <c r="D85" i="10"/>
  <c r="C85" i="10"/>
  <c r="B85" i="10"/>
  <c r="E84" i="10"/>
  <c r="D84" i="10"/>
  <c r="C84" i="10"/>
  <c r="B84" i="10"/>
  <c r="E83" i="10"/>
  <c r="D83" i="10"/>
  <c r="C83" i="10"/>
  <c r="B83" i="10"/>
  <c r="E82" i="10"/>
  <c r="D82" i="10"/>
  <c r="C82" i="10"/>
  <c r="B82" i="10"/>
  <c r="E81" i="10"/>
  <c r="D81" i="10"/>
  <c r="C81" i="10"/>
  <c r="B81" i="10"/>
  <c r="E80" i="10"/>
  <c r="D80" i="10"/>
  <c r="C80" i="10"/>
  <c r="B80" i="10"/>
  <c r="E79" i="10"/>
  <c r="D79" i="10"/>
  <c r="C79" i="10"/>
  <c r="B79" i="10"/>
  <c r="E78" i="10"/>
  <c r="D78" i="10"/>
  <c r="C78" i="10"/>
  <c r="B78" i="10"/>
  <c r="E77" i="10"/>
  <c r="D77" i="10"/>
  <c r="C77" i="10"/>
  <c r="B77" i="10"/>
  <c r="E76" i="10"/>
  <c r="D76" i="10"/>
  <c r="C76" i="10"/>
  <c r="B76" i="10"/>
  <c r="E75" i="10"/>
  <c r="D75" i="10"/>
  <c r="C75" i="10"/>
  <c r="B75" i="10"/>
  <c r="E74" i="10"/>
  <c r="D74" i="10"/>
  <c r="C74" i="10"/>
  <c r="B74" i="10"/>
  <c r="E73" i="10"/>
  <c r="D73" i="10"/>
  <c r="C73" i="10"/>
  <c r="B73" i="10"/>
  <c r="E72" i="10"/>
  <c r="D72" i="10"/>
  <c r="C72" i="10"/>
  <c r="B72" i="10"/>
  <c r="E71" i="10"/>
  <c r="D71" i="10"/>
  <c r="C71" i="10"/>
  <c r="B71" i="10"/>
  <c r="E70" i="10"/>
  <c r="D70" i="10"/>
  <c r="C70" i="10"/>
  <c r="B70" i="10"/>
  <c r="E69" i="10"/>
  <c r="D69" i="10"/>
  <c r="C69" i="10"/>
  <c r="B69" i="10"/>
  <c r="E68" i="10"/>
  <c r="D68" i="10"/>
  <c r="C68" i="10"/>
  <c r="B68" i="10"/>
  <c r="E67" i="10"/>
  <c r="D67" i="10"/>
  <c r="C67" i="10"/>
  <c r="B67" i="10"/>
  <c r="E66" i="10"/>
  <c r="D66" i="10"/>
  <c r="C66" i="10"/>
  <c r="B66" i="10"/>
  <c r="E65" i="10"/>
  <c r="D65" i="10"/>
  <c r="C65" i="10"/>
  <c r="B65" i="10"/>
  <c r="E64" i="10"/>
  <c r="D64" i="10"/>
  <c r="C64" i="10"/>
  <c r="B64" i="10"/>
  <c r="E63" i="10"/>
  <c r="D63" i="10"/>
  <c r="C63" i="10"/>
  <c r="B63" i="10"/>
  <c r="E62" i="10"/>
  <c r="D62" i="10"/>
  <c r="C62" i="10"/>
  <c r="B62" i="10"/>
  <c r="E61" i="10"/>
  <c r="D61" i="10"/>
  <c r="C61" i="10"/>
  <c r="B61" i="10"/>
  <c r="E60" i="10"/>
  <c r="D60" i="10"/>
  <c r="C60" i="10"/>
  <c r="B60" i="10"/>
  <c r="E59" i="10"/>
  <c r="D59" i="10"/>
  <c r="C59" i="10"/>
  <c r="B59" i="10"/>
  <c r="E58" i="10"/>
  <c r="D58" i="10"/>
  <c r="C58" i="10"/>
  <c r="B58" i="10"/>
  <c r="E57" i="10"/>
  <c r="D57" i="10"/>
  <c r="C57" i="10"/>
  <c r="B57" i="10"/>
  <c r="E56" i="10"/>
  <c r="D56" i="10"/>
  <c r="C56" i="10"/>
  <c r="B56" i="10"/>
  <c r="E55" i="10"/>
  <c r="D55" i="10"/>
  <c r="C55" i="10"/>
  <c r="B55" i="10"/>
  <c r="E54" i="10"/>
  <c r="D54" i="10"/>
  <c r="C54" i="10"/>
  <c r="B54" i="10"/>
  <c r="E53" i="10"/>
  <c r="D53" i="10"/>
  <c r="C53" i="10"/>
  <c r="B53" i="10"/>
  <c r="E52" i="10"/>
  <c r="D52" i="10"/>
  <c r="C52" i="10"/>
  <c r="B52" i="10"/>
  <c r="E51" i="10"/>
  <c r="D51" i="10"/>
  <c r="C51" i="10"/>
  <c r="B51" i="10"/>
  <c r="E50" i="10"/>
  <c r="D50" i="10"/>
  <c r="C50" i="10"/>
  <c r="B50" i="10"/>
  <c r="E49" i="10"/>
  <c r="D49" i="10"/>
  <c r="C49" i="10"/>
  <c r="B49" i="10"/>
  <c r="E48" i="10"/>
  <c r="D48" i="10"/>
  <c r="C48" i="10"/>
  <c r="B48" i="10"/>
  <c r="E47" i="10"/>
  <c r="D47" i="10"/>
  <c r="C47" i="10"/>
  <c r="B47" i="10"/>
  <c r="E46" i="10"/>
  <c r="D46" i="10"/>
  <c r="C46" i="10"/>
  <c r="B46" i="10"/>
  <c r="E45" i="10"/>
  <c r="D45" i="10"/>
  <c r="C45" i="10"/>
  <c r="B45" i="10"/>
  <c r="E44" i="10"/>
  <c r="D44" i="10"/>
  <c r="C44" i="10"/>
  <c r="B44" i="10"/>
  <c r="E43" i="10"/>
  <c r="D43" i="10"/>
  <c r="C43" i="10"/>
  <c r="B43" i="10"/>
  <c r="E42" i="10"/>
  <c r="D42" i="10"/>
  <c r="C42" i="10"/>
  <c r="B42" i="10"/>
  <c r="E41" i="10"/>
  <c r="D41" i="10"/>
  <c r="C41" i="10"/>
  <c r="B41" i="10"/>
  <c r="E40" i="10"/>
  <c r="D40" i="10"/>
  <c r="C40" i="10"/>
  <c r="B40" i="10"/>
  <c r="E39" i="10"/>
  <c r="D39" i="10"/>
  <c r="C39" i="10"/>
  <c r="B39" i="10"/>
  <c r="E38" i="10"/>
  <c r="D38" i="10"/>
  <c r="C38" i="10"/>
  <c r="B38" i="10"/>
  <c r="E37" i="10"/>
  <c r="D37" i="10"/>
  <c r="C37" i="10"/>
  <c r="B37" i="10"/>
  <c r="E36" i="10"/>
  <c r="D36" i="10"/>
  <c r="C36" i="10"/>
  <c r="B36" i="10"/>
  <c r="E35" i="10"/>
  <c r="D35" i="10"/>
  <c r="C35" i="10"/>
  <c r="B35" i="10"/>
  <c r="E34" i="10"/>
  <c r="D34" i="10"/>
  <c r="C34" i="10"/>
  <c r="B34" i="10"/>
  <c r="E33" i="10"/>
  <c r="D33" i="10"/>
  <c r="C33" i="10"/>
  <c r="B33" i="10"/>
  <c r="E32" i="10"/>
  <c r="D32" i="10"/>
  <c r="C32" i="10"/>
  <c r="B32" i="10"/>
  <c r="E31" i="10"/>
  <c r="D31" i="10"/>
  <c r="C31" i="10"/>
  <c r="B31" i="10"/>
  <c r="E30" i="10"/>
  <c r="D30" i="10"/>
  <c r="C30" i="10"/>
  <c r="B30" i="10"/>
  <c r="E29" i="10"/>
  <c r="D29" i="10"/>
  <c r="C29" i="10"/>
  <c r="B29" i="10"/>
  <c r="E28" i="10"/>
  <c r="D28" i="10"/>
  <c r="C28" i="10"/>
  <c r="B28" i="10"/>
  <c r="E27" i="10"/>
  <c r="D27" i="10"/>
  <c r="C27" i="10"/>
  <c r="B27" i="10"/>
  <c r="E26" i="10"/>
  <c r="D26" i="10"/>
  <c r="C26" i="10"/>
  <c r="B26" i="10"/>
  <c r="E25" i="10"/>
  <c r="D25" i="10"/>
  <c r="C25" i="10"/>
  <c r="B25" i="10"/>
  <c r="E24" i="10"/>
  <c r="D24" i="10"/>
  <c r="C24" i="10"/>
  <c r="B24" i="10"/>
  <c r="E23" i="10"/>
  <c r="D23" i="10"/>
  <c r="C23" i="10"/>
  <c r="B23" i="10"/>
  <c r="E22" i="10"/>
  <c r="D22" i="10"/>
  <c r="C22" i="10"/>
  <c r="B22" i="10"/>
  <c r="E21" i="10"/>
  <c r="D21" i="10"/>
  <c r="C21" i="10"/>
  <c r="B21" i="10"/>
  <c r="E20" i="10"/>
  <c r="D20" i="10"/>
  <c r="C20" i="10"/>
  <c r="B20" i="10"/>
  <c r="E19" i="10"/>
  <c r="D19" i="10"/>
  <c r="C19" i="10"/>
  <c r="B19" i="10"/>
  <c r="E18" i="10"/>
  <c r="D18" i="10"/>
  <c r="C18" i="10"/>
  <c r="B18" i="10"/>
  <c r="E17" i="10"/>
  <c r="D17" i="10"/>
  <c r="C17" i="10"/>
  <c r="B17" i="10"/>
  <c r="E16" i="10"/>
  <c r="D16" i="10"/>
  <c r="C16" i="10"/>
  <c r="B16" i="10"/>
  <c r="E15" i="10"/>
  <c r="D15" i="10"/>
  <c r="C15" i="10"/>
  <c r="B15" i="10"/>
  <c r="E14" i="10"/>
  <c r="D14" i="10"/>
  <c r="C14" i="10"/>
  <c r="B14" i="10"/>
  <c r="E13" i="10"/>
  <c r="D13" i="10"/>
  <c r="C13" i="10"/>
  <c r="B13" i="10"/>
  <c r="E12" i="10"/>
  <c r="D12" i="10"/>
  <c r="C12" i="10"/>
  <c r="O7" i="10" s="1"/>
  <c r="B12" i="10"/>
  <c r="F10" i="10"/>
  <c r="F8" i="10"/>
  <c r="G113" i="7" s="1"/>
  <c r="F7" i="10"/>
  <c r="Q6" i="10"/>
  <c r="F6" i="10"/>
  <c r="G110" i="7" s="1"/>
  <c r="F5" i="10"/>
  <c r="F4" i="10"/>
  <c r="B2" i="10" s="1"/>
  <c r="C3" i="10"/>
  <c r="C2" i="10"/>
  <c r="E117" i="9"/>
  <c r="D117" i="9"/>
  <c r="C117" i="9"/>
  <c r="B117" i="9"/>
  <c r="E116" i="9"/>
  <c r="D116" i="9"/>
  <c r="C116" i="9"/>
  <c r="B116" i="9"/>
  <c r="E115" i="9"/>
  <c r="D115" i="9"/>
  <c r="C115" i="9"/>
  <c r="B115" i="9"/>
  <c r="E114" i="9"/>
  <c r="D114" i="9"/>
  <c r="C114" i="9"/>
  <c r="B114" i="9"/>
  <c r="E113" i="9"/>
  <c r="D113" i="9"/>
  <c r="C113" i="9"/>
  <c r="B113" i="9"/>
  <c r="E112" i="9"/>
  <c r="D112" i="9"/>
  <c r="C112" i="9"/>
  <c r="B112" i="9"/>
  <c r="E111" i="9"/>
  <c r="D111" i="9"/>
  <c r="C111" i="9"/>
  <c r="B111" i="9"/>
  <c r="E110" i="9"/>
  <c r="D110" i="9"/>
  <c r="C110" i="9"/>
  <c r="B110" i="9"/>
  <c r="E109" i="9"/>
  <c r="D109" i="9"/>
  <c r="C109" i="9"/>
  <c r="B109" i="9"/>
  <c r="E108" i="9"/>
  <c r="D108" i="9"/>
  <c r="C108" i="9"/>
  <c r="B108" i="9"/>
  <c r="E107" i="9"/>
  <c r="D107" i="9"/>
  <c r="C107" i="9"/>
  <c r="B107" i="9"/>
  <c r="E106" i="9"/>
  <c r="D106" i="9"/>
  <c r="C106" i="9"/>
  <c r="B106" i="9"/>
  <c r="E105" i="9"/>
  <c r="D105" i="9"/>
  <c r="C105" i="9"/>
  <c r="B105" i="9"/>
  <c r="E104" i="9"/>
  <c r="D104" i="9"/>
  <c r="C104" i="9"/>
  <c r="B104" i="9"/>
  <c r="E103" i="9"/>
  <c r="D103" i="9"/>
  <c r="C103" i="9"/>
  <c r="B103" i="9"/>
  <c r="E102" i="9"/>
  <c r="D102" i="9"/>
  <c r="C102" i="9"/>
  <c r="B102" i="9"/>
  <c r="E101" i="9"/>
  <c r="D101" i="9"/>
  <c r="C101" i="9"/>
  <c r="B101" i="9"/>
  <c r="E100" i="9"/>
  <c r="D100" i="9"/>
  <c r="C100" i="9"/>
  <c r="B100" i="9"/>
  <c r="E99" i="9"/>
  <c r="D99" i="9"/>
  <c r="C99" i="9"/>
  <c r="B99" i="9"/>
  <c r="E98" i="9"/>
  <c r="D98" i="9"/>
  <c r="C98" i="9"/>
  <c r="B98" i="9"/>
  <c r="E97" i="9"/>
  <c r="D97" i="9"/>
  <c r="C97" i="9"/>
  <c r="B97" i="9"/>
  <c r="E96" i="9"/>
  <c r="D96" i="9"/>
  <c r="C96" i="9"/>
  <c r="B96" i="9"/>
  <c r="E95" i="9"/>
  <c r="D95" i="9"/>
  <c r="C95" i="9"/>
  <c r="B95" i="9"/>
  <c r="E94" i="9"/>
  <c r="D94" i="9"/>
  <c r="C94" i="9"/>
  <c r="B94" i="9"/>
  <c r="E93" i="9"/>
  <c r="D93" i="9"/>
  <c r="C93" i="9"/>
  <c r="B93" i="9"/>
  <c r="E92" i="9"/>
  <c r="D92" i="9"/>
  <c r="C92" i="9"/>
  <c r="B92" i="9"/>
  <c r="E91" i="9"/>
  <c r="D91" i="9"/>
  <c r="C91" i="9"/>
  <c r="B91" i="9"/>
  <c r="E90" i="9"/>
  <c r="D90" i="9"/>
  <c r="C90" i="9"/>
  <c r="B90" i="9"/>
  <c r="E89" i="9"/>
  <c r="D89" i="9"/>
  <c r="C89" i="9"/>
  <c r="B89" i="9"/>
  <c r="E88" i="9"/>
  <c r="D88" i="9"/>
  <c r="C88" i="9"/>
  <c r="B88" i="9"/>
  <c r="E87" i="9"/>
  <c r="D87" i="9"/>
  <c r="C87" i="9"/>
  <c r="B87" i="9"/>
  <c r="E86" i="9"/>
  <c r="D86" i="9"/>
  <c r="C86" i="9"/>
  <c r="B86" i="9"/>
  <c r="E85" i="9"/>
  <c r="D85" i="9"/>
  <c r="C85" i="9"/>
  <c r="B85" i="9"/>
  <c r="E84" i="9"/>
  <c r="D84" i="9"/>
  <c r="C84" i="9"/>
  <c r="B84" i="9"/>
  <c r="E83" i="9"/>
  <c r="D83" i="9"/>
  <c r="C83" i="9"/>
  <c r="B83" i="9"/>
  <c r="E82" i="9"/>
  <c r="D82" i="9"/>
  <c r="C82" i="9"/>
  <c r="B82" i="9"/>
  <c r="E81" i="9"/>
  <c r="D81" i="9"/>
  <c r="C81" i="9"/>
  <c r="B81" i="9"/>
  <c r="E80" i="9"/>
  <c r="D80" i="9"/>
  <c r="C80" i="9"/>
  <c r="B80" i="9"/>
  <c r="E79" i="9"/>
  <c r="D79" i="9"/>
  <c r="C79" i="9"/>
  <c r="B79" i="9"/>
  <c r="E78" i="9"/>
  <c r="D78" i="9"/>
  <c r="C78" i="9"/>
  <c r="B78" i="9"/>
  <c r="E77" i="9"/>
  <c r="D77" i="9"/>
  <c r="C77" i="9"/>
  <c r="B77" i="9"/>
  <c r="E76" i="9"/>
  <c r="D76" i="9"/>
  <c r="C76" i="9"/>
  <c r="B76" i="9"/>
  <c r="E75" i="9"/>
  <c r="D75" i="9"/>
  <c r="C75" i="9"/>
  <c r="B75" i="9"/>
  <c r="E74" i="9"/>
  <c r="D74" i="9"/>
  <c r="C74" i="9"/>
  <c r="B74" i="9"/>
  <c r="E73" i="9"/>
  <c r="D73" i="9"/>
  <c r="C73" i="9"/>
  <c r="B73" i="9"/>
  <c r="E72" i="9"/>
  <c r="D72" i="9"/>
  <c r="C72" i="9"/>
  <c r="B72" i="9"/>
  <c r="E71" i="9"/>
  <c r="D71" i="9"/>
  <c r="C71" i="9"/>
  <c r="B71" i="9"/>
  <c r="E70" i="9"/>
  <c r="D70" i="9"/>
  <c r="C70" i="9"/>
  <c r="B70" i="9"/>
  <c r="E69" i="9"/>
  <c r="D69" i="9"/>
  <c r="C69" i="9"/>
  <c r="B69" i="9"/>
  <c r="E68" i="9"/>
  <c r="D68" i="9"/>
  <c r="C68" i="9"/>
  <c r="B68" i="9"/>
  <c r="E67" i="9"/>
  <c r="D67" i="9"/>
  <c r="C67" i="9"/>
  <c r="B67" i="9"/>
  <c r="E66" i="9"/>
  <c r="D66" i="9"/>
  <c r="C66" i="9"/>
  <c r="B66" i="9"/>
  <c r="E65" i="9"/>
  <c r="D65" i="9"/>
  <c r="C65" i="9"/>
  <c r="B65" i="9"/>
  <c r="E64" i="9"/>
  <c r="D64" i="9"/>
  <c r="C64" i="9"/>
  <c r="B64" i="9"/>
  <c r="E63" i="9"/>
  <c r="D63" i="9"/>
  <c r="C63" i="9"/>
  <c r="B63" i="9"/>
  <c r="E62" i="9"/>
  <c r="D62" i="9"/>
  <c r="C62" i="9"/>
  <c r="B62" i="9"/>
  <c r="E61" i="9"/>
  <c r="D61" i="9"/>
  <c r="C61" i="9"/>
  <c r="B61" i="9"/>
  <c r="E60" i="9"/>
  <c r="D60" i="9"/>
  <c r="C60" i="9"/>
  <c r="B60" i="9"/>
  <c r="E59" i="9"/>
  <c r="D59" i="9"/>
  <c r="C59" i="9"/>
  <c r="B59" i="9"/>
  <c r="E58" i="9"/>
  <c r="D58" i="9"/>
  <c r="C58" i="9"/>
  <c r="B58" i="9"/>
  <c r="E57" i="9"/>
  <c r="D57" i="9"/>
  <c r="C57" i="9"/>
  <c r="B57" i="9"/>
  <c r="E56" i="9"/>
  <c r="D56" i="9"/>
  <c r="C56" i="9"/>
  <c r="B56" i="9"/>
  <c r="E55" i="9"/>
  <c r="D55" i="9"/>
  <c r="C55" i="9"/>
  <c r="B55" i="9"/>
  <c r="E54" i="9"/>
  <c r="D54" i="9"/>
  <c r="C54" i="9"/>
  <c r="B54" i="9"/>
  <c r="E53" i="9"/>
  <c r="D53" i="9"/>
  <c r="C53" i="9"/>
  <c r="B53" i="9"/>
  <c r="E52" i="9"/>
  <c r="D52" i="9"/>
  <c r="C52" i="9"/>
  <c r="B52" i="9"/>
  <c r="E51" i="9"/>
  <c r="D51" i="9"/>
  <c r="C51" i="9"/>
  <c r="B51" i="9"/>
  <c r="E50" i="9"/>
  <c r="D50" i="9"/>
  <c r="C50" i="9"/>
  <c r="B50" i="9"/>
  <c r="E49" i="9"/>
  <c r="D49" i="9"/>
  <c r="C49" i="9"/>
  <c r="B49" i="9"/>
  <c r="E48" i="9"/>
  <c r="D48" i="9"/>
  <c r="C48" i="9"/>
  <c r="B48" i="9"/>
  <c r="E47" i="9"/>
  <c r="D47" i="9"/>
  <c r="C47" i="9"/>
  <c r="B47" i="9"/>
  <c r="E46" i="9"/>
  <c r="D46" i="9"/>
  <c r="C46" i="9"/>
  <c r="B46" i="9"/>
  <c r="E45" i="9"/>
  <c r="D45" i="9"/>
  <c r="C45" i="9"/>
  <c r="B45" i="9"/>
  <c r="E44" i="9"/>
  <c r="D44" i="9"/>
  <c r="C44" i="9"/>
  <c r="B44" i="9"/>
  <c r="E43" i="9"/>
  <c r="D43" i="9"/>
  <c r="C43" i="9"/>
  <c r="B43" i="9"/>
  <c r="E42" i="9"/>
  <c r="D42" i="9"/>
  <c r="C42" i="9"/>
  <c r="B42" i="9"/>
  <c r="E41" i="9"/>
  <c r="D41" i="9"/>
  <c r="C41" i="9"/>
  <c r="B41" i="9"/>
  <c r="E40" i="9"/>
  <c r="D40" i="9"/>
  <c r="C40" i="9"/>
  <c r="B40" i="9"/>
  <c r="E39" i="9"/>
  <c r="D39" i="9"/>
  <c r="C39" i="9"/>
  <c r="B39" i="9"/>
  <c r="E38" i="9"/>
  <c r="D38" i="9"/>
  <c r="C38" i="9"/>
  <c r="B38" i="9"/>
  <c r="E37" i="9"/>
  <c r="D37" i="9"/>
  <c r="C37" i="9"/>
  <c r="B37" i="9"/>
  <c r="E36" i="9"/>
  <c r="D36" i="9"/>
  <c r="C36" i="9"/>
  <c r="B36" i="9"/>
  <c r="E35" i="9"/>
  <c r="D35" i="9"/>
  <c r="C35" i="9"/>
  <c r="B35" i="9"/>
  <c r="E34" i="9"/>
  <c r="D34" i="9"/>
  <c r="C34" i="9"/>
  <c r="B34" i="9"/>
  <c r="E33" i="9"/>
  <c r="D33" i="9"/>
  <c r="C33" i="9"/>
  <c r="B33" i="9"/>
  <c r="E32" i="9"/>
  <c r="D32" i="9"/>
  <c r="C32" i="9"/>
  <c r="B32" i="9"/>
  <c r="E31" i="9"/>
  <c r="D31" i="9"/>
  <c r="C31" i="9"/>
  <c r="B31" i="9"/>
  <c r="E30" i="9"/>
  <c r="D30" i="9"/>
  <c r="C30" i="9"/>
  <c r="B30" i="9"/>
  <c r="E29" i="9"/>
  <c r="D29" i="9"/>
  <c r="C29" i="9"/>
  <c r="B29" i="9"/>
  <c r="E28" i="9"/>
  <c r="D28" i="9"/>
  <c r="C28" i="9"/>
  <c r="B28" i="9"/>
  <c r="E27" i="9"/>
  <c r="D27" i="9"/>
  <c r="C27" i="9"/>
  <c r="B27" i="9"/>
  <c r="E26" i="9"/>
  <c r="D26" i="9"/>
  <c r="C26" i="9"/>
  <c r="B26" i="9"/>
  <c r="E25" i="9"/>
  <c r="D25" i="9"/>
  <c r="C25" i="9"/>
  <c r="B25" i="9"/>
  <c r="E24" i="9"/>
  <c r="D24" i="9"/>
  <c r="C24" i="9"/>
  <c r="B24" i="9"/>
  <c r="E23" i="9"/>
  <c r="D23" i="9"/>
  <c r="C23" i="9"/>
  <c r="B23" i="9"/>
  <c r="E22" i="9"/>
  <c r="D22" i="9"/>
  <c r="C22" i="9"/>
  <c r="B22" i="9"/>
  <c r="E21" i="9"/>
  <c r="D21" i="9"/>
  <c r="C21" i="9"/>
  <c r="B21" i="9"/>
  <c r="E20" i="9"/>
  <c r="D20" i="9"/>
  <c r="C20" i="9"/>
  <c r="B20" i="9"/>
  <c r="E19" i="9"/>
  <c r="D19" i="9"/>
  <c r="C19" i="9"/>
  <c r="B19" i="9"/>
  <c r="E18" i="9"/>
  <c r="D18" i="9"/>
  <c r="C18" i="9"/>
  <c r="B18" i="9"/>
  <c r="E17" i="9"/>
  <c r="D17" i="9"/>
  <c r="C17" i="9"/>
  <c r="B17" i="9"/>
  <c r="E16" i="9"/>
  <c r="D16" i="9"/>
  <c r="C16" i="9"/>
  <c r="B16" i="9"/>
  <c r="E15" i="9"/>
  <c r="D15" i="9"/>
  <c r="C15" i="9"/>
  <c r="B15" i="9"/>
  <c r="E14" i="9"/>
  <c r="D14" i="9"/>
  <c r="C14" i="9"/>
  <c r="B14" i="9"/>
  <c r="E13" i="9"/>
  <c r="D13" i="9"/>
  <c r="C13" i="9"/>
  <c r="O7" i="9" s="1"/>
  <c r="B13" i="9"/>
  <c r="E12" i="9"/>
  <c r="D12" i="9"/>
  <c r="C12" i="9"/>
  <c r="B12" i="9"/>
  <c r="F10" i="9"/>
  <c r="F8" i="9"/>
  <c r="F113" i="7" s="1"/>
  <c r="F7" i="9"/>
  <c r="Q6" i="9"/>
  <c r="F6" i="9"/>
  <c r="F110" i="7" s="1"/>
  <c r="O5" i="9"/>
  <c r="F5" i="9"/>
  <c r="F109" i="7" s="1"/>
  <c r="F4" i="9"/>
  <c r="C3" i="9"/>
  <c r="C2" i="9"/>
  <c r="B2" i="9"/>
  <c r="AE115" i="7"/>
  <c r="X115" i="7"/>
  <c r="AE114" i="7"/>
  <c r="AC114" i="7"/>
  <c r="AE113" i="7"/>
  <c r="AD113" i="7"/>
  <c r="AC113" i="7"/>
  <c r="AB113" i="7"/>
  <c r="AA113" i="7"/>
  <c r="Z113" i="7"/>
  <c r="Y113" i="7"/>
  <c r="X113" i="7"/>
  <c r="W113" i="7"/>
  <c r="V113" i="7"/>
  <c r="U113" i="7"/>
  <c r="T113" i="7"/>
  <c r="S113" i="7"/>
  <c r="Q113" i="7"/>
  <c r="P113" i="7"/>
  <c r="O113" i="7"/>
  <c r="M113" i="7"/>
  <c r="L113" i="7"/>
  <c r="K113" i="7"/>
  <c r="H113" i="7"/>
  <c r="AE112" i="7"/>
  <c r="AD112" i="7"/>
  <c r="AC112" i="7"/>
  <c r="AB112" i="7"/>
  <c r="AA112" i="7"/>
  <c r="Z112" i="7"/>
  <c r="Y112" i="7"/>
  <c r="W112" i="7"/>
  <c r="V112" i="7"/>
  <c r="U112" i="7"/>
  <c r="T112" i="7"/>
  <c r="S112" i="7"/>
  <c r="R112" i="7"/>
  <c r="Q112" i="7"/>
  <c r="P112" i="7"/>
  <c r="N112" i="7"/>
  <c r="M112" i="7"/>
  <c r="I112" i="7"/>
  <c r="G112" i="7"/>
  <c r="F112" i="7"/>
  <c r="AE111" i="7"/>
  <c r="AC111" i="7"/>
  <c r="AC115" i="7" s="1"/>
  <c r="Y111" i="7"/>
  <c r="Y115" i="7" s="1"/>
  <c r="W111" i="7"/>
  <c r="AE110" i="7"/>
  <c r="AD110" i="7"/>
  <c r="AC110" i="7"/>
  <c r="AB110" i="7"/>
  <c r="AA110" i="7"/>
  <c r="Z110" i="7"/>
  <c r="Z111" i="7" s="1"/>
  <c r="Y110" i="7"/>
  <c r="X110" i="7"/>
  <c r="W110" i="7"/>
  <c r="V110" i="7"/>
  <c r="U110" i="7"/>
  <c r="T110" i="7"/>
  <c r="T111" i="7" s="1"/>
  <c r="S110" i="7"/>
  <c r="R110" i="7"/>
  <c r="Q110" i="7"/>
  <c r="N110" i="7"/>
  <c r="K110" i="7"/>
  <c r="J110" i="7"/>
  <c r="J111" i="7" s="1"/>
  <c r="I110" i="7"/>
  <c r="AE109" i="7"/>
  <c r="AD109" i="7"/>
  <c r="AC109" i="7"/>
  <c r="AB109" i="7"/>
  <c r="AB111" i="7" s="1"/>
  <c r="AA109" i="7"/>
  <c r="AA111" i="7" s="1"/>
  <c r="Z109" i="7"/>
  <c r="Y109" i="7"/>
  <c r="X109" i="7"/>
  <c r="X111" i="7" s="1"/>
  <c r="X114" i="7" s="1"/>
  <c r="W109" i="7"/>
  <c r="U109" i="7"/>
  <c r="T109" i="7"/>
  <c r="S109" i="7"/>
  <c r="S111" i="7" s="1"/>
  <c r="S114" i="7" s="1"/>
  <c r="Q109" i="7"/>
  <c r="Q111" i="7" s="1"/>
  <c r="Q114" i="7" s="1"/>
  <c r="P109" i="7"/>
  <c r="P111" i="7" s="1"/>
  <c r="M109" i="7"/>
  <c r="L109" i="7"/>
  <c r="L111" i="7" s="1"/>
  <c r="H109" i="7"/>
  <c r="H111" i="7" s="1"/>
  <c r="H114" i="7" s="1"/>
  <c r="G109" i="7"/>
  <c r="C108" i="7"/>
  <c r="B108" i="7"/>
  <c r="BT107" i="7"/>
  <c r="BS107" i="7"/>
  <c r="BR107" i="7"/>
  <c r="BQ107" i="7"/>
  <c r="BP107" i="7"/>
  <c r="BN107" i="7"/>
  <c r="BM107" i="7"/>
  <c r="BL107" i="7"/>
  <c r="BK107" i="7"/>
  <c r="BJ107" i="7"/>
  <c r="BI107" i="7"/>
  <c r="BH107" i="7"/>
  <c r="BG107" i="7"/>
  <c r="BF107" i="7"/>
  <c r="BE107" i="7"/>
  <c r="BD107" i="7"/>
  <c r="BC107" i="7"/>
  <c r="BB107" i="7"/>
  <c r="BA107" i="7"/>
  <c r="AZ107" i="7"/>
  <c r="AY107" i="7"/>
  <c r="AX107" i="7"/>
  <c r="BU107" i="7" s="1"/>
  <c r="BV107" i="7" s="1"/>
  <c r="AW107" i="7"/>
  <c r="AV107" i="7"/>
  <c r="AU107" i="7"/>
  <c r="AT107" i="7"/>
  <c r="AS107" i="7"/>
  <c r="AE107" i="7"/>
  <c r="AD107" i="7"/>
  <c r="AC107" i="7"/>
  <c r="AB107" i="7"/>
  <c r="AA107" i="7"/>
  <c r="Z107" i="7"/>
  <c r="Y107" i="7"/>
  <c r="X107" i="7"/>
  <c r="W107" i="7"/>
  <c r="V107" i="7"/>
  <c r="U107" i="7"/>
  <c r="T107" i="7"/>
  <c r="S107" i="7"/>
  <c r="R107" i="7"/>
  <c r="Q107" i="7"/>
  <c r="P107" i="7"/>
  <c r="O107" i="7"/>
  <c r="N107" i="7"/>
  <c r="M107" i="7"/>
  <c r="L107" i="7"/>
  <c r="K107" i="7"/>
  <c r="J107" i="7"/>
  <c r="I107" i="7"/>
  <c r="AI107" i="7" s="1"/>
  <c r="H107" i="7"/>
  <c r="G107" i="7"/>
  <c r="F107" i="7"/>
  <c r="D107" i="7"/>
  <c r="C107" i="7"/>
  <c r="B107" i="7"/>
  <c r="BT106" i="7"/>
  <c r="BS106" i="7"/>
  <c r="BR106" i="7"/>
  <c r="BQ106" i="7"/>
  <c r="BP106" i="7"/>
  <c r="BN106" i="7"/>
  <c r="BM106" i="7"/>
  <c r="BL106" i="7"/>
  <c r="BK106" i="7"/>
  <c r="BJ106" i="7"/>
  <c r="BI106" i="7"/>
  <c r="BH106" i="7"/>
  <c r="BG106" i="7"/>
  <c r="BF106" i="7"/>
  <c r="BE106" i="7"/>
  <c r="BD106" i="7"/>
  <c r="BC106" i="7"/>
  <c r="BB106" i="7"/>
  <c r="BA106" i="7"/>
  <c r="AZ106" i="7"/>
  <c r="AY106" i="7"/>
  <c r="AX106" i="7"/>
  <c r="AW106" i="7"/>
  <c r="AV106" i="7"/>
  <c r="AU106" i="7"/>
  <c r="AT106" i="7"/>
  <c r="AS106" i="7"/>
  <c r="AE106" i="7"/>
  <c r="AD106" i="7"/>
  <c r="AC106" i="7"/>
  <c r="AB106" i="7"/>
  <c r="AA106" i="7"/>
  <c r="Z106" i="7"/>
  <c r="Y106" i="7"/>
  <c r="X106" i="7"/>
  <c r="W106" i="7"/>
  <c r="V106" i="7"/>
  <c r="U106" i="7"/>
  <c r="T106" i="7"/>
  <c r="S106" i="7"/>
  <c r="R106" i="7"/>
  <c r="Q106" i="7"/>
  <c r="P106" i="7"/>
  <c r="O106" i="7"/>
  <c r="N106" i="7"/>
  <c r="M106" i="7"/>
  <c r="AG106" i="7" s="1"/>
  <c r="L106" i="7"/>
  <c r="K106" i="7"/>
  <c r="J106" i="7"/>
  <c r="I106" i="7"/>
  <c r="H106" i="7"/>
  <c r="G106" i="7"/>
  <c r="F106" i="7"/>
  <c r="D106" i="7"/>
  <c r="C106" i="7"/>
  <c r="B106" i="7"/>
  <c r="BT105" i="7"/>
  <c r="BS105" i="7"/>
  <c r="BR105" i="7"/>
  <c r="BQ105" i="7"/>
  <c r="BP105" i="7"/>
  <c r="BN105" i="7"/>
  <c r="BM105" i="7"/>
  <c r="BL105" i="7"/>
  <c r="BK105" i="7"/>
  <c r="BJ105" i="7"/>
  <c r="BI105" i="7"/>
  <c r="BH105" i="7"/>
  <c r="BG105" i="7"/>
  <c r="BF105" i="7"/>
  <c r="BE105" i="7"/>
  <c r="BD105" i="7"/>
  <c r="BU105" i="7" s="1"/>
  <c r="BV105" i="7" s="1"/>
  <c r="BC105" i="7"/>
  <c r="BB105" i="7"/>
  <c r="BA105" i="7"/>
  <c r="AZ105" i="7"/>
  <c r="AY105" i="7"/>
  <c r="AX105" i="7"/>
  <c r="AW105" i="7"/>
  <c r="AV105" i="7"/>
  <c r="AU105" i="7"/>
  <c r="AT105" i="7"/>
  <c r="AS105" i="7"/>
  <c r="AE105" i="7"/>
  <c r="AD105" i="7"/>
  <c r="AC105" i="7"/>
  <c r="AB105" i="7"/>
  <c r="AA105" i="7"/>
  <c r="Z105" i="7"/>
  <c r="Y105" i="7"/>
  <c r="X105" i="7"/>
  <c r="W105" i="7"/>
  <c r="V105" i="7"/>
  <c r="U105" i="7"/>
  <c r="T105" i="7"/>
  <c r="S105" i="7"/>
  <c r="R105" i="7"/>
  <c r="Q105" i="7"/>
  <c r="P105" i="7"/>
  <c r="O105" i="7"/>
  <c r="N105" i="7"/>
  <c r="M105" i="7"/>
  <c r="L105" i="7"/>
  <c r="K105" i="7"/>
  <c r="J105" i="7"/>
  <c r="I105" i="7"/>
  <c r="H105" i="7"/>
  <c r="AI105" i="7" s="1"/>
  <c r="G105" i="7"/>
  <c r="F105" i="7"/>
  <c r="D105" i="7"/>
  <c r="C105" i="7"/>
  <c r="B105" i="7"/>
  <c r="BT104" i="7"/>
  <c r="BS104" i="7"/>
  <c r="BR104" i="7"/>
  <c r="BQ104" i="7"/>
  <c r="BP104" i="7"/>
  <c r="BN104" i="7"/>
  <c r="BM104" i="7"/>
  <c r="BL104" i="7"/>
  <c r="BK104" i="7"/>
  <c r="BJ104" i="7"/>
  <c r="BI104" i="7"/>
  <c r="BH104" i="7"/>
  <c r="BG104" i="7"/>
  <c r="BF104" i="7"/>
  <c r="BE104" i="7"/>
  <c r="BD104" i="7"/>
  <c r="BC104" i="7"/>
  <c r="BB104" i="7"/>
  <c r="BA104" i="7"/>
  <c r="AZ104" i="7"/>
  <c r="AY104" i="7"/>
  <c r="AX104" i="7"/>
  <c r="AW104" i="7"/>
  <c r="AV104" i="7"/>
  <c r="AU104" i="7"/>
  <c r="AT104" i="7"/>
  <c r="AS104" i="7"/>
  <c r="AE104" i="7"/>
  <c r="AD104" i="7"/>
  <c r="AC104" i="7"/>
  <c r="AB104" i="7"/>
  <c r="AA104" i="7"/>
  <c r="Z104" i="7"/>
  <c r="Y104" i="7"/>
  <c r="X104" i="7"/>
  <c r="W104" i="7"/>
  <c r="V104" i="7"/>
  <c r="U104" i="7"/>
  <c r="T104" i="7"/>
  <c r="S104" i="7"/>
  <c r="R104" i="7"/>
  <c r="Q104" i="7"/>
  <c r="P104" i="7"/>
  <c r="AF104" i="7" s="1"/>
  <c r="O104" i="7"/>
  <c r="N104" i="7"/>
  <c r="M104" i="7"/>
  <c r="L104" i="7"/>
  <c r="K104" i="7"/>
  <c r="J104" i="7"/>
  <c r="I104" i="7"/>
  <c r="H104" i="7"/>
  <c r="G104" i="7"/>
  <c r="F104" i="7"/>
  <c r="AI104" i="7" s="1"/>
  <c r="D104" i="7"/>
  <c r="C104" i="7"/>
  <c r="B104" i="7"/>
  <c r="BT103" i="7"/>
  <c r="BS103" i="7"/>
  <c r="BR103" i="7"/>
  <c r="BQ103" i="7"/>
  <c r="BP103" i="7"/>
  <c r="BN103" i="7"/>
  <c r="BM103" i="7"/>
  <c r="BL103" i="7"/>
  <c r="BK103" i="7"/>
  <c r="BJ103" i="7"/>
  <c r="BI103" i="7"/>
  <c r="BH103" i="7"/>
  <c r="BG103" i="7"/>
  <c r="BF103" i="7"/>
  <c r="BE103" i="7"/>
  <c r="BD103" i="7"/>
  <c r="BC103" i="7"/>
  <c r="BB103" i="7"/>
  <c r="BA103" i="7"/>
  <c r="AZ103" i="7"/>
  <c r="AY103" i="7"/>
  <c r="AX103" i="7"/>
  <c r="AW103" i="7"/>
  <c r="AV103" i="7"/>
  <c r="AU103" i="7"/>
  <c r="AT103" i="7"/>
  <c r="AS103" i="7"/>
  <c r="AE103" i="7"/>
  <c r="AD103" i="7"/>
  <c r="AC103" i="7"/>
  <c r="AB103" i="7"/>
  <c r="AA103" i="7"/>
  <c r="Z103" i="7"/>
  <c r="Y103" i="7"/>
  <c r="X103" i="7"/>
  <c r="W103" i="7"/>
  <c r="V103" i="7"/>
  <c r="U103" i="7"/>
  <c r="T103" i="7"/>
  <c r="S103" i="7"/>
  <c r="R103" i="7"/>
  <c r="Q103" i="7"/>
  <c r="P103" i="7"/>
  <c r="O103" i="7"/>
  <c r="N103" i="7"/>
  <c r="M103" i="7"/>
  <c r="L103" i="7"/>
  <c r="K103" i="7"/>
  <c r="J103" i="7"/>
  <c r="AI103" i="7" s="1"/>
  <c r="I103" i="7"/>
  <c r="H103" i="7"/>
  <c r="G103" i="7"/>
  <c r="F103" i="7"/>
  <c r="D103" i="7"/>
  <c r="C103" i="7"/>
  <c r="B103" i="7"/>
  <c r="BT102" i="7"/>
  <c r="BS102" i="7"/>
  <c r="BR102" i="7"/>
  <c r="BQ102" i="7"/>
  <c r="BP102" i="7"/>
  <c r="BN102" i="7"/>
  <c r="BM102" i="7"/>
  <c r="BL102" i="7"/>
  <c r="BK102" i="7"/>
  <c r="BJ102" i="7"/>
  <c r="BI102" i="7"/>
  <c r="BH102" i="7"/>
  <c r="BG102" i="7"/>
  <c r="BF102" i="7"/>
  <c r="BE102" i="7"/>
  <c r="BD102" i="7"/>
  <c r="BC102" i="7"/>
  <c r="BB102" i="7"/>
  <c r="BA102" i="7"/>
  <c r="AZ102" i="7"/>
  <c r="AY102" i="7"/>
  <c r="AX102" i="7"/>
  <c r="AW102" i="7"/>
  <c r="AV102" i="7"/>
  <c r="BU102" i="7" s="1"/>
  <c r="BV102" i="7" s="1"/>
  <c r="AU102" i="7"/>
  <c r="AT102" i="7"/>
  <c r="AS102" i="7"/>
  <c r="AH102" i="7"/>
  <c r="AE102" i="7"/>
  <c r="AD102" i="7"/>
  <c r="AC102" i="7"/>
  <c r="AB102" i="7"/>
  <c r="AA102" i="7"/>
  <c r="Z102" i="7"/>
  <c r="Y102" i="7"/>
  <c r="X102" i="7"/>
  <c r="W102" i="7"/>
  <c r="V102" i="7"/>
  <c r="U102" i="7"/>
  <c r="T102" i="7"/>
  <c r="S102" i="7"/>
  <c r="R102" i="7"/>
  <c r="Q102" i="7"/>
  <c r="P102" i="7"/>
  <c r="O102" i="7"/>
  <c r="N102" i="7"/>
  <c r="M102" i="7"/>
  <c r="L102" i="7"/>
  <c r="K102" i="7"/>
  <c r="J102" i="7"/>
  <c r="I102" i="7"/>
  <c r="H102" i="7"/>
  <c r="AG102" i="7" s="1"/>
  <c r="G102" i="7"/>
  <c r="F102" i="7"/>
  <c r="D102" i="7"/>
  <c r="C102" i="7"/>
  <c r="B102" i="7"/>
  <c r="BT101" i="7"/>
  <c r="BS101" i="7"/>
  <c r="BR101" i="7"/>
  <c r="BQ101" i="7"/>
  <c r="BP101" i="7"/>
  <c r="BN101" i="7"/>
  <c r="BM101" i="7"/>
  <c r="BL101" i="7"/>
  <c r="BK101" i="7"/>
  <c r="BJ101" i="7"/>
  <c r="BI101" i="7"/>
  <c r="BH101" i="7"/>
  <c r="BG101" i="7"/>
  <c r="BF101" i="7"/>
  <c r="BE101" i="7"/>
  <c r="BD101" i="7"/>
  <c r="BC101" i="7"/>
  <c r="BB101" i="7"/>
  <c r="BA101" i="7"/>
  <c r="AZ101" i="7"/>
  <c r="AY101" i="7"/>
  <c r="AX101" i="7"/>
  <c r="AW101" i="7"/>
  <c r="AV101" i="7"/>
  <c r="AU101" i="7"/>
  <c r="AT101" i="7"/>
  <c r="AS101" i="7"/>
  <c r="AE101" i="7"/>
  <c r="AD101" i="7"/>
  <c r="AC101" i="7"/>
  <c r="AB101" i="7"/>
  <c r="AA101" i="7"/>
  <c r="Z101" i="7"/>
  <c r="Y101" i="7"/>
  <c r="X101" i="7"/>
  <c r="W101" i="7"/>
  <c r="V101" i="7"/>
  <c r="U101" i="7"/>
  <c r="T101" i="7"/>
  <c r="S101" i="7"/>
  <c r="R101" i="7"/>
  <c r="Q101" i="7"/>
  <c r="P101" i="7"/>
  <c r="AF101" i="7" s="1"/>
  <c r="O101" i="7"/>
  <c r="N101" i="7"/>
  <c r="M101" i="7"/>
  <c r="L101" i="7"/>
  <c r="K101" i="7"/>
  <c r="J101" i="7"/>
  <c r="I101" i="7"/>
  <c r="H101" i="7"/>
  <c r="G101" i="7"/>
  <c r="F101" i="7"/>
  <c r="D101" i="7"/>
  <c r="C101" i="7"/>
  <c r="B101" i="7"/>
  <c r="BT100" i="7"/>
  <c r="BS100" i="7"/>
  <c r="BR100" i="7"/>
  <c r="BQ100" i="7"/>
  <c r="BP100" i="7"/>
  <c r="BN100" i="7"/>
  <c r="BM100" i="7"/>
  <c r="BL100" i="7"/>
  <c r="BK100" i="7"/>
  <c r="BJ100" i="7"/>
  <c r="BI100" i="7"/>
  <c r="BH100" i="7"/>
  <c r="BG100" i="7"/>
  <c r="BF100" i="7"/>
  <c r="BE100" i="7"/>
  <c r="BD100" i="7"/>
  <c r="BC100" i="7"/>
  <c r="BB100" i="7"/>
  <c r="BA100" i="7"/>
  <c r="AZ100" i="7"/>
  <c r="AY100" i="7"/>
  <c r="AX100" i="7"/>
  <c r="AW100" i="7"/>
  <c r="AV100" i="7"/>
  <c r="AU100" i="7"/>
  <c r="AT100" i="7"/>
  <c r="AS100" i="7"/>
  <c r="AE100" i="7"/>
  <c r="AD100" i="7"/>
  <c r="AC100" i="7"/>
  <c r="AB100" i="7"/>
  <c r="AA100" i="7"/>
  <c r="Z100" i="7"/>
  <c r="Y100" i="7"/>
  <c r="X100" i="7"/>
  <c r="W100" i="7"/>
  <c r="V100" i="7"/>
  <c r="U100" i="7"/>
  <c r="T100" i="7"/>
  <c r="S100" i="7"/>
  <c r="R100" i="7"/>
  <c r="Q100" i="7"/>
  <c r="P100" i="7"/>
  <c r="O100" i="7"/>
  <c r="N100" i="7"/>
  <c r="M100" i="7"/>
  <c r="L100" i="7"/>
  <c r="K100" i="7"/>
  <c r="J100" i="7"/>
  <c r="I100" i="7"/>
  <c r="H100" i="7"/>
  <c r="G100" i="7"/>
  <c r="F100" i="7"/>
  <c r="D100" i="7"/>
  <c r="C100" i="7"/>
  <c r="B100" i="7"/>
  <c r="BT99" i="7"/>
  <c r="BS99" i="7"/>
  <c r="BR99" i="7"/>
  <c r="BQ99" i="7"/>
  <c r="BP99" i="7"/>
  <c r="BN99" i="7"/>
  <c r="BM99" i="7"/>
  <c r="BL99" i="7"/>
  <c r="BK99" i="7"/>
  <c r="BJ99" i="7"/>
  <c r="BI99" i="7"/>
  <c r="BH99" i="7"/>
  <c r="BG99" i="7"/>
  <c r="BF99" i="7"/>
  <c r="BE99" i="7"/>
  <c r="BD99" i="7"/>
  <c r="BC99" i="7"/>
  <c r="BB99" i="7"/>
  <c r="BA99" i="7"/>
  <c r="AZ99" i="7"/>
  <c r="AY99" i="7"/>
  <c r="AX99" i="7"/>
  <c r="AW99" i="7"/>
  <c r="AV99" i="7"/>
  <c r="AU99" i="7"/>
  <c r="AT99" i="7"/>
  <c r="AS99" i="7"/>
  <c r="AE99" i="7"/>
  <c r="AD99" i="7"/>
  <c r="AC99" i="7"/>
  <c r="AB99" i="7"/>
  <c r="AA99" i="7"/>
  <c r="Z99" i="7"/>
  <c r="Y99" i="7"/>
  <c r="X99" i="7"/>
  <c r="W99" i="7"/>
  <c r="V99" i="7"/>
  <c r="U99" i="7"/>
  <c r="T99" i="7"/>
  <c r="S99" i="7"/>
  <c r="R99" i="7"/>
  <c r="Q99" i="7"/>
  <c r="P99" i="7"/>
  <c r="O99" i="7"/>
  <c r="AH99" i="7" s="1"/>
  <c r="N99" i="7"/>
  <c r="M99" i="7"/>
  <c r="L99" i="7"/>
  <c r="K99" i="7"/>
  <c r="J99" i="7"/>
  <c r="I99" i="7"/>
  <c r="H99" i="7"/>
  <c r="G99" i="7"/>
  <c r="F99" i="7"/>
  <c r="D99" i="7"/>
  <c r="C99" i="7"/>
  <c r="B99" i="7"/>
  <c r="BT98" i="7"/>
  <c r="BS98" i="7"/>
  <c r="BR98" i="7"/>
  <c r="BQ98" i="7"/>
  <c r="BP98" i="7"/>
  <c r="BN98" i="7"/>
  <c r="BM98" i="7"/>
  <c r="BL98" i="7"/>
  <c r="BK98" i="7"/>
  <c r="BJ98" i="7"/>
  <c r="BI98" i="7"/>
  <c r="BH98" i="7"/>
  <c r="BG98" i="7"/>
  <c r="BF98" i="7"/>
  <c r="BE98" i="7"/>
  <c r="BD98" i="7"/>
  <c r="BC98" i="7"/>
  <c r="BB98" i="7"/>
  <c r="BA98" i="7"/>
  <c r="AZ98" i="7"/>
  <c r="BU98" i="7" s="1"/>
  <c r="BV98" i="7" s="1"/>
  <c r="AY98" i="7"/>
  <c r="AX98" i="7"/>
  <c r="AW98" i="7"/>
  <c r="AV98" i="7"/>
  <c r="AU98" i="7"/>
  <c r="AT98" i="7"/>
  <c r="AS98" i="7"/>
  <c r="AE98" i="7"/>
  <c r="AD98" i="7"/>
  <c r="AC98" i="7"/>
  <c r="AB98" i="7"/>
  <c r="AA98" i="7"/>
  <c r="Z98" i="7"/>
  <c r="Y98" i="7"/>
  <c r="X98" i="7"/>
  <c r="W98" i="7"/>
  <c r="V98" i="7"/>
  <c r="U98" i="7"/>
  <c r="T98" i="7"/>
  <c r="S98" i="7"/>
  <c r="R98" i="7"/>
  <c r="Q98" i="7"/>
  <c r="P98" i="7"/>
  <c r="O98" i="7"/>
  <c r="N98" i="7"/>
  <c r="M98" i="7"/>
  <c r="L98" i="7"/>
  <c r="K98" i="7"/>
  <c r="J98" i="7"/>
  <c r="I98" i="7"/>
  <c r="H98" i="7"/>
  <c r="G98" i="7"/>
  <c r="F98" i="7"/>
  <c r="D98" i="7"/>
  <c r="C98" i="7"/>
  <c r="B98" i="7"/>
  <c r="BT97" i="7"/>
  <c r="BS97" i="7"/>
  <c r="BR97" i="7"/>
  <c r="BQ97" i="7"/>
  <c r="BP97" i="7"/>
  <c r="BN97" i="7"/>
  <c r="BM97" i="7"/>
  <c r="BL97" i="7"/>
  <c r="BK97" i="7"/>
  <c r="BJ97" i="7"/>
  <c r="BI97" i="7"/>
  <c r="BH97" i="7"/>
  <c r="BG97" i="7"/>
  <c r="BF97" i="7"/>
  <c r="BE97" i="7"/>
  <c r="BD97" i="7"/>
  <c r="BC97" i="7"/>
  <c r="BB97" i="7"/>
  <c r="BA97" i="7"/>
  <c r="AZ97" i="7"/>
  <c r="AY97" i="7"/>
  <c r="AX97" i="7"/>
  <c r="AW97" i="7"/>
  <c r="AV97" i="7"/>
  <c r="AU97" i="7"/>
  <c r="AT97" i="7"/>
  <c r="AS97" i="7"/>
  <c r="AE97" i="7"/>
  <c r="AD97" i="7"/>
  <c r="AC97" i="7"/>
  <c r="AB97" i="7"/>
  <c r="AA97" i="7"/>
  <c r="Z97" i="7"/>
  <c r="Y97" i="7"/>
  <c r="X97" i="7"/>
  <c r="W97" i="7"/>
  <c r="V97" i="7"/>
  <c r="U97" i="7"/>
  <c r="T97" i="7"/>
  <c r="S97" i="7"/>
  <c r="R97" i="7"/>
  <c r="Q97" i="7"/>
  <c r="P97" i="7"/>
  <c r="O97" i="7"/>
  <c r="N97" i="7"/>
  <c r="M97" i="7"/>
  <c r="L97" i="7"/>
  <c r="K97" i="7"/>
  <c r="J97" i="7"/>
  <c r="I97" i="7"/>
  <c r="H97" i="7"/>
  <c r="G97" i="7"/>
  <c r="F97" i="7"/>
  <c r="D97" i="7"/>
  <c r="C97" i="7"/>
  <c r="B97" i="7"/>
  <c r="BT96" i="7"/>
  <c r="BS96" i="7"/>
  <c r="BR96" i="7"/>
  <c r="BQ96" i="7"/>
  <c r="BP96" i="7"/>
  <c r="BN96" i="7"/>
  <c r="BM96" i="7"/>
  <c r="BL96" i="7"/>
  <c r="BK96" i="7"/>
  <c r="BJ96" i="7"/>
  <c r="BI96" i="7"/>
  <c r="BH96" i="7"/>
  <c r="BG96" i="7"/>
  <c r="BF96" i="7"/>
  <c r="BE96" i="7"/>
  <c r="BD96" i="7"/>
  <c r="BC96" i="7"/>
  <c r="BB96" i="7"/>
  <c r="BA96" i="7"/>
  <c r="AZ96" i="7"/>
  <c r="AY96" i="7"/>
  <c r="AX96" i="7"/>
  <c r="AW96" i="7"/>
  <c r="AV96" i="7"/>
  <c r="AU96" i="7"/>
  <c r="AT96" i="7"/>
  <c r="AS96" i="7"/>
  <c r="AE96" i="7"/>
  <c r="AD96" i="7"/>
  <c r="AC96" i="7"/>
  <c r="AB96" i="7"/>
  <c r="AA96" i="7"/>
  <c r="Z96" i="7"/>
  <c r="Y96" i="7"/>
  <c r="X96" i="7"/>
  <c r="W96" i="7"/>
  <c r="V96" i="7"/>
  <c r="U96" i="7"/>
  <c r="T96" i="7"/>
  <c r="S96" i="7"/>
  <c r="R96" i="7"/>
  <c r="Q96" i="7"/>
  <c r="P96" i="7"/>
  <c r="O96" i="7"/>
  <c r="N96" i="7"/>
  <c r="M96" i="7"/>
  <c r="L96" i="7"/>
  <c r="K96" i="7"/>
  <c r="J96" i="7"/>
  <c r="I96" i="7"/>
  <c r="H96" i="7"/>
  <c r="G96" i="7"/>
  <c r="F96" i="7"/>
  <c r="D96" i="7"/>
  <c r="C96" i="7"/>
  <c r="B96" i="7"/>
  <c r="BT95" i="7"/>
  <c r="BS95" i="7"/>
  <c r="BR95" i="7"/>
  <c r="BQ95" i="7"/>
  <c r="BP95" i="7"/>
  <c r="BN95" i="7"/>
  <c r="BM95" i="7"/>
  <c r="BL95" i="7"/>
  <c r="BK95" i="7"/>
  <c r="BJ95" i="7"/>
  <c r="BI95" i="7"/>
  <c r="BH95" i="7"/>
  <c r="BG95" i="7"/>
  <c r="BF95" i="7"/>
  <c r="BE95" i="7"/>
  <c r="BD95" i="7"/>
  <c r="BC95" i="7"/>
  <c r="BB95" i="7"/>
  <c r="BA95" i="7"/>
  <c r="AZ95" i="7"/>
  <c r="AY95" i="7"/>
  <c r="AX95" i="7"/>
  <c r="AW95" i="7"/>
  <c r="AV95" i="7"/>
  <c r="AU95" i="7"/>
  <c r="AT95" i="7"/>
  <c r="AS95" i="7"/>
  <c r="AE95" i="7"/>
  <c r="AD95" i="7"/>
  <c r="AC95" i="7"/>
  <c r="AB95" i="7"/>
  <c r="AA95" i="7"/>
  <c r="Z95" i="7"/>
  <c r="Y95" i="7"/>
  <c r="X95" i="7"/>
  <c r="W95" i="7"/>
  <c r="V95" i="7"/>
  <c r="U95" i="7"/>
  <c r="T95" i="7"/>
  <c r="S95" i="7"/>
  <c r="R95" i="7"/>
  <c r="Q95" i="7"/>
  <c r="P95" i="7"/>
  <c r="O95" i="7"/>
  <c r="N95" i="7"/>
  <c r="M95" i="7"/>
  <c r="L95" i="7"/>
  <c r="K95" i="7"/>
  <c r="J95" i="7"/>
  <c r="I95" i="7"/>
  <c r="H95" i="7"/>
  <c r="G95" i="7"/>
  <c r="F95" i="7"/>
  <c r="D95" i="7"/>
  <c r="C95" i="7"/>
  <c r="B95" i="7"/>
  <c r="BT94" i="7"/>
  <c r="BS94" i="7"/>
  <c r="BR94" i="7"/>
  <c r="BQ94" i="7"/>
  <c r="BP94" i="7"/>
  <c r="BN94" i="7"/>
  <c r="BM94" i="7"/>
  <c r="BL94" i="7"/>
  <c r="BK94" i="7"/>
  <c r="BJ94" i="7"/>
  <c r="BI94" i="7"/>
  <c r="BH94" i="7"/>
  <c r="BG94" i="7"/>
  <c r="BF94" i="7"/>
  <c r="BE94" i="7"/>
  <c r="BD94" i="7"/>
  <c r="BC94" i="7"/>
  <c r="BB94" i="7"/>
  <c r="BA94" i="7"/>
  <c r="AZ94" i="7"/>
  <c r="AY94" i="7"/>
  <c r="AX94" i="7"/>
  <c r="AW94" i="7"/>
  <c r="AV94" i="7"/>
  <c r="AU94" i="7"/>
  <c r="AT94" i="7"/>
  <c r="AS94" i="7"/>
  <c r="AE94" i="7"/>
  <c r="AD94" i="7"/>
  <c r="AC94" i="7"/>
  <c r="AB94" i="7"/>
  <c r="AA94" i="7"/>
  <c r="Z94" i="7"/>
  <c r="Y94" i="7"/>
  <c r="X94" i="7"/>
  <c r="W94" i="7"/>
  <c r="V94" i="7"/>
  <c r="U94" i="7"/>
  <c r="T94" i="7"/>
  <c r="S94" i="7"/>
  <c r="R94" i="7"/>
  <c r="Q94" i="7"/>
  <c r="AG94" i="7" s="1"/>
  <c r="P94" i="7"/>
  <c r="O94" i="7"/>
  <c r="N94" i="7"/>
  <c r="M94" i="7"/>
  <c r="L94" i="7"/>
  <c r="K94" i="7"/>
  <c r="J94" i="7"/>
  <c r="I94" i="7"/>
  <c r="H94" i="7"/>
  <c r="G94" i="7"/>
  <c r="F94" i="7"/>
  <c r="AH94" i="7" s="1"/>
  <c r="D94" i="7"/>
  <c r="C94" i="7"/>
  <c r="B94" i="7"/>
  <c r="BT93" i="7"/>
  <c r="BS93" i="7"/>
  <c r="BR93" i="7"/>
  <c r="BQ93" i="7"/>
  <c r="BP93" i="7"/>
  <c r="BN93" i="7"/>
  <c r="BM93" i="7"/>
  <c r="BL93" i="7"/>
  <c r="BK93" i="7"/>
  <c r="BJ93" i="7"/>
  <c r="BI93" i="7"/>
  <c r="BH93" i="7"/>
  <c r="BG93" i="7"/>
  <c r="BF93" i="7"/>
  <c r="BE93" i="7"/>
  <c r="BD93" i="7"/>
  <c r="BU93" i="7" s="1"/>
  <c r="BV93" i="7" s="1"/>
  <c r="BC93" i="7"/>
  <c r="BB93" i="7"/>
  <c r="BA93" i="7"/>
  <c r="AZ93" i="7"/>
  <c r="AY93" i="7"/>
  <c r="AX93" i="7"/>
  <c r="AW93" i="7"/>
  <c r="AV93" i="7"/>
  <c r="AU93" i="7"/>
  <c r="AT93" i="7"/>
  <c r="AS93" i="7"/>
  <c r="AE93" i="7"/>
  <c r="AD93" i="7"/>
  <c r="AC93" i="7"/>
  <c r="AB93" i="7"/>
  <c r="AA93" i="7"/>
  <c r="Z93" i="7"/>
  <c r="Y93" i="7"/>
  <c r="X93" i="7"/>
  <c r="W93" i="7"/>
  <c r="V93" i="7"/>
  <c r="U93" i="7"/>
  <c r="T93" i="7"/>
  <c r="S93" i="7"/>
  <c r="R93" i="7"/>
  <c r="Q93" i="7"/>
  <c r="P93" i="7"/>
  <c r="AH93" i="7" s="1"/>
  <c r="O93" i="7"/>
  <c r="N93" i="7"/>
  <c r="M93" i="7"/>
  <c r="L93" i="7"/>
  <c r="K93" i="7"/>
  <c r="J93" i="7"/>
  <c r="I93" i="7"/>
  <c r="H93" i="7"/>
  <c r="G93" i="7"/>
  <c r="F93" i="7"/>
  <c r="D93" i="7"/>
  <c r="C93" i="7"/>
  <c r="B93" i="7"/>
  <c r="BT92" i="7"/>
  <c r="BS92" i="7"/>
  <c r="BR92" i="7"/>
  <c r="BQ92" i="7"/>
  <c r="BP92" i="7"/>
  <c r="BN92" i="7"/>
  <c r="BM92" i="7"/>
  <c r="BL92" i="7"/>
  <c r="BK92" i="7"/>
  <c r="BJ92" i="7"/>
  <c r="BI92" i="7"/>
  <c r="BH92" i="7"/>
  <c r="BG92" i="7"/>
  <c r="BF92" i="7"/>
  <c r="BE92" i="7"/>
  <c r="BD92" i="7"/>
  <c r="BC92" i="7"/>
  <c r="BB92" i="7"/>
  <c r="BA92" i="7"/>
  <c r="AZ92" i="7"/>
  <c r="AY92" i="7"/>
  <c r="AX92" i="7"/>
  <c r="AW92" i="7"/>
  <c r="AV92" i="7"/>
  <c r="AU92" i="7"/>
  <c r="AT92" i="7"/>
  <c r="AS92" i="7"/>
  <c r="AE92" i="7"/>
  <c r="AD92" i="7"/>
  <c r="AC92" i="7"/>
  <c r="AB92" i="7"/>
  <c r="AA92" i="7"/>
  <c r="Z92" i="7"/>
  <c r="Y92" i="7"/>
  <c r="X92" i="7"/>
  <c r="W92" i="7"/>
  <c r="V92" i="7"/>
  <c r="U92" i="7"/>
  <c r="T92" i="7"/>
  <c r="S92" i="7"/>
  <c r="AG92" i="7" s="1"/>
  <c r="R92" i="7"/>
  <c r="Q92" i="7"/>
  <c r="P92" i="7"/>
  <c r="O92" i="7"/>
  <c r="N92" i="7"/>
  <c r="M92" i="7"/>
  <c r="L92" i="7"/>
  <c r="K92" i="7"/>
  <c r="J92" i="7"/>
  <c r="I92" i="7"/>
  <c r="H92" i="7"/>
  <c r="G92" i="7"/>
  <c r="F92" i="7"/>
  <c r="D92" i="7"/>
  <c r="C92" i="7"/>
  <c r="B92" i="7"/>
  <c r="BT91" i="7"/>
  <c r="BS91" i="7"/>
  <c r="BR91" i="7"/>
  <c r="BQ91" i="7"/>
  <c r="BP91" i="7"/>
  <c r="BN91" i="7"/>
  <c r="BM91" i="7"/>
  <c r="BL91" i="7"/>
  <c r="BK91" i="7"/>
  <c r="BJ91" i="7"/>
  <c r="BI91" i="7"/>
  <c r="BH91" i="7"/>
  <c r="BG91" i="7"/>
  <c r="BF91" i="7"/>
  <c r="BE91" i="7"/>
  <c r="BD91" i="7"/>
  <c r="BC91" i="7"/>
  <c r="BB91" i="7"/>
  <c r="BA91" i="7"/>
  <c r="AZ91" i="7"/>
  <c r="AY91" i="7"/>
  <c r="AX91" i="7"/>
  <c r="AW91" i="7"/>
  <c r="BU91" i="7" s="1"/>
  <c r="BV91" i="7" s="1"/>
  <c r="AV91" i="7"/>
  <c r="AU91" i="7"/>
  <c r="AT91" i="7"/>
  <c r="AS91" i="7"/>
  <c r="AE91" i="7"/>
  <c r="AD91" i="7"/>
  <c r="AC91" i="7"/>
  <c r="AB91" i="7"/>
  <c r="AA91" i="7"/>
  <c r="Z91" i="7"/>
  <c r="Y91" i="7"/>
  <c r="X91" i="7"/>
  <c r="W91" i="7"/>
  <c r="V91" i="7"/>
  <c r="U91" i="7"/>
  <c r="T91" i="7"/>
  <c r="S91" i="7"/>
  <c r="R91" i="7"/>
  <c r="Q91" i="7"/>
  <c r="P91" i="7"/>
  <c r="O91" i="7"/>
  <c r="N91" i="7"/>
  <c r="M91" i="7"/>
  <c r="L91" i="7"/>
  <c r="K91" i="7"/>
  <c r="J91" i="7"/>
  <c r="I91" i="7"/>
  <c r="H91" i="7"/>
  <c r="G91" i="7"/>
  <c r="F91" i="7"/>
  <c r="D91" i="7"/>
  <c r="C91" i="7"/>
  <c r="B91" i="7"/>
  <c r="BT90" i="7"/>
  <c r="BS90" i="7"/>
  <c r="BR90" i="7"/>
  <c r="BQ90" i="7"/>
  <c r="BP90" i="7"/>
  <c r="BN90" i="7"/>
  <c r="BM90" i="7"/>
  <c r="BL90" i="7"/>
  <c r="BK90" i="7"/>
  <c r="BJ90" i="7"/>
  <c r="BI90" i="7"/>
  <c r="BH90" i="7"/>
  <c r="BG90" i="7"/>
  <c r="BF90" i="7"/>
  <c r="BE90" i="7"/>
  <c r="BD90" i="7"/>
  <c r="BC90" i="7"/>
  <c r="BB90" i="7"/>
  <c r="BA90" i="7"/>
  <c r="AZ90" i="7"/>
  <c r="AY90" i="7"/>
  <c r="AX90" i="7"/>
  <c r="AW90" i="7"/>
  <c r="AV90" i="7"/>
  <c r="BU90" i="7" s="1"/>
  <c r="BV90" i="7" s="1"/>
  <c r="AU90" i="7"/>
  <c r="AT90" i="7"/>
  <c r="AS90" i="7"/>
  <c r="AE90" i="7"/>
  <c r="AD90" i="7"/>
  <c r="AC90" i="7"/>
  <c r="AB90" i="7"/>
  <c r="AA90" i="7"/>
  <c r="Z90" i="7"/>
  <c r="Y90" i="7"/>
  <c r="X90" i="7"/>
  <c r="W90" i="7"/>
  <c r="V90" i="7"/>
  <c r="U90" i="7"/>
  <c r="T90" i="7"/>
  <c r="S90" i="7"/>
  <c r="R90" i="7"/>
  <c r="Q90" i="7"/>
  <c r="P90" i="7"/>
  <c r="O90" i="7"/>
  <c r="N90" i="7"/>
  <c r="M90" i="7"/>
  <c r="AG90" i="7" s="1"/>
  <c r="L90" i="7"/>
  <c r="K90" i="7"/>
  <c r="J90" i="7"/>
  <c r="I90" i="7"/>
  <c r="H90" i="7"/>
  <c r="G90" i="7"/>
  <c r="F90" i="7"/>
  <c r="D90" i="7"/>
  <c r="C90" i="7"/>
  <c r="B90" i="7"/>
  <c r="BT89" i="7"/>
  <c r="BS89" i="7"/>
  <c r="BR89" i="7"/>
  <c r="BQ89" i="7"/>
  <c r="BP89" i="7"/>
  <c r="BN89" i="7"/>
  <c r="BM89" i="7"/>
  <c r="BL89" i="7"/>
  <c r="BK89" i="7"/>
  <c r="BJ89" i="7"/>
  <c r="BI89" i="7"/>
  <c r="BH89" i="7"/>
  <c r="BG89" i="7"/>
  <c r="BF89" i="7"/>
  <c r="BE89" i="7"/>
  <c r="BD89" i="7"/>
  <c r="BU89" i="7" s="1"/>
  <c r="BV89" i="7" s="1"/>
  <c r="BC89" i="7"/>
  <c r="BB89" i="7"/>
  <c r="BA89" i="7"/>
  <c r="AZ89" i="7"/>
  <c r="AY89" i="7"/>
  <c r="AX89" i="7"/>
  <c r="AW89" i="7"/>
  <c r="AV89" i="7"/>
  <c r="AU89" i="7"/>
  <c r="AT89" i="7"/>
  <c r="AS89" i="7"/>
  <c r="AE89" i="7"/>
  <c r="AD89" i="7"/>
  <c r="AC89" i="7"/>
  <c r="AB89" i="7"/>
  <c r="AA89" i="7"/>
  <c r="Z89" i="7"/>
  <c r="Y89" i="7"/>
  <c r="X89" i="7"/>
  <c r="W89" i="7"/>
  <c r="V89" i="7"/>
  <c r="U89" i="7"/>
  <c r="T89" i="7"/>
  <c r="S89" i="7"/>
  <c r="R89" i="7"/>
  <c r="Q89" i="7"/>
  <c r="P89" i="7"/>
  <c r="AF89" i="7" s="1"/>
  <c r="O89" i="7"/>
  <c r="N89" i="7"/>
  <c r="M89" i="7"/>
  <c r="L89" i="7"/>
  <c r="K89" i="7"/>
  <c r="J89" i="7"/>
  <c r="I89" i="7"/>
  <c r="H89" i="7"/>
  <c r="G89" i="7"/>
  <c r="F89" i="7"/>
  <c r="D89" i="7"/>
  <c r="C89" i="7"/>
  <c r="B89" i="7"/>
  <c r="BT88" i="7"/>
  <c r="BS88" i="7"/>
  <c r="BR88" i="7"/>
  <c r="BQ88" i="7"/>
  <c r="BP88" i="7"/>
  <c r="BN88" i="7"/>
  <c r="BM88" i="7"/>
  <c r="BL88" i="7"/>
  <c r="BK88" i="7"/>
  <c r="BJ88" i="7"/>
  <c r="BI88" i="7"/>
  <c r="BH88" i="7"/>
  <c r="BG88" i="7"/>
  <c r="BF88" i="7"/>
  <c r="BE88" i="7"/>
  <c r="BD88" i="7"/>
  <c r="BC88" i="7"/>
  <c r="BB88" i="7"/>
  <c r="BA88" i="7"/>
  <c r="AZ88" i="7"/>
  <c r="AY88" i="7"/>
  <c r="AX88" i="7"/>
  <c r="AW88" i="7"/>
  <c r="AV88" i="7"/>
  <c r="AU88" i="7"/>
  <c r="AT88" i="7"/>
  <c r="AS88" i="7"/>
  <c r="AE88" i="7"/>
  <c r="AD88" i="7"/>
  <c r="AC88" i="7"/>
  <c r="AB88" i="7"/>
  <c r="AA88" i="7"/>
  <c r="Z88" i="7"/>
  <c r="Y88" i="7"/>
  <c r="X88" i="7"/>
  <c r="W88" i="7"/>
  <c r="V88" i="7"/>
  <c r="U88" i="7"/>
  <c r="T88" i="7"/>
  <c r="S88" i="7"/>
  <c r="R88" i="7"/>
  <c r="Q88" i="7"/>
  <c r="P88" i="7"/>
  <c r="O88" i="7"/>
  <c r="N88" i="7"/>
  <c r="M88" i="7"/>
  <c r="L88" i="7"/>
  <c r="K88" i="7"/>
  <c r="J88" i="7"/>
  <c r="I88" i="7"/>
  <c r="AI88" i="7" s="1"/>
  <c r="H88" i="7"/>
  <c r="G88" i="7"/>
  <c r="AG88" i="7" s="1"/>
  <c r="F88" i="7"/>
  <c r="D88" i="7"/>
  <c r="C88" i="7"/>
  <c r="B88" i="7"/>
  <c r="BT87" i="7"/>
  <c r="BS87" i="7"/>
  <c r="BR87" i="7"/>
  <c r="BQ87" i="7"/>
  <c r="BP87" i="7"/>
  <c r="BN87" i="7"/>
  <c r="BM87" i="7"/>
  <c r="BL87" i="7"/>
  <c r="BK87" i="7"/>
  <c r="BJ87" i="7"/>
  <c r="BI87" i="7"/>
  <c r="BH87" i="7"/>
  <c r="BG87" i="7"/>
  <c r="BF87" i="7"/>
  <c r="BE87" i="7"/>
  <c r="BD87" i="7"/>
  <c r="BC87" i="7"/>
  <c r="BB87" i="7"/>
  <c r="BA87" i="7"/>
  <c r="AZ87" i="7"/>
  <c r="AY87" i="7"/>
  <c r="AX87" i="7"/>
  <c r="AW87" i="7"/>
  <c r="AV87" i="7"/>
  <c r="AU87" i="7"/>
  <c r="AT87" i="7"/>
  <c r="AS87" i="7"/>
  <c r="AE87" i="7"/>
  <c r="AD87" i="7"/>
  <c r="AC87" i="7"/>
  <c r="AB87" i="7"/>
  <c r="AA87" i="7"/>
  <c r="Z87" i="7"/>
  <c r="Y87" i="7"/>
  <c r="X87" i="7"/>
  <c r="W87" i="7"/>
  <c r="V87" i="7"/>
  <c r="U87" i="7"/>
  <c r="T87" i="7"/>
  <c r="S87" i="7"/>
  <c r="R87" i="7"/>
  <c r="AI87" i="7" s="1"/>
  <c r="Q87" i="7"/>
  <c r="P87" i="7"/>
  <c r="O87" i="7"/>
  <c r="N87" i="7"/>
  <c r="M87" i="7"/>
  <c r="AH87" i="7" s="1"/>
  <c r="L87" i="7"/>
  <c r="K87" i="7"/>
  <c r="J87" i="7"/>
  <c r="I87" i="7"/>
  <c r="H87" i="7"/>
  <c r="G87" i="7"/>
  <c r="F87" i="7"/>
  <c r="D87" i="7"/>
  <c r="C87" i="7"/>
  <c r="B87" i="7"/>
  <c r="BT86" i="7"/>
  <c r="BS86" i="7"/>
  <c r="BR86" i="7"/>
  <c r="BQ86" i="7"/>
  <c r="BP86" i="7"/>
  <c r="BN86" i="7"/>
  <c r="BM86" i="7"/>
  <c r="BL86" i="7"/>
  <c r="BK86" i="7"/>
  <c r="BJ86" i="7"/>
  <c r="BI86" i="7"/>
  <c r="BH86" i="7"/>
  <c r="BG86" i="7"/>
  <c r="BF86" i="7"/>
  <c r="BE86" i="7"/>
  <c r="BD86" i="7"/>
  <c r="BC86" i="7"/>
  <c r="BB86" i="7"/>
  <c r="BA86" i="7"/>
  <c r="AZ86" i="7"/>
  <c r="BU86" i="7" s="1"/>
  <c r="BV86" i="7" s="1"/>
  <c r="AY86" i="7"/>
  <c r="AX86" i="7"/>
  <c r="AW86" i="7"/>
  <c r="AV86" i="7"/>
  <c r="AU86" i="7"/>
  <c r="AT86" i="7"/>
  <c r="AS86" i="7"/>
  <c r="AE86" i="7"/>
  <c r="AD86" i="7"/>
  <c r="AC86" i="7"/>
  <c r="AB86" i="7"/>
  <c r="AA86" i="7"/>
  <c r="Z86" i="7"/>
  <c r="Y86" i="7"/>
  <c r="X86" i="7"/>
  <c r="W86" i="7"/>
  <c r="V86" i="7"/>
  <c r="U86" i="7"/>
  <c r="T86" i="7"/>
  <c r="S86" i="7"/>
  <c r="R86" i="7"/>
  <c r="Q86" i="7"/>
  <c r="AG86" i="7" s="1"/>
  <c r="AJ86" i="7" s="1"/>
  <c r="P86" i="7"/>
  <c r="AF86" i="7" s="1"/>
  <c r="O86" i="7"/>
  <c r="N86" i="7"/>
  <c r="M86" i="7"/>
  <c r="L86" i="7"/>
  <c r="K86" i="7"/>
  <c r="J86" i="7"/>
  <c r="I86" i="7"/>
  <c r="H86" i="7"/>
  <c r="G86" i="7"/>
  <c r="F86" i="7"/>
  <c r="D86" i="7"/>
  <c r="C86" i="7"/>
  <c r="B86" i="7"/>
  <c r="BT85" i="7"/>
  <c r="BS85" i="7"/>
  <c r="BR85" i="7"/>
  <c r="BQ85" i="7"/>
  <c r="BP85" i="7"/>
  <c r="BN85" i="7"/>
  <c r="BM85" i="7"/>
  <c r="BL85" i="7"/>
  <c r="BK85" i="7"/>
  <c r="BJ85" i="7"/>
  <c r="BI85" i="7"/>
  <c r="BH85" i="7"/>
  <c r="BG85" i="7"/>
  <c r="BF85" i="7"/>
  <c r="BE85" i="7"/>
  <c r="BD85" i="7"/>
  <c r="BC85" i="7"/>
  <c r="BB85" i="7"/>
  <c r="BA85" i="7"/>
  <c r="AZ85" i="7"/>
  <c r="AY85" i="7"/>
  <c r="AX85" i="7"/>
  <c r="AW85" i="7"/>
  <c r="AV85" i="7"/>
  <c r="BU85" i="7" s="1"/>
  <c r="BV85" i="7" s="1"/>
  <c r="AU85" i="7"/>
  <c r="AT85" i="7"/>
  <c r="AS85" i="7"/>
  <c r="AE85" i="7"/>
  <c r="AD85" i="7"/>
  <c r="AC85" i="7"/>
  <c r="AB85" i="7"/>
  <c r="AA85" i="7"/>
  <c r="Z85" i="7"/>
  <c r="Y85" i="7"/>
  <c r="X85" i="7"/>
  <c r="W85" i="7"/>
  <c r="V85" i="7"/>
  <c r="U85" i="7"/>
  <c r="T85" i="7"/>
  <c r="S85" i="7"/>
  <c r="R85" i="7"/>
  <c r="Q85" i="7"/>
  <c r="P85" i="7"/>
  <c r="O85" i="7"/>
  <c r="N85" i="7"/>
  <c r="M85" i="7"/>
  <c r="L85" i="7"/>
  <c r="K85" i="7"/>
  <c r="J85" i="7"/>
  <c r="I85" i="7"/>
  <c r="H85" i="7"/>
  <c r="G85" i="7"/>
  <c r="F85" i="7"/>
  <c r="D85" i="7"/>
  <c r="C85" i="7"/>
  <c r="B85" i="7"/>
  <c r="BT84" i="7"/>
  <c r="BS84" i="7"/>
  <c r="BR84" i="7"/>
  <c r="BQ84" i="7"/>
  <c r="BP84" i="7"/>
  <c r="BN84" i="7"/>
  <c r="BM84" i="7"/>
  <c r="BL84" i="7"/>
  <c r="BK84" i="7"/>
  <c r="BJ84" i="7"/>
  <c r="BI84" i="7"/>
  <c r="BH84" i="7"/>
  <c r="BG84" i="7"/>
  <c r="BF84" i="7"/>
  <c r="BE84" i="7"/>
  <c r="BD84" i="7"/>
  <c r="BC84" i="7"/>
  <c r="BB84" i="7"/>
  <c r="BA84" i="7"/>
  <c r="AZ84" i="7"/>
  <c r="AY84" i="7"/>
  <c r="AX84" i="7"/>
  <c r="AW84" i="7"/>
  <c r="AV84" i="7"/>
  <c r="AU84" i="7"/>
  <c r="AT84" i="7"/>
  <c r="AS84" i="7"/>
  <c r="AE84" i="7"/>
  <c r="AD84" i="7"/>
  <c r="AC84" i="7"/>
  <c r="AB84" i="7"/>
  <c r="AA84" i="7"/>
  <c r="Z84" i="7"/>
  <c r="Y84" i="7"/>
  <c r="X84" i="7"/>
  <c r="W84" i="7"/>
  <c r="V84" i="7"/>
  <c r="U84" i="7"/>
  <c r="T84" i="7"/>
  <c r="S84" i="7"/>
  <c r="R84" i="7"/>
  <c r="Q84" i="7"/>
  <c r="P84" i="7"/>
  <c r="O84" i="7"/>
  <c r="AH84" i="7" s="1"/>
  <c r="N84" i="7"/>
  <c r="M84" i="7"/>
  <c r="L84" i="7"/>
  <c r="K84" i="7"/>
  <c r="J84" i="7"/>
  <c r="I84" i="7"/>
  <c r="H84" i="7"/>
  <c r="G84" i="7"/>
  <c r="F84" i="7"/>
  <c r="D84" i="7"/>
  <c r="C84" i="7"/>
  <c r="B84" i="7"/>
  <c r="BT83" i="7"/>
  <c r="BS83" i="7"/>
  <c r="BR83" i="7"/>
  <c r="BQ83" i="7"/>
  <c r="BP83" i="7"/>
  <c r="BN83" i="7"/>
  <c r="BM83" i="7"/>
  <c r="BL83" i="7"/>
  <c r="BK83" i="7"/>
  <c r="BJ83" i="7"/>
  <c r="BI83" i="7"/>
  <c r="BH83" i="7"/>
  <c r="BG83" i="7"/>
  <c r="BF83" i="7"/>
  <c r="BE83" i="7"/>
  <c r="BD83" i="7"/>
  <c r="BC83" i="7"/>
  <c r="BB83" i="7"/>
  <c r="BA83" i="7"/>
  <c r="AZ83" i="7"/>
  <c r="AY83" i="7"/>
  <c r="AX83" i="7"/>
  <c r="AW83" i="7"/>
  <c r="AV83" i="7"/>
  <c r="AU83" i="7"/>
  <c r="AT83" i="7"/>
  <c r="AS83" i="7"/>
  <c r="AE83" i="7"/>
  <c r="AD83" i="7"/>
  <c r="AC83" i="7"/>
  <c r="AB83" i="7"/>
  <c r="AA83" i="7"/>
  <c r="Z83" i="7"/>
  <c r="Y83" i="7"/>
  <c r="X83" i="7"/>
  <c r="W83" i="7"/>
  <c r="V83" i="7"/>
  <c r="U83" i="7"/>
  <c r="T83" i="7"/>
  <c r="S83" i="7"/>
  <c r="R83" i="7"/>
  <c r="Q83" i="7"/>
  <c r="P83" i="7"/>
  <c r="O83" i="7"/>
  <c r="N83" i="7"/>
  <c r="M83" i="7"/>
  <c r="L83" i="7"/>
  <c r="K83" i="7"/>
  <c r="J83" i="7"/>
  <c r="I83" i="7"/>
  <c r="H83" i="7"/>
  <c r="G83" i="7"/>
  <c r="F83" i="7"/>
  <c r="D83" i="7"/>
  <c r="C83" i="7"/>
  <c r="B83" i="7"/>
  <c r="BT82" i="7"/>
  <c r="BS82" i="7"/>
  <c r="BR82" i="7"/>
  <c r="BQ82" i="7"/>
  <c r="BP82" i="7"/>
  <c r="BN82" i="7"/>
  <c r="BM82" i="7"/>
  <c r="BL82" i="7"/>
  <c r="BK82" i="7"/>
  <c r="BJ82" i="7"/>
  <c r="BI82" i="7"/>
  <c r="BH82" i="7"/>
  <c r="BG82" i="7"/>
  <c r="BF82" i="7"/>
  <c r="BE82" i="7"/>
  <c r="BD82" i="7"/>
  <c r="BC82" i="7"/>
  <c r="BB82" i="7"/>
  <c r="BA82" i="7"/>
  <c r="AZ82" i="7"/>
  <c r="AY82" i="7"/>
  <c r="AX82" i="7"/>
  <c r="BU82" i="7" s="1"/>
  <c r="BV82" i="7" s="1"/>
  <c r="AW82" i="7"/>
  <c r="AV82" i="7"/>
  <c r="AU82" i="7"/>
  <c r="AT82" i="7"/>
  <c r="AS82" i="7"/>
  <c r="AE82" i="7"/>
  <c r="AD82" i="7"/>
  <c r="AC82" i="7"/>
  <c r="AB82" i="7"/>
  <c r="AA82" i="7"/>
  <c r="Z82" i="7"/>
  <c r="Y82" i="7"/>
  <c r="X82" i="7"/>
  <c r="W82" i="7"/>
  <c r="V82" i="7"/>
  <c r="U82" i="7"/>
  <c r="T82" i="7"/>
  <c r="S82" i="7"/>
  <c r="R82" i="7"/>
  <c r="Q82" i="7"/>
  <c r="P82" i="7"/>
  <c r="O82" i="7"/>
  <c r="N82" i="7"/>
  <c r="M82" i="7"/>
  <c r="L82" i="7"/>
  <c r="K82" i="7"/>
  <c r="J82" i="7"/>
  <c r="I82" i="7"/>
  <c r="H82" i="7"/>
  <c r="G82" i="7"/>
  <c r="F82" i="7"/>
  <c r="D82" i="7"/>
  <c r="C82" i="7"/>
  <c r="B82" i="7"/>
  <c r="BT81" i="7"/>
  <c r="BS81" i="7"/>
  <c r="BR81" i="7"/>
  <c r="BQ81" i="7"/>
  <c r="BP81" i="7"/>
  <c r="BN81" i="7"/>
  <c r="BM81" i="7"/>
  <c r="BL81" i="7"/>
  <c r="BK81" i="7"/>
  <c r="BJ81" i="7"/>
  <c r="BI81" i="7"/>
  <c r="BH81" i="7"/>
  <c r="BG81" i="7"/>
  <c r="BF81" i="7"/>
  <c r="BE81" i="7"/>
  <c r="BD81" i="7"/>
  <c r="BC81" i="7"/>
  <c r="BB81" i="7"/>
  <c r="BA81" i="7"/>
  <c r="AZ81" i="7"/>
  <c r="AY81" i="7"/>
  <c r="AX81" i="7"/>
  <c r="AW81" i="7"/>
  <c r="AV81" i="7"/>
  <c r="AU81" i="7"/>
  <c r="AT81" i="7"/>
  <c r="AS81" i="7"/>
  <c r="AE81" i="7"/>
  <c r="AD81" i="7"/>
  <c r="AC81" i="7"/>
  <c r="AB81" i="7"/>
  <c r="AA81" i="7"/>
  <c r="Z81" i="7"/>
  <c r="Y81" i="7"/>
  <c r="X81" i="7"/>
  <c r="W81" i="7"/>
  <c r="V81" i="7"/>
  <c r="U81" i="7"/>
  <c r="T81" i="7"/>
  <c r="S81" i="7"/>
  <c r="R81" i="7"/>
  <c r="AI81" i="7" s="1"/>
  <c r="Q81" i="7"/>
  <c r="P81" i="7"/>
  <c r="AF81" i="7" s="1"/>
  <c r="O81" i="7"/>
  <c r="N81" i="7"/>
  <c r="M81" i="7"/>
  <c r="L81" i="7"/>
  <c r="K81" i="7"/>
  <c r="J81" i="7"/>
  <c r="I81" i="7"/>
  <c r="H81" i="7"/>
  <c r="G81" i="7"/>
  <c r="F81" i="7"/>
  <c r="D81" i="7"/>
  <c r="C81" i="7"/>
  <c r="B81" i="7"/>
  <c r="BT80" i="7"/>
  <c r="BS80" i="7"/>
  <c r="BR80" i="7"/>
  <c r="BQ80" i="7"/>
  <c r="BP80" i="7"/>
  <c r="BN80" i="7"/>
  <c r="BM80" i="7"/>
  <c r="BL80" i="7"/>
  <c r="BK80" i="7"/>
  <c r="BJ80" i="7"/>
  <c r="BI80" i="7"/>
  <c r="BH80" i="7"/>
  <c r="BG80" i="7"/>
  <c r="BF80" i="7"/>
  <c r="BE80" i="7"/>
  <c r="BD80" i="7"/>
  <c r="BC80" i="7"/>
  <c r="BB80" i="7"/>
  <c r="BA80" i="7"/>
  <c r="AZ80" i="7"/>
  <c r="AY80" i="7"/>
  <c r="AX80" i="7"/>
  <c r="AW80" i="7"/>
  <c r="AV80" i="7"/>
  <c r="AU80" i="7"/>
  <c r="AT80" i="7"/>
  <c r="AS80" i="7"/>
  <c r="AE80" i="7"/>
  <c r="AD80" i="7"/>
  <c r="AC80" i="7"/>
  <c r="AB80" i="7"/>
  <c r="AA80" i="7"/>
  <c r="Z80" i="7"/>
  <c r="Y80" i="7"/>
  <c r="X80" i="7"/>
  <c r="W80" i="7"/>
  <c r="V80" i="7"/>
  <c r="U80" i="7"/>
  <c r="T80" i="7"/>
  <c r="S80" i="7"/>
  <c r="R80" i="7"/>
  <c r="Q80" i="7"/>
  <c r="P80" i="7"/>
  <c r="O80" i="7"/>
  <c r="N80" i="7"/>
  <c r="M80" i="7"/>
  <c r="L80" i="7"/>
  <c r="K80" i="7"/>
  <c r="J80" i="7"/>
  <c r="I80" i="7"/>
  <c r="H80" i="7"/>
  <c r="G80" i="7"/>
  <c r="F80" i="7"/>
  <c r="D80" i="7"/>
  <c r="C80" i="7"/>
  <c r="B80" i="7"/>
  <c r="BT79" i="7"/>
  <c r="BS79" i="7"/>
  <c r="BR79" i="7"/>
  <c r="BQ79" i="7"/>
  <c r="BP79" i="7"/>
  <c r="BN79" i="7"/>
  <c r="BM79" i="7"/>
  <c r="BL79" i="7"/>
  <c r="BK79" i="7"/>
  <c r="BJ79" i="7"/>
  <c r="BI79" i="7"/>
  <c r="BH79" i="7"/>
  <c r="BG79" i="7"/>
  <c r="BF79" i="7"/>
  <c r="BE79" i="7"/>
  <c r="BD79" i="7"/>
  <c r="BC79" i="7"/>
  <c r="BB79" i="7"/>
  <c r="BA79" i="7"/>
  <c r="AZ79" i="7"/>
  <c r="AY79" i="7"/>
  <c r="AX79" i="7"/>
  <c r="AW79" i="7"/>
  <c r="AV79" i="7"/>
  <c r="AU79" i="7"/>
  <c r="AT79" i="7"/>
  <c r="AS79" i="7"/>
  <c r="AE79" i="7"/>
  <c r="AD79" i="7"/>
  <c r="AC79" i="7"/>
  <c r="AB79" i="7"/>
  <c r="AA79" i="7"/>
  <c r="Z79" i="7"/>
  <c r="Y79" i="7"/>
  <c r="X79" i="7"/>
  <c r="W79" i="7"/>
  <c r="V79" i="7"/>
  <c r="U79" i="7"/>
  <c r="T79" i="7"/>
  <c r="S79" i="7"/>
  <c r="R79" i="7"/>
  <c r="Q79" i="7"/>
  <c r="P79" i="7"/>
  <c r="O79" i="7"/>
  <c r="N79" i="7"/>
  <c r="M79" i="7"/>
  <c r="L79" i="7"/>
  <c r="K79" i="7"/>
  <c r="J79" i="7"/>
  <c r="I79" i="7"/>
  <c r="H79" i="7"/>
  <c r="G79" i="7"/>
  <c r="F79" i="7"/>
  <c r="AH79" i="7" s="1"/>
  <c r="D79" i="7"/>
  <c r="C79" i="7"/>
  <c r="B79" i="7"/>
  <c r="BT78" i="7"/>
  <c r="BS78" i="7"/>
  <c r="BR78" i="7"/>
  <c r="BQ78" i="7"/>
  <c r="BP78" i="7"/>
  <c r="BN78" i="7"/>
  <c r="BM78" i="7"/>
  <c r="BL78" i="7"/>
  <c r="BK78" i="7"/>
  <c r="BJ78" i="7"/>
  <c r="BI78" i="7"/>
  <c r="BH78" i="7"/>
  <c r="BG78" i="7"/>
  <c r="BF78" i="7"/>
  <c r="BE78" i="7"/>
  <c r="BD78" i="7"/>
  <c r="BC78" i="7"/>
  <c r="BB78" i="7"/>
  <c r="BA78" i="7"/>
  <c r="AZ78" i="7"/>
  <c r="AY78" i="7"/>
  <c r="AX78" i="7"/>
  <c r="AW78" i="7"/>
  <c r="AV78" i="7"/>
  <c r="AU78" i="7"/>
  <c r="AT78" i="7"/>
  <c r="AS78" i="7"/>
  <c r="AE78" i="7"/>
  <c r="AD78" i="7"/>
  <c r="AC78" i="7"/>
  <c r="AB78" i="7"/>
  <c r="AA78" i="7"/>
  <c r="Z78" i="7"/>
  <c r="Y78" i="7"/>
  <c r="X78" i="7"/>
  <c r="W78" i="7"/>
  <c r="V78" i="7"/>
  <c r="U78" i="7"/>
  <c r="T78" i="7"/>
  <c r="S78" i="7"/>
  <c r="R78" i="7"/>
  <c r="Q78" i="7"/>
  <c r="AI78" i="7" s="1"/>
  <c r="P78" i="7"/>
  <c r="O78" i="7"/>
  <c r="N78" i="7"/>
  <c r="M78" i="7"/>
  <c r="L78" i="7"/>
  <c r="K78" i="7"/>
  <c r="J78" i="7"/>
  <c r="I78" i="7"/>
  <c r="H78" i="7"/>
  <c r="G78" i="7"/>
  <c r="F78" i="7"/>
  <c r="D78" i="7"/>
  <c r="C78" i="7"/>
  <c r="B78" i="7"/>
  <c r="BT77" i="7"/>
  <c r="BS77" i="7"/>
  <c r="BR77" i="7"/>
  <c r="BQ77" i="7"/>
  <c r="BP77" i="7"/>
  <c r="BN77" i="7"/>
  <c r="BM77" i="7"/>
  <c r="BL77" i="7"/>
  <c r="BK77" i="7"/>
  <c r="BJ77" i="7"/>
  <c r="BI77" i="7"/>
  <c r="BH77" i="7"/>
  <c r="BG77" i="7"/>
  <c r="BF77" i="7"/>
  <c r="BE77" i="7"/>
  <c r="BD77" i="7"/>
  <c r="BC77" i="7"/>
  <c r="BB77" i="7"/>
  <c r="BA77" i="7"/>
  <c r="AZ77" i="7"/>
  <c r="AY77" i="7"/>
  <c r="BU77" i="7" s="1"/>
  <c r="BV77" i="7" s="1"/>
  <c r="AX77" i="7"/>
  <c r="AW77" i="7"/>
  <c r="AV77" i="7"/>
  <c r="AU77" i="7"/>
  <c r="AT77" i="7"/>
  <c r="AS77" i="7"/>
  <c r="AE77" i="7"/>
  <c r="AD77" i="7"/>
  <c r="AC77" i="7"/>
  <c r="AB77" i="7"/>
  <c r="AA77" i="7"/>
  <c r="Z77" i="7"/>
  <c r="Y77" i="7"/>
  <c r="X77" i="7"/>
  <c r="W77" i="7"/>
  <c r="V77" i="7"/>
  <c r="U77" i="7"/>
  <c r="T77" i="7"/>
  <c r="S77" i="7"/>
  <c r="R77" i="7"/>
  <c r="Q77" i="7"/>
  <c r="P77" i="7"/>
  <c r="O77" i="7"/>
  <c r="N77" i="7"/>
  <c r="M77" i="7"/>
  <c r="L77" i="7"/>
  <c r="K77" i="7"/>
  <c r="J77" i="7"/>
  <c r="I77" i="7"/>
  <c r="H77" i="7"/>
  <c r="G77" i="7"/>
  <c r="F77" i="7"/>
  <c r="D77" i="7"/>
  <c r="C77" i="7"/>
  <c r="B77" i="7"/>
  <c r="BT76" i="7"/>
  <c r="BS76" i="7"/>
  <c r="BR76" i="7"/>
  <c r="BQ76" i="7"/>
  <c r="BP76" i="7"/>
  <c r="BN76" i="7"/>
  <c r="BM76" i="7"/>
  <c r="BL76" i="7"/>
  <c r="BK76" i="7"/>
  <c r="BJ76" i="7"/>
  <c r="BI76" i="7"/>
  <c r="BH76" i="7"/>
  <c r="BG76" i="7"/>
  <c r="BF76" i="7"/>
  <c r="BE76" i="7"/>
  <c r="BD76" i="7"/>
  <c r="BC76" i="7"/>
  <c r="BB76" i="7"/>
  <c r="BA76" i="7"/>
  <c r="AZ76" i="7"/>
  <c r="AY76" i="7"/>
  <c r="AX76" i="7"/>
  <c r="AW76" i="7"/>
  <c r="AV76" i="7"/>
  <c r="BU76" i="7" s="1"/>
  <c r="BV76" i="7" s="1"/>
  <c r="AU76" i="7"/>
  <c r="AT76" i="7"/>
  <c r="AS76" i="7"/>
  <c r="AE76" i="7"/>
  <c r="AD76" i="7"/>
  <c r="AC76" i="7"/>
  <c r="AB76" i="7"/>
  <c r="AA76" i="7"/>
  <c r="Z76" i="7"/>
  <c r="Y76" i="7"/>
  <c r="X76" i="7"/>
  <c r="W76" i="7"/>
  <c r="V76" i="7"/>
  <c r="U76" i="7"/>
  <c r="T76" i="7"/>
  <c r="S76" i="7"/>
  <c r="R76" i="7"/>
  <c r="Q76" i="7"/>
  <c r="AI76" i="7" s="1"/>
  <c r="P76" i="7"/>
  <c r="O76" i="7"/>
  <c r="N76" i="7"/>
  <c r="M76" i="7"/>
  <c r="L76" i="7"/>
  <c r="K76" i="7"/>
  <c r="AG76" i="7" s="1"/>
  <c r="J76" i="7"/>
  <c r="I76" i="7"/>
  <c r="H76" i="7"/>
  <c r="G76" i="7"/>
  <c r="F76" i="7"/>
  <c r="D76" i="7"/>
  <c r="C76" i="7"/>
  <c r="B76" i="7"/>
  <c r="BT75" i="7"/>
  <c r="BS75" i="7"/>
  <c r="BR75" i="7"/>
  <c r="BQ75" i="7"/>
  <c r="BP75" i="7"/>
  <c r="BN75" i="7"/>
  <c r="BM75" i="7"/>
  <c r="BL75" i="7"/>
  <c r="BK75" i="7"/>
  <c r="BJ75" i="7"/>
  <c r="BI75" i="7"/>
  <c r="BH75" i="7"/>
  <c r="BG75" i="7"/>
  <c r="BF75" i="7"/>
  <c r="BE75" i="7"/>
  <c r="BD75" i="7"/>
  <c r="BC75" i="7"/>
  <c r="BB75" i="7"/>
  <c r="BA75" i="7"/>
  <c r="AZ75" i="7"/>
  <c r="AY75" i="7"/>
  <c r="AX75" i="7"/>
  <c r="AW75" i="7"/>
  <c r="BU75" i="7" s="1"/>
  <c r="BV75" i="7" s="1"/>
  <c r="AV75" i="7"/>
  <c r="AU75" i="7"/>
  <c r="AT75" i="7"/>
  <c r="AS75" i="7"/>
  <c r="AH75" i="7"/>
  <c r="AE75" i="7"/>
  <c r="AD75" i="7"/>
  <c r="AC75" i="7"/>
  <c r="AB75" i="7"/>
  <c r="AA75" i="7"/>
  <c r="Z75" i="7"/>
  <c r="Y75" i="7"/>
  <c r="X75" i="7"/>
  <c r="W75" i="7"/>
  <c r="V75" i="7"/>
  <c r="U75" i="7"/>
  <c r="T75" i="7"/>
  <c r="S75" i="7"/>
  <c r="R75" i="7"/>
  <c r="Q75" i="7"/>
  <c r="P75" i="7"/>
  <c r="O75" i="7"/>
  <c r="N75" i="7"/>
  <c r="M75" i="7"/>
  <c r="L75" i="7"/>
  <c r="K75" i="7"/>
  <c r="J75" i="7"/>
  <c r="AF75" i="7" s="1"/>
  <c r="I75" i="7"/>
  <c r="H75" i="7"/>
  <c r="G75" i="7"/>
  <c r="F75" i="7"/>
  <c r="D75" i="7"/>
  <c r="C75" i="7"/>
  <c r="B75" i="7"/>
  <c r="BT74" i="7"/>
  <c r="BS74" i="7"/>
  <c r="BR74" i="7"/>
  <c r="BQ74" i="7"/>
  <c r="BP74" i="7"/>
  <c r="BN74" i="7"/>
  <c r="BM74" i="7"/>
  <c r="BL74" i="7"/>
  <c r="BK74" i="7"/>
  <c r="BJ74" i="7"/>
  <c r="BI74" i="7"/>
  <c r="BH74" i="7"/>
  <c r="BG74" i="7"/>
  <c r="BF74" i="7"/>
  <c r="BE74" i="7"/>
  <c r="BD74" i="7"/>
  <c r="BC74" i="7"/>
  <c r="BB74" i="7"/>
  <c r="BA74" i="7"/>
  <c r="AZ74" i="7"/>
  <c r="AY74" i="7"/>
  <c r="AX74" i="7"/>
  <c r="AW74" i="7"/>
  <c r="AV74" i="7"/>
  <c r="AU74" i="7"/>
  <c r="AT74" i="7"/>
  <c r="AS74" i="7"/>
  <c r="AE74" i="7"/>
  <c r="AD74" i="7"/>
  <c r="AC74" i="7"/>
  <c r="AB74" i="7"/>
  <c r="AA74" i="7"/>
  <c r="Z74" i="7"/>
  <c r="Y74" i="7"/>
  <c r="X74" i="7"/>
  <c r="W74" i="7"/>
  <c r="V74" i="7"/>
  <c r="U74" i="7"/>
  <c r="T74" i="7"/>
  <c r="S74" i="7"/>
  <c r="R74" i="7"/>
  <c r="Q74" i="7"/>
  <c r="P74" i="7"/>
  <c r="O74" i="7"/>
  <c r="N74" i="7"/>
  <c r="M74" i="7"/>
  <c r="L74" i="7"/>
  <c r="K74" i="7"/>
  <c r="J74" i="7"/>
  <c r="I74" i="7"/>
  <c r="H74" i="7"/>
  <c r="G74" i="7"/>
  <c r="F74" i="7"/>
  <c r="D74" i="7"/>
  <c r="C74" i="7"/>
  <c r="B74" i="7"/>
  <c r="BT73" i="7"/>
  <c r="BS73" i="7"/>
  <c r="BR73" i="7"/>
  <c r="BQ73" i="7"/>
  <c r="BP73" i="7"/>
  <c r="BN73" i="7"/>
  <c r="BM73" i="7"/>
  <c r="BL73" i="7"/>
  <c r="BK73" i="7"/>
  <c r="BJ73" i="7"/>
  <c r="BI73" i="7"/>
  <c r="BH73" i="7"/>
  <c r="BG73" i="7"/>
  <c r="BF73" i="7"/>
  <c r="BE73" i="7"/>
  <c r="BD73" i="7"/>
  <c r="BU73" i="7" s="1"/>
  <c r="BV73" i="7" s="1"/>
  <c r="BC73" i="7"/>
  <c r="BB73" i="7"/>
  <c r="BA73" i="7"/>
  <c r="AZ73" i="7"/>
  <c r="AY73" i="7"/>
  <c r="AX73" i="7"/>
  <c r="AW73" i="7"/>
  <c r="AV73" i="7"/>
  <c r="AU73" i="7"/>
  <c r="AT73" i="7"/>
  <c r="AS73" i="7"/>
  <c r="AE73" i="7"/>
  <c r="AD73" i="7"/>
  <c r="AC73" i="7"/>
  <c r="AB73" i="7"/>
  <c r="AA73" i="7"/>
  <c r="Z73" i="7"/>
  <c r="Y73" i="7"/>
  <c r="X73" i="7"/>
  <c r="W73" i="7"/>
  <c r="V73" i="7"/>
  <c r="U73" i="7"/>
  <c r="T73" i="7"/>
  <c r="S73" i="7"/>
  <c r="R73" i="7"/>
  <c r="Q73" i="7"/>
  <c r="P73" i="7"/>
  <c r="O73" i="7"/>
  <c r="N73" i="7"/>
  <c r="M73" i="7"/>
  <c r="L73" i="7"/>
  <c r="K73" i="7"/>
  <c r="J73" i="7"/>
  <c r="I73" i="7"/>
  <c r="H73" i="7"/>
  <c r="G73" i="7"/>
  <c r="F73" i="7"/>
  <c r="D73" i="7"/>
  <c r="C73" i="7"/>
  <c r="B73" i="7"/>
  <c r="BT72" i="7"/>
  <c r="BS72" i="7"/>
  <c r="BR72" i="7"/>
  <c r="BQ72" i="7"/>
  <c r="BP72" i="7"/>
  <c r="BN72" i="7"/>
  <c r="BM72" i="7"/>
  <c r="BL72" i="7"/>
  <c r="BK72" i="7"/>
  <c r="BJ72" i="7"/>
  <c r="BI72" i="7"/>
  <c r="BH72" i="7"/>
  <c r="BG72" i="7"/>
  <c r="BF72" i="7"/>
  <c r="BE72" i="7"/>
  <c r="BD72" i="7"/>
  <c r="BC72" i="7"/>
  <c r="BB72" i="7"/>
  <c r="BA72" i="7"/>
  <c r="AZ72" i="7"/>
  <c r="AY72" i="7"/>
  <c r="AX72" i="7"/>
  <c r="AW72" i="7"/>
  <c r="AV72" i="7"/>
  <c r="AU72" i="7"/>
  <c r="AT72" i="7"/>
  <c r="AS72" i="7"/>
  <c r="AE72" i="7"/>
  <c r="AD72" i="7"/>
  <c r="AC72" i="7"/>
  <c r="AB72" i="7"/>
  <c r="AA72" i="7"/>
  <c r="Z72" i="7"/>
  <c r="Y72" i="7"/>
  <c r="X72" i="7"/>
  <c r="W72" i="7"/>
  <c r="V72" i="7"/>
  <c r="U72" i="7"/>
  <c r="T72" i="7"/>
  <c r="S72" i="7"/>
  <c r="R72" i="7"/>
  <c r="Q72" i="7"/>
  <c r="P72" i="7"/>
  <c r="O72" i="7"/>
  <c r="N72" i="7"/>
  <c r="M72" i="7"/>
  <c r="L72" i="7"/>
  <c r="K72" i="7"/>
  <c r="J72" i="7"/>
  <c r="I72" i="7"/>
  <c r="H72" i="7"/>
  <c r="G72" i="7"/>
  <c r="AG72" i="7" s="1"/>
  <c r="F72" i="7"/>
  <c r="D72" i="7"/>
  <c r="C72" i="7"/>
  <c r="B72" i="7"/>
  <c r="BT71" i="7"/>
  <c r="BS71" i="7"/>
  <c r="BR71" i="7"/>
  <c r="BQ71" i="7"/>
  <c r="BP71" i="7"/>
  <c r="BN71" i="7"/>
  <c r="BM71" i="7"/>
  <c r="BL71" i="7"/>
  <c r="BK71" i="7"/>
  <c r="BJ71" i="7"/>
  <c r="BI71" i="7"/>
  <c r="BH71" i="7"/>
  <c r="BG71" i="7"/>
  <c r="BF71" i="7"/>
  <c r="BE71" i="7"/>
  <c r="BD71" i="7"/>
  <c r="BU71" i="7" s="1"/>
  <c r="BV71" i="7" s="1"/>
  <c r="BC71" i="7"/>
  <c r="BB71" i="7"/>
  <c r="BA71" i="7"/>
  <c r="AZ71" i="7"/>
  <c r="AY71" i="7"/>
  <c r="AX71" i="7"/>
  <c r="AW71" i="7"/>
  <c r="AV71" i="7"/>
  <c r="AU71" i="7"/>
  <c r="AT71" i="7"/>
  <c r="AS71" i="7"/>
  <c r="AE71" i="7"/>
  <c r="AD71" i="7"/>
  <c r="AC71" i="7"/>
  <c r="AB71" i="7"/>
  <c r="AA71" i="7"/>
  <c r="Z71" i="7"/>
  <c r="Y71" i="7"/>
  <c r="X71" i="7"/>
  <c r="W71" i="7"/>
  <c r="V71" i="7"/>
  <c r="U71" i="7"/>
  <c r="T71" i="7"/>
  <c r="S71" i="7"/>
  <c r="R71" i="7"/>
  <c r="Q71" i="7"/>
  <c r="P71" i="7"/>
  <c r="O71" i="7"/>
  <c r="N71" i="7"/>
  <c r="M71" i="7"/>
  <c r="L71" i="7"/>
  <c r="K71" i="7"/>
  <c r="J71" i="7"/>
  <c r="I71" i="7"/>
  <c r="H71" i="7"/>
  <c r="G71" i="7"/>
  <c r="F71" i="7"/>
  <c r="D71" i="7"/>
  <c r="C71" i="7"/>
  <c r="B71" i="7"/>
  <c r="BT70" i="7"/>
  <c r="BS70" i="7"/>
  <c r="BR70" i="7"/>
  <c r="BQ70" i="7"/>
  <c r="BP70" i="7"/>
  <c r="BN70" i="7"/>
  <c r="BM70" i="7"/>
  <c r="BL70" i="7"/>
  <c r="BK70" i="7"/>
  <c r="BJ70" i="7"/>
  <c r="BI70" i="7"/>
  <c r="BH70" i="7"/>
  <c r="BG70" i="7"/>
  <c r="BF70" i="7"/>
  <c r="BE70" i="7"/>
  <c r="BD70" i="7"/>
  <c r="BC70" i="7"/>
  <c r="BB70" i="7"/>
  <c r="BA70" i="7"/>
  <c r="AZ70" i="7"/>
  <c r="AY70" i="7"/>
  <c r="AX70" i="7"/>
  <c r="AW70" i="7"/>
  <c r="AV70" i="7"/>
  <c r="BU70" i="7" s="1"/>
  <c r="BV70" i="7" s="1"/>
  <c r="AU70" i="7"/>
  <c r="AT70" i="7"/>
  <c r="AS70" i="7"/>
  <c r="AE70" i="7"/>
  <c r="AD70" i="7"/>
  <c r="AC70" i="7"/>
  <c r="AB70" i="7"/>
  <c r="AA70" i="7"/>
  <c r="Z70" i="7"/>
  <c r="Y70" i="7"/>
  <c r="X70" i="7"/>
  <c r="W70" i="7"/>
  <c r="V70" i="7"/>
  <c r="U70" i="7"/>
  <c r="T70" i="7"/>
  <c r="S70" i="7"/>
  <c r="R70" i="7"/>
  <c r="Q70" i="7"/>
  <c r="P70" i="7"/>
  <c r="O70" i="7"/>
  <c r="N70" i="7"/>
  <c r="M70" i="7"/>
  <c r="L70" i="7"/>
  <c r="K70" i="7"/>
  <c r="J70" i="7"/>
  <c r="I70" i="7"/>
  <c r="H70" i="7"/>
  <c r="G70" i="7"/>
  <c r="AH70" i="7" s="1"/>
  <c r="F70" i="7"/>
  <c r="D70" i="7"/>
  <c r="C70" i="7"/>
  <c r="B70" i="7"/>
  <c r="BT69" i="7"/>
  <c r="BS69" i="7"/>
  <c r="BR69" i="7"/>
  <c r="BQ69" i="7"/>
  <c r="BP69" i="7"/>
  <c r="BN69" i="7"/>
  <c r="BM69" i="7"/>
  <c r="BL69" i="7"/>
  <c r="BK69" i="7"/>
  <c r="BJ69" i="7"/>
  <c r="BI69" i="7"/>
  <c r="BH69" i="7"/>
  <c r="BG69" i="7"/>
  <c r="BF69" i="7"/>
  <c r="BE69" i="7"/>
  <c r="BD69" i="7"/>
  <c r="BC69" i="7"/>
  <c r="BB69" i="7"/>
  <c r="BA69" i="7"/>
  <c r="AZ69" i="7"/>
  <c r="AY69" i="7"/>
  <c r="AX69" i="7"/>
  <c r="AW69" i="7"/>
  <c r="AV69" i="7"/>
  <c r="BU69" i="7" s="1"/>
  <c r="BV69" i="7" s="1"/>
  <c r="AU69" i="7"/>
  <c r="AT69" i="7"/>
  <c r="AS69" i="7"/>
  <c r="AE69" i="7"/>
  <c r="AD69" i="7"/>
  <c r="AC69" i="7"/>
  <c r="AB69" i="7"/>
  <c r="AA69" i="7"/>
  <c r="Z69" i="7"/>
  <c r="Y69" i="7"/>
  <c r="X69" i="7"/>
  <c r="W69" i="7"/>
  <c r="V69" i="7"/>
  <c r="U69" i="7"/>
  <c r="T69" i="7"/>
  <c r="S69" i="7"/>
  <c r="R69" i="7"/>
  <c r="Q69" i="7"/>
  <c r="P69" i="7"/>
  <c r="O69" i="7"/>
  <c r="N69" i="7"/>
  <c r="M69" i="7"/>
  <c r="L69" i="7"/>
  <c r="K69" i="7"/>
  <c r="AG69" i="7" s="1"/>
  <c r="J69" i="7"/>
  <c r="I69" i="7"/>
  <c r="H69" i="7"/>
  <c r="G69" i="7"/>
  <c r="F69" i="7"/>
  <c r="D69" i="7"/>
  <c r="C69" i="7"/>
  <c r="B69" i="7"/>
  <c r="BT68" i="7"/>
  <c r="BS68" i="7"/>
  <c r="BR68" i="7"/>
  <c r="BQ68" i="7"/>
  <c r="BP68" i="7"/>
  <c r="BN68" i="7"/>
  <c r="BM68" i="7"/>
  <c r="BL68" i="7"/>
  <c r="BK68" i="7"/>
  <c r="BJ68" i="7"/>
  <c r="BI68" i="7"/>
  <c r="BH68" i="7"/>
  <c r="BG68" i="7"/>
  <c r="BF68" i="7"/>
  <c r="BE68" i="7"/>
  <c r="BD68" i="7"/>
  <c r="BC68" i="7"/>
  <c r="BB68" i="7"/>
  <c r="BA68" i="7"/>
  <c r="AZ68" i="7"/>
  <c r="AY68" i="7"/>
  <c r="AX68" i="7"/>
  <c r="AW68" i="7"/>
  <c r="AV68" i="7"/>
  <c r="AU68" i="7"/>
  <c r="AT68" i="7"/>
  <c r="AS68" i="7"/>
  <c r="AE68" i="7"/>
  <c r="AD68" i="7"/>
  <c r="AC68" i="7"/>
  <c r="AB68" i="7"/>
  <c r="AA68" i="7"/>
  <c r="Z68" i="7"/>
  <c r="Y68" i="7"/>
  <c r="X68" i="7"/>
  <c r="W68" i="7"/>
  <c r="V68" i="7"/>
  <c r="U68" i="7"/>
  <c r="T68" i="7"/>
  <c r="S68" i="7"/>
  <c r="R68" i="7"/>
  <c r="Q68" i="7"/>
  <c r="P68" i="7"/>
  <c r="O68" i="7"/>
  <c r="N68" i="7"/>
  <c r="M68" i="7"/>
  <c r="L68" i="7"/>
  <c r="K68" i="7"/>
  <c r="J68" i="7"/>
  <c r="I68" i="7"/>
  <c r="H68" i="7"/>
  <c r="G68" i="7"/>
  <c r="AH68" i="7" s="1"/>
  <c r="F68" i="7"/>
  <c r="D68" i="7"/>
  <c r="C68" i="7"/>
  <c r="B68" i="7"/>
  <c r="BT67" i="7"/>
  <c r="BS67" i="7"/>
  <c r="BR67" i="7"/>
  <c r="BQ67" i="7"/>
  <c r="BP67" i="7"/>
  <c r="BN67" i="7"/>
  <c r="BM67" i="7"/>
  <c r="BL67" i="7"/>
  <c r="BK67" i="7"/>
  <c r="BJ67" i="7"/>
  <c r="BI67" i="7"/>
  <c r="BH67" i="7"/>
  <c r="BG67" i="7"/>
  <c r="BF67" i="7"/>
  <c r="BE67" i="7"/>
  <c r="BD67" i="7"/>
  <c r="BC67" i="7"/>
  <c r="BB67" i="7"/>
  <c r="BA67" i="7"/>
  <c r="AZ67" i="7"/>
  <c r="AY67" i="7"/>
  <c r="AX67" i="7"/>
  <c r="AW67" i="7"/>
  <c r="AV67" i="7"/>
  <c r="AU67" i="7"/>
  <c r="AT67" i="7"/>
  <c r="AS67" i="7"/>
  <c r="AE67" i="7"/>
  <c r="AD67" i="7"/>
  <c r="AC67" i="7"/>
  <c r="AB67" i="7"/>
  <c r="AA67" i="7"/>
  <c r="Z67" i="7"/>
  <c r="Y67" i="7"/>
  <c r="X67" i="7"/>
  <c r="W67" i="7"/>
  <c r="V67" i="7"/>
  <c r="U67" i="7"/>
  <c r="T67" i="7"/>
  <c r="S67" i="7"/>
  <c r="R67" i="7"/>
  <c r="Q67" i="7"/>
  <c r="P67" i="7"/>
  <c r="O67" i="7"/>
  <c r="N67" i="7"/>
  <c r="M67" i="7"/>
  <c r="AH67" i="7" s="1"/>
  <c r="L67" i="7"/>
  <c r="K67" i="7"/>
  <c r="J67" i="7"/>
  <c r="I67" i="7"/>
  <c r="H67" i="7"/>
  <c r="G67" i="7"/>
  <c r="F67" i="7"/>
  <c r="D67" i="7"/>
  <c r="C67" i="7"/>
  <c r="B67" i="7"/>
  <c r="BT66" i="7"/>
  <c r="BS66" i="7"/>
  <c r="BR66" i="7"/>
  <c r="BQ66" i="7"/>
  <c r="BP66" i="7"/>
  <c r="BN66" i="7"/>
  <c r="BM66" i="7"/>
  <c r="BL66" i="7"/>
  <c r="BK66" i="7"/>
  <c r="BJ66" i="7"/>
  <c r="BI66" i="7"/>
  <c r="BH66" i="7"/>
  <c r="BG66" i="7"/>
  <c r="BF66" i="7"/>
  <c r="BE66" i="7"/>
  <c r="BD66" i="7"/>
  <c r="BC66" i="7"/>
  <c r="BB66" i="7"/>
  <c r="BA66" i="7"/>
  <c r="AZ66" i="7"/>
  <c r="AY66" i="7"/>
  <c r="AX66" i="7"/>
  <c r="AW66" i="7"/>
  <c r="AV66" i="7"/>
  <c r="BU66" i="7" s="1"/>
  <c r="BV66" i="7" s="1"/>
  <c r="AU66" i="7"/>
  <c r="AT66" i="7"/>
  <c r="AS66" i="7"/>
  <c r="AE66" i="7"/>
  <c r="AD66" i="7"/>
  <c r="AC66" i="7"/>
  <c r="AB66" i="7"/>
  <c r="AA66" i="7"/>
  <c r="Z66" i="7"/>
  <c r="Y66" i="7"/>
  <c r="X66" i="7"/>
  <c r="W66" i="7"/>
  <c r="V66" i="7"/>
  <c r="U66" i="7"/>
  <c r="T66" i="7"/>
  <c r="S66" i="7"/>
  <c r="R66" i="7"/>
  <c r="Q66" i="7"/>
  <c r="P66" i="7"/>
  <c r="O66" i="7"/>
  <c r="N66" i="7"/>
  <c r="M66" i="7"/>
  <c r="L66" i="7"/>
  <c r="K66" i="7"/>
  <c r="J66" i="7"/>
  <c r="I66" i="7"/>
  <c r="H66" i="7"/>
  <c r="G66" i="7"/>
  <c r="AG66" i="7" s="1"/>
  <c r="F66" i="7"/>
  <c r="D66" i="7"/>
  <c r="C66" i="7"/>
  <c r="B66" i="7"/>
  <c r="BT65" i="7"/>
  <c r="BS65" i="7"/>
  <c r="BR65" i="7"/>
  <c r="BQ65" i="7"/>
  <c r="BP65" i="7"/>
  <c r="BN65" i="7"/>
  <c r="BM65" i="7"/>
  <c r="BL65" i="7"/>
  <c r="BK65" i="7"/>
  <c r="BJ65" i="7"/>
  <c r="BI65" i="7"/>
  <c r="BH65" i="7"/>
  <c r="BG65" i="7"/>
  <c r="BF65" i="7"/>
  <c r="BE65" i="7"/>
  <c r="BD65" i="7"/>
  <c r="BC65" i="7"/>
  <c r="BB65" i="7"/>
  <c r="BA65" i="7"/>
  <c r="AZ65" i="7"/>
  <c r="AY65" i="7"/>
  <c r="AX65" i="7"/>
  <c r="AW65" i="7"/>
  <c r="AV65" i="7"/>
  <c r="AU65" i="7"/>
  <c r="AT65" i="7"/>
  <c r="AS65" i="7"/>
  <c r="AE65" i="7"/>
  <c r="AD65" i="7"/>
  <c r="AC65" i="7"/>
  <c r="AB65" i="7"/>
  <c r="AA65" i="7"/>
  <c r="Z65" i="7"/>
  <c r="Y65" i="7"/>
  <c r="X65" i="7"/>
  <c r="W65" i="7"/>
  <c r="V65" i="7"/>
  <c r="U65" i="7"/>
  <c r="T65" i="7"/>
  <c r="S65" i="7"/>
  <c r="R65" i="7"/>
  <c r="Q65" i="7"/>
  <c r="P65" i="7"/>
  <c r="O65" i="7"/>
  <c r="N65" i="7"/>
  <c r="M65" i="7"/>
  <c r="L65" i="7"/>
  <c r="K65" i="7"/>
  <c r="J65" i="7"/>
  <c r="I65" i="7"/>
  <c r="H65" i="7"/>
  <c r="AI65" i="7" s="1"/>
  <c r="G65" i="7"/>
  <c r="F65" i="7"/>
  <c r="D65" i="7"/>
  <c r="C65" i="7"/>
  <c r="B65" i="7"/>
  <c r="BT64" i="7"/>
  <c r="BS64" i="7"/>
  <c r="BR64" i="7"/>
  <c r="BQ64" i="7"/>
  <c r="BP64" i="7"/>
  <c r="BN64" i="7"/>
  <c r="BM64" i="7"/>
  <c r="BL64" i="7"/>
  <c r="BK64" i="7"/>
  <c r="BJ64" i="7"/>
  <c r="BI64" i="7"/>
  <c r="BH64" i="7"/>
  <c r="BG64" i="7"/>
  <c r="BF64" i="7"/>
  <c r="BE64" i="7"/>
  <c r="BD64" i="7"/>
  <c r="BC64" i="7"/>
  <c r="BB64" i="7"/>
  <c r="BA64" i="7"/>
  <c r="AZ64" i="7"/>
  <c r="AY64" i="7"/>
  <c r="AX64" i="7"/>
  <c r="AW64" i="7"/>
  <c r="AV64" i="7"/>
  <c r="AU64" i="7"/>
  <c r="AT64" i="7"/>
  <c r="AS64" i="7"/>
  <c r="AE64" i="7"/>
  <c r="AD64" i="7"/>
  <c r="AC64" i="7"/>
  <c r="AB64" i="7"/>
  <c r="AA64" i="7"/>
  <c r="Z64" i="7"/>
  <c r="Y64" i="7"/>
  <c r="X64" i="7"/>
  <c r="W64" i="7"/>
  <c r="V64" i="7"/>
  <c r="U64" i="7"/>
  <c r="T64" i="7"/>
  <c r="S64" i="7"/>
  <c r="R64" i="7"/>
  <c r="Q64" i="7"/>
  <c r="P64" i="7"/>
  <c r="O64" i="7"/>
  <c r="N64" i="7"/>
  <c r="M64" i="7"/>
  <c r="L64" i="7"/>
  <c r="K64" i="7"/>
  <c r="J64" i="7"/>
  <c r="I64" i="7"/>
  <c r="AH64" i="7" s="1"/>
  <c r="H64" i="7"/>
  <c r="G64" i="7"/>
  <c r="F64" i="7"/>
  <c r="D64" i="7"/>
  <c r="C64" i="7"/>
  <c r="B64" i="7"/>
  <c r="BT63" i="7"/>
  <c r="BS63" i="7"/>
  <c r="BR63" i="7"/>
  <c r="BQ63" i="7"/>
  <c r="BP63" i="7"/>
  <c r="BN63" i="7"/>
  <c r="BM63" i="7"/>
  <c r="BL63" i="7"/>
  <c r="BK63" i="7"/>
  <c r="BJ63" i="7"/>
  <c r="BI63" i="7"/>
  <c r="BH63" i="7"/>
  <c r="BG63" i="7"/>
  <c r="BF63" i="7"/>
  <c r="BE63" i="7"/>
  <c r="BD63" i="7"/>
  <c r="BC63" i="7"/>
  <c r="BB63" i="7"/>
  <c r="BA63" i="7"/>
  <c r="AZ63" i="7"/>
  <c r="AY63" i="7"/>
  <c r="AX63" i="7"/>
  <c r="BU63" i="7" s="1"/>
  <c r="BV63" i="7" s="1"/>
  <c r="AW63" i="7"/>
  <c r="AV63" i="7"/>
  <c r="AU63" i="7"/>
  <c r="AT63" i="7"/>
  <c r="AS63" i="7"/>
  <c r="AE63" i="7"/>
  <c r="AD63" i="7"/>
  <c r="AC63" i="7"/>
  <c r="AB63" i="7"/>
  <c r="AA63" i="7"/>
  <c r="Z63" i="7"/>
  <c r="Y63" i="7"/>
  <c r="X63" i="7"/>
  <c r="W63" i="7"/>
  <c r="V63" i="7"/>
  <c r="U63" i="7"/>
  <c r="T63" i="7"/>
  <c r="S63" i="7"/>
  <c r="R63" i="7"/>
  <c r="Q63" i="7"/>
  <c r="P63" i="7"/>
  <c r="O63" i="7"/>
  <c r="N63" i="7"/>
  <c r="M63" i="7"/>
  <c r="L63" i="7"/>
  <c r="K63" i="7"/>
  <c r="J63" i="7"/>
  <c r="AF63" i="7" s="1"/>
  <c r="I63" i="7"/>
  <c r="H63" i="7"/>
  <c r="G63" i="7"/>
  <c r="F63" i="7"/>
  <c r="D63" i="7"/>
  <c r="C63" i="7"/>
  <c r="B63" i="7"/>
  <c r="BT62" i="7"/>
  <c r="BS62" i="7"/>
  <c r="BR62" i="7"/>
  <c r="BQ62" i="7"/>
  <c r="BP62" i="7"/>
  <c r="BN62" i="7"/>
  <c r="BM62" i="7"/>
  <c r="BL62" i="7"/>
  <c r="BK62" i="7"/>
  <c r="BJ62" i="7"/>
  <c r="BI62" i="7"/>
  <c r="BH62" i="7"/>
  <c r="BG62" i="7"/>
  <c r="BF62" i="7"/>
  <c r="BE62" i="7"/>
  <c r="BD62" i="7"/>
  <c r="BC62" i="7"/>
  <c r="BB62" i="7"/>
  <c r="BA62" i="7"/>
  <c r="AZ62" i="7"/>
  <c r="AY62" i="7"/>
  <c r="AX62" i="7"/>
  <c r="AW62" i="7"/>
  <c r="AV62" i="7"/>
  <c r="AU62" i="7"/>
  <c r="BU62" i="7" s="1"/>
  <c r="BV62" i="7" s="1"/>
  <c r="AT62" i="7"/>
  <c r="AS62" i="7"/>
  <c r="AE62" i="7"/>
  <c r="AD62" i="7"/>
  <c r="AC62" i="7"/>
  <c r="AB62" i="7"/>
  <c r="AA62" i="7"/>
  <c r="Z62" i="7"/>
  <c r="Y62" i="7"/>
  <c r="X62" i="7"/>
  <c r="W62" i="7"/>
  <c r="V62" i="7"/>
  <c r="U62" i="7"/>
  <c r="T62" i="7"/>
  <c r="S62" i="7"/>
  <c r="R62" i="7"/>
  <c r="Q62" i="7"/>
  <c r="P62" i="7"/>
  <c r="O62" i="7"/>
  <c r="N62" i="7"/>
  <c r="M62" i="7"/>
  <c r="L62" i="7"/>
  <c r="K62" i="7"/>
  <c r="J62" i="7"/>
  <c r="I62" i="7"/>
  <c r="H62" i="7"/>
  <c r="G62" i="7"/>
  <c r="AG62" i="7" s="1"/>
  <c r="F62" i="7"/>
  <c r="D62" i="7"/>
  <c r="C62" i="7"/>
  <c r="B62" i="7"/>
  <c r="BT61" i="7"/>
  <c r="BS61" i="7"/>
  <c r="BR61" i="7"/>
  <c r="BQ61" i="7"/>
  <c r="BP61" i="7"/>
  <c r="BN61" i="7"/>
  <c r="BM61" i="7"/>
  <c r="BL61" i="7"/>
  <c r="BK61" i="7"/>
  <c r="BJ61" i="7"/>
  <c r="BI61" i="7"/>
  <c r="BH61" i="7"/>
  <c r="BG61" i="7"/>
  <c r="BF61" i="7"/>
  <c r="BE61" i="7"/>
  <c r="BD61" i="7"/>
  <c r="BC61" i="7"/>
  <c r="BB61" i="7"/>
  <c r="BA61" i="7"/>
  <c r="AZ61" i="7"/>
  <c r="AY61" i="7"/>
  <c r="AX61" i="7"/>
  <c r="AW61" i="7"/>
  <c r="AV61" i="7"/>
  <c r="AU61" i="7"/>
  <c r="AT61" i="7"/>
  <c r="AS61" i="7"/>
  <c r="AE61" i="7"/>
  <c r="AD61" i="7"/>
  <c r="AC61" i="7"/>
  <c r="AB61" i="7"/>
  <c r="AA61" i="7"/>
  <c r="Z61" i="7"/>
  <c r="Y61" i="7"/>
  <c r="X61" i="7"/>
  <c r="W61" i="7"/>
  <c r="V61" i="7"/>
  <c r="U61" i="7"/>
  <c r="T61" i="7"/>
  <c r="AH61" i="7" s="1"/>
  <c r="S61" i="7"/>
  <c r="R61" i="7"/>
  <c r="Q61" i="7"/>
  <c r="P61" i="7"/>
  <c r="O61" i="7"/>
  <c r="N61" i="7"/>
  <c r="M61" i="7"/>
  <c r="L61" i="7"/>
  <c r="K61" i="7"/>
  <c r="J61" i="7"/>
  <c r="I61" i="7"/>
  <c r="H61" i="7"/>
  <c r="G61" i="7"/>
  <c r="F61" i="7"/>
  <c r="D61" i="7"/>
  <c r="C61" i="7"/>
  <c r="B61" i="7"/>
  <c r="BT60" i="7"/>
  <c r="BS60" i="7"/>
  <c r="BR60" i="7"/>
  <c r="BQ60" i="7"/>
  <c r="BP60" i="7"/>
  <c r="BN60" i="7"/>
  <c r="BM60" i="7"/>
  <c r="BL60" i="7"/>
  <c r="BK60" i="7"/>
  <c r="BJ60" i="7"/>
  <c r="BI60" i="7"/>
  <c r="BH60" i="7"/>
  <c r="BG60" i="7"/>
  <c r="BF60" i="7"/>
  <c r="BE60" i="7"/>
  <c r="BD60" i="7"/>
  <c r="BC60" i="7"/>
  <c r="BB60" i="7"/>
  <c r="BA60" i="7"/>
  <c r="AZ60" i="7"/>
  <c r="AY60" i="7"/>
  <c r="AX60" i="7"/>
  <c r="AW60" i="7"/>
  <c r="AV60" i="7"/>
  <c r="AU60" i="7"/>
  <c r="AT60" i="7"/>
  <c r="AS60" i="7"/>
  <c r="AE60" i="7"/>
  <c r="AD60" i="7"/>
  <c r="AC60" i="7"/>
  <c r="AB60" i="7"/>
  <c r="AA60" i="7"/>
  <c r="Z60" i="7"/>
  <c r="Y60" i="7"/>
  <c r="X60" i="7"/>
  <c r="W60" i="7"/>
  <c r="V60" i="7"/>
  <c r="U60" i="7"/>
  <c r="T60" i="7"/>
  <c r="S60" i="7"/>
  <c r="R60" i="7"/>
  <c r="Q60" i="7"/>
  <c r="P60" i="7"/>
  <c r="O60" i="7"/>
  <c r="N60" i="7"/>
  <c r="M60" i="7"/>
  <c r="L60" i="7"/>
  <c r="K60" i="7"/>
  <c r="J60" i="7"/>
  <c r="I60" i="7"/>
  <c r="H60" i="7"/>
  <c r="G60" i="7"/>
  <c r="AI60" i="7" s="1"/>
  <c r="F60" i="7"/>
  <c r="D60" i="7"/>
  <c r="C60" i="7"/>
  <c r="B60" i="7"/>
  <c r="BT59" i="7"/>
  <c r="BS59" i="7"/>
  <c r="BR59" i="7"/>
  <c r="BQ59" i="7"/>
  <c r="BP59" i="7"/>
  <c r="BN59" i="7"/>
  <c r="BM59" i="7"/>
  <c r="BL59" i="7"/>
  <c r="BK59" i="7"/>
  <c r="BJ59" i="7"/>
  <c r="BI59" i="7"/>
  <c r="BH59" i="7"/>
  <c r="BG59" i="7"/>
  <c r="BF59" i="7"/>
  <c r="BE59" i="7"/>
  <c r="BD59" i="7"/>
  <c r="BC59" i="7"/>
  <c r="BB59" i="7"/>
  <c r="BA59" i="7"/>
  <c r="AZ59" i="7"/>
  <c r="AY59" i="7"/>
  <c r="AX59" i="7"/>
  <c r="BU59" i="7" s="1"/>
  <c r="BV59" i="7" s="1"/>
  <c r="AW59" i="7"/>
  <c r="AV59" i="7"/>
  <c r="AU59" i="7"/>
  <c r="AT59" i="7"/>
  <c r="AS59" i="7"/>
  <c r="AH59" i="7"/>
  <c r="AE59" i="7"/>
  <c r="AD59" i="7"/>
  <c r="AC59" i="7"/>
  <c r="AB59" i="7"/>
  <c r="AA59" i="7"/>
  <c r="Z59" i="7"/>
  <c r="Y59" i="7"/>
  <c r="X59" i="7"/>
  <c r="W59" i="7"/>
  <c r="V59" i="7"/>
  <c r="U59" i="7"/>
  <c r="T59" i="7"/>
  <c r="S59" i="7"/>
  <c r="R59" i="7"/>
  <c r="Q59" i="7"/>
  <c r="P59" i="7"/>
  <c r="O59" i="7"/>
  <c r="N59" i="7"/>
  <c r="M59" i="7"/>
  <c r="L59" i="7"/>
  <c r="K59" i="7"/>
  <c r="J59" i="7"/>
  <c r="I59" i="7"/>
  <c r="H59" i="7"/>
  <c r="G59" i="7"/>
  <c r="F59" i="7"/>
  <c r="D59" i="7"/>
  <c r="C59" i="7"/>
  <c r="B59" i="7"/>
  <c r="BT58" i="7"/>
  <c r="BS58" i="7"/>
  <c r="BR58" i="7"/>
  <c r="BQ58" i="7"/>
  <c r="BP58" i="7"/>
  <c r="BN58" i="7"/>
  <c r="BM58" i="7"/>
  <c r="BL58" i="7"/>
  <c r="BK58" i="7"/>
  <c r="BJ58" i="7"/>
  <c r="BI58" i="7"/>
  <c r="BH58" i="7"/>
  <c r="BG58" i="7"/>
  <c r="BF58" i="7"/>
  <c r="BE58" i="7"/>
  <c r="BD58" i="7"/>
  <c r="BC58" i="7"/>
  <c r="BB58" i="7"/>
  <c r="BA58" i="7"/>
  <c r="AZ58" i="7"/>
  <c r="AY58" i="7"/>
  <c r="AX58" i="7"/>
  <c r="AW58" i="7"/>
  <c r="AV58" i="7"/>
  <c r="AU58" i="7"/>
  <c r="AT58" i="7"/>
  <c r="AS58" i="7"/>
  <c r="AE58" i="7"/>
  <c r="AD58" i="7"/>
  <c r="AC58" i="7"/>
  <c r="AB58" i="7"/>
  <c r="AA58" i="7"/>
  <c r="Z58" i="7"/>
  <c r="Y58" i="7"/>
  <c r="X58" i="7"/>
  <c r="W58" i="7"/>
  <c r="V58" i="7"/>
  <c r="U58" i="7"/>
  <c r="T58" i="7"/>
  <c r="S58" i="7"/>
  <c r="R58" i="7"/>
  <c r="Q58" i="7"/>
  <c r="P58" i="7"/>
  <c r="O58" i="7"/>
  <c r="N58" i="7"/>
  <c r="M58" i="7"/>
  <c r="L58" i="7"/>
  <c r="K58" i="7"/>
  <c r="J58" i="7"/>
  <c r="I58" i="7"/>
  <c r="AI58" i="7" s="1"/>
  <c r="H58" i="7"/>
  <c r="G58" i="7"/>
  <c r="F58" i="7"/>
  <c r="D58" i="7"/>
  <c r="C58" i="7"/>
  <c r="B58" i="7"/>
  <c r="BT57" i="7"/>
  <c r="BS57" i="7"/>
  <c r="BR57" i="7"/>
  <c r="BQ57" i="7"/>
  <c r="BP57" i="7"/>
  <c r="BN57" i="7"/>
  <c r="BM57" i="7"/>
  <c r="BL57" i="7"/>
  <c r="BK57" i="7"/>
  <c r="BJ57" i="7"/>
  <c r="BI57" i="7"/>
  <c r="BH57" i="7"/>
  <c r="BG57" i="7"/>
  <c r="BF57" i="7"/>
  <c r="BE57" i="7"/>
  <c r="BD57" i="7"/>
  <c r="BC57" i="7"/>
  <c r="BB57" i="7"/>
  <c r="BA57" i="7"/>
  <c r="AZ57" i="7"/>
  <c r="AY57" i="7"/>
  <c r="AX57" i="7"/>
  <c r="BU57" i="7" s="1"/>
  <c r="BV57" i="7" s="1"/>
  <c r="AW57" i="7"/>
  <c r="AV57" i="7"/>
  <c r="AU57" i="7"/>
  <c r="AT57" i="7"/>
  <c r="AS57" i="7"/>
  <c r="AE57" i="7"/>
  <c r="AD57" i="7"/>
  <c r="AC57" i="7"/>
  <c r="AB57" i="7"/>
  <c r="AA57" i="7"/>
  <c r="Z57" i="7"/>
  <c r="Y57" i="7"/>
  <c r="X57" i="7"/>
  <c r="W57" i="7"/>
  <c r="V57" i="7"/>
  <c r="U57" i="7"/>
  <c r="T57" i="7"/>
  <c r="S57" i="7"/>
  <c r="R57" i="7"/>
  <c r="Q57" i="7"/>
  <c r="P57" i="7"/>
  <c r="O57" i="7"/>
  <c r="N57" i="7"/>
  <c r="M57" i="7"/>
  <c r="L57" i="7"/>
  <c r="K57" i="7"/>
  <c r="J57" i="7"/>
  <c r="I57" i="7"/>
  <c r="H57" i="7"/>
  <c r="AH57" i="7" s="1"/>
  <c r="G57" i="7"/>
  <c r="F57" i="7"/>
  <c r="D57" i="7"/>
  <c r="C57" i="7"/>
  <c r="B57" i="7"/>
  <c r="BT56" i="7"/>
  <c r="BS56" i="7"/>
  <c r="BR56" i="7"/>
  <c r="BQ56" i="7"/>
  <c r="BP56" i="7"/>
  <c r="BN56" i="7"/>
  <c r="BM56" i="7"/>
  <c r="BL56" i="7"/>
  <c r="BK56" i="7"/>
  <c r="BJ56" i="7"/>
  <c r="BI56" i="7"/>
  <c r="BH56" i="7"/>
  <c r="BG56" i="7"/>
  <c r="BF56" i="7"/>
  <c r="BE56" i="7"/>
  <c r="BD56" i="7"/>
  <c r="BC56" i="7"/>
  <c r="BB56" i="7"/>
  <c r="BA56" i="7"/>
  <c r="AZ56" i="7"/>
  <c r="AY56" i="7"/>
  <c r="AX56" i="7"/>
  <c r="AW56" i="7"/>
  <c r="AV56" i="7"/>
  <c r="AU56" i="7"/>
  <c r="AT56" i="7"/>
  <c r="AS56" i="7"/>
  <c r="AE56" i="7"/>
  <c r="AD56" i="7"/>
  <c r="AC56" i="7"/>
  <c r="AB56" i="7"/>
  <c r="AA56" i="7"/>
  <c r="Z56" i="7"/>
  <c r="Y56" i="7"/>
  <c r="X56" i="7"/>
  <c r="W56" i="7"/>
  <c r="V56" i="7"/>
  <c r="U56" i="7"/>
  <c r="T56" i="7"/>
  <c r="S56" i="7"/>
  <c r="R56" i="7"/>
  <c r="Q56" i="7"/>
  <c r="P56" i="7"/>
  <c r="O56" i="7"/>
  <c r="N56" i="7"/>
  <c r="M56" i="7"/>
  <c r="AG56" i="7" s="1"/>
  <c r="L56" i="7"/>
  <c r="K56" i="7"/>
  <c r="J56" i="7"/>
  <c r="I56" i="7"/>
  <c r="H56" i="7"/>
  <c r="G56" i="7"/>
  <c r="F56" i="7"/>
  <c r="D56" i="7"/>
  <c r="C56" i="7"/>
  <c r="B56" i="7"/>
  <c r="BT55" i="7"/>
  <c r="BS55" i="7"/>
  <c r="BR55" i="7"/>
  <c r="BQ55" i="7"/>
  <c r="BP55" i="7"/>
  <c r="BN55" i="7"/>
  <c r="BM55" i="7"/>
  <c r="BL55" i="7"/>
  <c r="BK55" i="7"/>
  <c r="BJ55" i="7"/>
  <c r="BI55" i="7"/>
  <c r="BH55" i="7"/>
  <c r="BG55" i="7"/>
  <c r="BF55" i="7"/>
  <c r="BE55" i="7"/>
  <c r="BD55" i="7"/>
  <c r="BC55" i="7"/>
  <c r="BB55" i="7"/>
  <c r="BA55" i="7"/>
  <c r="AZ55" i="7"/>
  <c r="AY55" i="7"/>
  <c r="AX55" i="7"/>
  <c r="AW55" i="7"/>
  <c r="AV55" i="7"/>
  <c r="BU55" i="7" s="1"/>
  <c r="BV55" i="7" s="1"/>
  <c r="AU55" i="7"/>
  <c r="AT55" i="7"/>
  <c r="AS55" i="7"/>
  <c r="AE55" i="7"/>
  <c r="AD55" i="7"/>
  <c r="AC55" i="7"/>
  <c r="AB55" i="7"/>
  <c r="AA55" i="7"/>
  <c r="Z55" i="7"/>
  <c r="Y55" i="7"/>
  <c r="X55" i="7"/>
  <c r="W55" i="7"/>
  <c r="V55" i="7"/>
  <c r="U55" i="7"/>
  <c r="T55" i="7"/>
  <c r="S55" i="7"/>
  <c r="R55" i="7"/>
  <c r="Q55" i="7"/>
  <c r="P55" i="7"/>
  <c r="O55" i="7"/>
  <c r="N55" i="7"/>
  <c r="AH55" i="7" s="1"/>
  <c r="M55" i="7"/>
  <c r="L55" i="7"/>
  <c r="K55" i="7"/>
  <c r="J55" i="7"/>
  <c r="I55" i="7"/>
  <c r="H55" i="7"/>
  <c r="G55" i="7"/>
  <c r="F55" i="7"/>
  <c r="AF55" i="7" s="1"/>
  <c r="D55" i="7"/>
  <c r="C55" i="7"/>
  <c r="B55" i="7"/>
  <c r="BT54" i="7"/>
  <c r="BS54" i="7"/>
  <c r="BR54" i="7"/>
  <c r="BQ54" i="7"/>
  <c r="BP54" i="7"/>
  <c r="BN54" i="7"/>
  <c r="BM54" i="7"/>
  <c r="BL54" i="7"/>
  <c r="BK54" i="7"/>
  <c r="BJ54" i="7"/>
  <c r="BI54" i="7"/>
  <c r="BH54" i="7"/>
  <c r="BG54" i="7"/>
  <c r="BF54" i="7"/>
  <c r="BE54" i="7"/>
  <c r="BD54" i="7"/>
  <c r="BC54" i="7"/>
  <c r="BB54" i="7"/>
  <c r="BA54" i="7"/>
  <c r="AZ54" i="7"/>
  <c r="AY54" i="7"/>
  <c r="AX54" i="7"/>
  <c r="AW54" i="7"/>
  <c r="AV54" i="7"/>
  <c r="AU54" i="7"/>
  <c r="AT54" i="7"/>
  <c r="AS54" i="7"/>
  <c r="AE54" i="7"/>
  <c r="AD54" i="7"/>
  <c r="AC54" i="7"/>
  <c r="AB54" i="7"/>
  <c r="AA54" i="7"/>
  <c r="Z54" i="7"/>
  <c r="Y54" i="7"/>
  <c r="X54" i="7"/>
  <c r="W54" i="7"/>
  <c r="V54" i="7"/>
  <c r="U54" i="7"/>
  <c r="T54" i="7"/>
  <c r="S54" i="7"/>
  <c r="R54" i="7"/>
  <c r="Q54" i="7"/>
  <c r="P54" i="7"/>
  <c r="O54" i="7"/>
  <c r="N54" i="7"/>
  <c r="M54" i="7"/>
  <c r="L54" i="7"/>
  <c r="K54" i="7"/>
  <c r="AG54" i="7" s="1"/>
  <c r="J54" i="7"/>
  <c r="I54" i="7"/>
  <c r="H54" i="7"/>
  <c r="G54" i="7"/>
  <c r="F54" i="7"/>
  <c r="D54" i="7"/>
  <c r="C54" i="7"/>
  <c r="B54" i="7"/>
  <c r="BT53" i="7"/>
  <c r="BS53" i="7"/>
  <c r="BR53" i="7"/>
  <c r="BQ53" i="7"/>
  <c r="BP53" i="7"/>
  <c r="BN53" i="7"/>
  <c r="BM53" i="7"/>
  <c r="BL53" i="7"/>
  <c r="BK53" i="7"/>
  <c r="BJ53" i="7"/>
  <c r="BI53" i="7"/>
  <c r="BH53" i="7"/>
  <c r="BG53" i="7"/>
  <c r="BF53" i="7"/>
  <c r="BE53" i="7"/>
  <c r="BD53" i="7"/>
  <c r="BU53" i="7" s="1"/>
  <c r="BV53" i="7" s="1"/>
  <c r="BC53" i="7"/>
  <c r="BB53" i="7"/>
  <c r="BA53" i="7"/>
  <c r="AZ53" i="7"/>
  <c r="AY53" i="7"/>
  <c r="AX53" i="7"/>
  <c r="AW53" i="7"/>
  <c r="AV53" i="7"/>
  <c r="AU53" i="7"/>
  <c r="AT53" i="7"/>
  <c r="AS53" i="7"/>
  <c r="AE53" i="7"/>
  <c r="AD53" i="7"/>
  <c r="AC53" i="7"/>
  <c r="AB53" i="7"/>
  <c r="AA53" i="7"/>
  <c r="Z53" i="7"/>
  <c r="Y53" i="7"/>
  <c r="X53" i="7"/>
  <c r="W53" i="7"/>
  <c r="V53" i="7"/>
  <c r="U53" i="7"/>
  <c r="T53" i="7"/>
  <c r="S53" i="7"/>
  <c r="R53" i="7"/>
  <c r="Q53" i="7"/>
  <c r="P53" i="7"/>
  <c r="O53" i="7"/>
  <c r="N53" i="7"/>
  <c r="M53" i="7"/>
  <c r="L53" i="7"/>
  <c r="K53" i="7"/>
  <c r="J53" i="7"/>
  <c r="I53" i="7"/>
  <c r="H53" i="7"/>
  <c r="G53" i="7"/>
  <c r="F53" i="7"/>
  <c r="D53" i="7"/>
  <c r="C53" i="7"/>
  <c r="B53" i="7"/>
  <c r="BT52" i="7"/>
  <c r="BS52" i="7"/>
  <c r="BR52" i="7"/>
  <c r="BQ52" i="7"/>
  <c r="BP52" i="7"/>
  <c r="BN52" i="7"/>
  <c r="BM52" i="7"/>
  <c r="BL52" i="7"/>
  <c r="BK52" i="7"/>
  <c r="BJ52" i="7"/>
  <c r="BI52" i="7"/>
  <c r="BH52" i="7"/>
  <c r="BG52" i="7"/>
  <c r="BF52" i="7"/>
  <c r="BE52" i="7"/>
  <c r="BD52" i="7"/>
  <c r="BC52" i="7"/>
  <c r="BB52" i="7"/>
  <c r="BA52" i="7"/>
  <c r="AZ52" i="7"/>
  <c r="AY52" i="7"/>
  <c r="AX52" i="7"/>
  <c r="AW52" i="7"/>
  <c r="AV52" i="7"/>
  <c r="AU52" i="7"/>
  <c r="BU52" i="7" s="1"/>
  <c r="BV52" i="7" s="1"/>
  <c r="AT52" i="7"/>
  <c r="AS52" i="7"/>
  <c r="AH52" i="7"/>
  <c r="AE52" i="7"/>
  <c r="AD52" i="7"/>
  <c r="AC52" i="7"/>
  <c r="AB52" i="7"/>
  <c r="AA52" i="7"/>
  <c r="Z52" i="7"/>
  <c r="Y52" i="7"/>
  <c r="X52" i="7"/>
  <c r="W52" i="7"/>
  <c r="V52" i="7"/>
  <c r="U52" i="7"/>
  <c r="T52" i="7"/>
  <c r="S52" i="7"/>
  <c r="R52" i="7"/>
  <c r="Q52" i="7"/>
  <c r="P52" i="7"/>
  <c r="O52" i="7"/>
  <c r="N52" i="7"/>
  <c r="M52" i="7"/>
  <c r="L52" i="7"/>
  <c r="K52" i="7"/>
  <c r="J52" i="7"/>
  <c r="AI52" i="7" s="1"/>
  <c r="I52" i="7"/>
  <c r="H52" i="7"/>
  <c r="G52" i="7"/>
  <c r="F52" i="7"/>
  <c r="D52" i="7"/>
  <c r="C52" i="7"/>
  <c r="B52" i="7"/>
  <c r="BT51" i="7"/>
  <c r="BS51" i="7"/>
  <c r="BR51" i="7"/>
  <c r="BQ51" i="7"/>
  <c r="BP51" i="7"/>
  <c r="BN51" i="7"/>
  <c r="BM51" i="7"/>
  <c r="BL51" i="7"/>
  <c r="BK51" i="7"/>
  <c r="BJ51" i="7"/>
  <c r="BI51" i="7"/>
  <c r="BH51" i="7"/>
  <c r="BG51" i="7"/>
  <c r="BF51" i="7"/>
  <c r="BE51" i="7"/>
  <c r="BD51" i="7"/>
  <c r="BC51" i="7"/>
  <c r="BB51" i="7"/>
  <c r="BA51" i="7"/>
  <c r="AZ51" i="7"/>
  <c r="AY51" i="7"/>
  <c r="AX51" i="7"/>
  <c r="AW51" i="7"/>
  <c r="AV51" i="7"/>
  <c r="AU51" i="7"/>
  <c r="AT51" i="7"/>
  <c r="AS51" i="7"/>
  <c r="AE51" i="7"/>
  <c r="AD51" i="7"/>
  <c r="AC51" i="7"/>
  <c r="AB51" i="7"/>
  <c r="AA51" i="7"/>
  <c r="Z51" i="7"/>
  <c r="Y51" i="7"/>
  <c r="X51" i="7"/>
  <c r="W51" i="7"/>
  <c r="V51" i="7"/>
  <c r="U51" i="7"/>
  <c r="T51" i="7"/>
  <c r="S51" i="7"/>
  <c r="R51" i="7"/>
  <c r="Q51" i="7"/>
  <c r="P51" i="7"/>
  <c r="AF51" i="7" s="1"/>
  <c r="O51" i="7"/>
  <c r="N51" i="7"/>
  <c r="M51" i="7"/>
  <c r="L51" i="7"/>
  <c r="K51" i="7"/>
  <c r="J51" i="7"/>
  <c r="I51" i="7"/>
  <c r="H51" i="7"/>
  <c r="G51" i="7"/>
  <c r="F51" i="7"/>
  <c r="AH51" i="7" s="1"/>
  <c r="D51" i="7"/>
  <c r="C51" i="7"/>
  <c r="B51" i="7"/>
  <c r="BT50" i="7"/>
  <c r="BS50" i="7"/>
  <c r="BR50" i="7"/>
  <c r="BQ50" i="7"/>
  <c r="BP50" i="7"/>
  <c r="BN50" i="7"/>
  <c r="BM50" i="7"/>
  <c r="BL50" i="7"/>
  <c r="BK50" i="7"/>
  <c r="BJ50" i="7"/>
  <c r="BI50" i="7"/>
  <c r="BH50" i="7"/>
  <c r="BG50" i="7"/>
  <c r="BF50" i="7"/>
  <c r="BE50" i="7"/>
  <c r="BD50" i="7"/>
  <c r="BC50" i="7"/>
  <c r="BB50" i="7"/>
  <c r="BA50" i="7"/>
  <c r="AZ50" i="7"/>
  <c r="AY50" i="7"/>
  <c r="BU50" i="7" s="1"/>
  <c r="BV50" i="7" s="1"/>
  <c r="AX50" i="7"/>
  <c r="AW50" i="7"/>
  <c r="AV50" i="7"/>
  <c r="AU50" i="7"/>
  <c r="AT50" i="7"/>
  <c r="AS50" i="7"/>
  <c r="AE50" i="7"/>
  <c r="AD50" i="7"/>
  <c r="AC50" i="7"/>
  <c r="AB50" i="7"/>
  <c r="AA50" i="7"/>
  <c r="Z50" i="7"/>
  <c r="Y50" i="7"/>
  <c r="X50" i="7"/>
  <c r="W50" i="7"/>
  <c r="V50" i="7"/>
  <c r="U50" i="7"/>
  <c r="T50" i="7"/>
  <c r="S50" i="7"/>
  <c r="R50" i="7"/>
  <c r="Q50" i="7"/>
  <c r="P50" i="7"/>
  <c r="O50" i="7"/>
  <c r="N50" i="7"/>
  <c r="M50" i="7"/>
  <c r="L50" i="7"/>
  <c r="K50" i="7"/>
  <c r="J50" i="7"/>
  <c r="I50" i="7"/>
  <c r="H50" i="7"/>
  <c r="G50" i="7"/>
  <c r="F50" i="7"/>
  <c r="D50" i="7"/>
  <c r="C50" i="7"/>
  <c r="B50" i="7"/>
  <c r="BT49" i="7"/>
  <c r="BS49" i="7"/>
  <c r="BR49" i="7"/>
  <c r="BQ49" i="7"/>
  <c r="BP49" i="7"/>
  <c r="BN49" i="7"/>
  <c r="BM49" i="7"/>
  <c r="BL49" i="7"/>
  <c r="BK49" i="7"/>
  <c r="BJ49" i="7"/>
  <c r="BI49" i="7"/>
  <c r="BH49" i="7"/>
  <c r="BG49" i="7"/>
  <c r="BF49" i="7"/>
  <c r="BE49" i="7"/>
  <c r="BD49" i="7"/>
  <c r="BC49" i="7"/>
  <c r="BB49" i="7"/>
  <c r="BA49" i="7"/>
  <c r="AZ49" i="7"/>
  <c r="AY49" i="7"/>
  <c r="AX49" i="7"/>
  <c r="AW49" i="7"/>
  <c r="AV49" i="7"/>
  <c r="AU49" i="7"/>
  <c r="AT49" i="7"/>
  <c r="AS49" i="7"/>
  <c r="AE49" i="7"/>
  <c r="AD49" i="7"/>
  <c r="AC49" i="7"/>
  <c r="AB49" i="7"/>
  <c r="AA49" i="7"/>
  <c r="Z49" i="7"/>
  <c r="Y49" i="7"/>
  <c r="X49" i="7"/>
  <c r="W49" i="7"/>
  <c r="V49" i="7"/>
  <c r="U49" i="7"/>
  <c r="T49" i="7"/>
  <c r="S49" i="7"/>
  <c r="R49" i="7"/>
  <c r="Q49" i="7"/>
  <c r="P49" i="7"/>
  <c r="O49" i="7"/>
  <c r="N49" i="7"/>
  <c r="M49" i="7"/>
  <c r="L49" i="7"/>
  <c r="K49" i="7"/>
  <c r="J49" i="7"/>
  <c r="I49" i="7"/>
  <c r="H49" i="7"/>
  <c r="G49" i="7"/>
  <c r="AH49" i="7" s="1"/>
  <c r="F49" i="7"/>
  <c r="D49" i="7"/>
  <c r="C49" i="7"/>
  <c r="B49" i="7"/>
  <c r="BT48" i="7"/>
  <c r="BS48" i="7"/>
  <c r="BR48" i="7"/>
  <c r="BQ48" i="7"/>
  <c r="BP48" i="7"/>
  <c r="BN48" i="7"/>
  <c r="BM48" i="7"/>
  <c r="BL48" i="7"/>
  <c r="BK48" i="7"/>
  <c r="BJ48" i="7"/>
  <c r="BI48" i="7"/>
  <c r="BH48" i="7"/>
  <c r="BG48" i="7"/>
  <c r="BF48" i="7"/>
  <c r="BE48" i="7"/>
  <c r="BD48" i="7"/>
  <c r="BC48" i="7"/>
  <c r="BB48" i="7"/>
  <c r="BA48" i="7"/>
  <c r="AZ48" i="7"/>
  <c r="BU48" i="7" s="1"/>
  <c r="BV48" i="7" s="1"/>
  <c r="AY48" i="7"/>
  <c r="AX48" i="7"/>
  <c r="AW48" i="7"/>
  <c r="AV48" i="7"/>
  <c r="AU48" i="7"/>
  <c r="AT48" i="7"/>
  <c r="AS48" i="7"/>
  <c r="AH48" i="7"/>
  <c r="AE48" i="7"/>
  <c r="AD48" i="7"/>
  <c r="AC48" i="7"/>
  <c r="AB48" i="7"/>
  <c r="AA48" i="7"/>
  <c r="Z48" i="7"/>
  <c r="Y48" i="7"/>
  <c r="X48" i="7"/>
  <c r="W48" i="7"/>
  <c r="V48" i="7"/>
  <c r="U48" i="7"/>
  <c r="T48" i="7"/>
  <c r="S48" i="7"/>
  <c r="R48" i="7"/>
  <c r="Q48" i="7"/>
  <c r="P48" i="7"/>
  <c r="O48" i="7"/>
  <c r="N48" i="7"/>
  <c r="M48" i="7"/>
  <c r="L48" i="7"/>
  <c r="K48" i="7"/>
  <c r="J48" i="7"/>
  <c r="AF48" i="7" s="1"/>
  <c r="I48" i="7"/>
  <c r="H48" i="7"/>
  <c r="G48" i="7"/>
  <c r="F48" i="7"/>
  <c r="D48" i="7"/>
  <c r="C48" i="7"/>
  <c r="B48" i="7"/>
  <c r="BT47" i="7"/>
  <c r="BS47" i="7"/>
  <c r="BR47" i="7"/>
  <c r="BQ47" i="7"/>
  <c r="BP47" i="7"/>
  <c r="BN47" i="7"/>
  <c r="BM47" i="7"/>
  <c r="BL47" i="7"/>
  <c r="BK47" i="7"/>
  <c r="BJ47" i="7"/>
  <c r="BI47" i="7"/>
  <c r="BH47" i="7"/>
  <c r="BG47" i="7"/>
  <c r="BF47" i="7"/>
  <c r="BE47" i="7"/>
  <c r="BD47" i="7"/>
  <c r="BC47" i="7"/>
  <c r="BB47" i="7"/>
  <c r="BA47" i="7"/>
  <c r="AZ47" i="7"/>
  <c r="AY47" i="7"/>
  <c r="AX47" i="7"/>
  <c r="AW47" i="7"/>
  <c r="AV47" i="7"/>
  <c r="AU47" i="7"/>
  <c r="AT47" i="7"/>
  <c r="AS47" i="7"/>
  <c r="AE47" i="7"/>
  <c r="AD47" i="7"/>
  <c r="AC47" i="7"/>
  <c r="AB47" i="7"/>
  <c r="AA47" i="7"/>
  <c r="Z47" i="7"/>
  <c r="Y47" i="7"/>
  <c r="X47" i="7"/>
  <c r="W47" i="7"/>
  <c r="V47" i="7"/>
  <c r="U47" i="7"/>
  <c r="T47" i="7"/>
  <c r="S47" i="7"/>
  <c r="R47" i="7"/>
  <c r="Q47" i="7"/>
  <c r="P47" i="7"/>
  <c r="O47" i="7"/>
  <c r="N47" i="7"/>
  <c r="M47" i="7"/>
  <c r="L47" i="7"/>
  <c r="K47" i="7"/>
  <c r="J47" i="7"/>
  <c r="I47" i="7"/>
  <c r="AI47" i="7" s="1"/>
  <c r="H47" i="7"/>
  <c r="G47" i="7"/>
  <c r="F47" i="7"/>
  <c r="D47" i="7"/>
  <c r="C47" i="7"/>
  <c r="B47" i="7"/>
  <c r="BT46" i="7"/>
  <c r="BS46" i="7"/>
  <c r="BR46" i="7"/>
  <c r="BQ46" i="7"/>
  <c r="BP46" i="7"/>
  <c r="BN46" i="7"/>
  <c r="BM46" i="7"/>
  <c r="BL46" i="7"/>
  <c r="BK46" i="7"/>
  <c r="BJ46" i="7"/>
  <c r="BI46" i="7"/>
  <c r="BH46" i="7"/>
  <c r="BG46" i="7"/>
  <c r="BF46" i="7"/>
  <c r="BE46" i="7"/>
  <c r="BD46" i="7"/>
  <c r="BC46" i="7"/>
  <c r="BB46" i="7"/>
  <c r="BA46" i="7"/>
  <c r="AZ46" i="7"/>
  <c r="AY46" i="7"/>
  <c r="AX46" i="7"/>
  <c r="BU46" i="7" s="1"/>
  <c r="BV46" i="7" s="1"/>
  <c r="AW46" i="7"/>
  <c r="AV46" i="7"/>
  <c r="AU46" i="7"/>
  <c r="AT46" i="7"/>
  <c r="AS46" i="7"/>
  <c r="AE46" i="7"/>
  <c r="AD46" i="7"/>
  <c r="AC46" i="7"/>
  <c r="AB46" i="7"/>
  <c r="AA46" i="7"/>
  <c r="Z46" i="7"/>
  <c r="Y46" i="7"/>
  <c r="X46" i="7"/>
  <c r="W46" i="7"/>
  <c r="V46" i="7"/>
  <c r="U46" i="7"/>
  <c r="T46" i="7"/>
  <c r="S46" i="7"/>
  <c r="R46" i="7"/>
  <c r="Q46" i="7"/>
  <c r="P46" i="7"/>
  <c r="O46" i="7"/>
  <c r="N46" i="7"/>
  <c r="M46" i="7"/>
  <c r="L46" i="7"/>
  <c r="K46" i="7"/>
  <c r="J46" i="7"/>
  <c r="I46" i="7"/>
  <c r="H46" i="7"/>
  <c r="AH46" i="7" s="1"/>
  <c r="G46" i="7"/>
  <c r="F46" i="7"/>
  <c r="D46" i="7"/>
  <c r="C46" i="7"/>
  <c r="B46" i="7"/>
  <c r="BT45" i="7"/>
  <c r="BS45" i="7"/>
  <c r="BR45" i="7"/>
  <c r="BQ45" i="7"/>
  <c r="BP45" i="7"/>
  <c r="BN45" i="7"/>
  <c r="BM45" i="7"/>
  <c r="BL45" i="7"/>
  <c r="BK45" i="7"/>
  <c r="BJ45" i="7"/>
  <c r="BI45" i="7"/>
  <c r="BH45" i="7"/>
  <c r="BG45" i="7"/>
  <c r="BF45" i="7"/>
  <c r="BE45" i="7"/>
  <c r="BD45" i="7"/>
  <c r="BC45" i="7"/>
  <c r="BB45" i="7"/>
  <c r="BA45" i="7"/>
  <c r="AZ45" i="7"/>
  <c r="AY45" i="7"/>
  <c r="AX45" i="7"/>
  <c r="AW45" i="7"/>
  <c r="AV45" i="7"/>
  <c r="AU45" i="7"/>
  <c r="AT45" i="7"/>
  <c r="AS45" i="7"/>
  <c r="AE45" i="7"/>
  <c r="AD45" i="7"/>
  <c r="AC45" i="7"/>
  <c r="AB45" i="7"/>
  <c r="AA45" i="7"/>
  <c r="Z45" i="7"/>
  <c r="Y45" i="7"/>
  <c r="X45" i="7"/>
  <c r="W45" i="7"/>
  <c r="V45" i="7"/>
  <c r="U45" i="7"/>
  <c r="T45" i="7"/>
  <c r="S45" i="7"/>
  <c r="R45" i="7"/>
  <c r="Q45" i="7"/>
  <c r="P45" i="7"/>
  <c r="O45" i="7"/>
  <c r="N45" i="7"/>
  <c r="M45" i="7"/>
  <c r="L45" i="7"/>
  <c r="K45" i="7"/>
  <c r="J45" i="7"/>
  <c r="I45" i="7"/>
  <c r="AI45" i="7" s="1"/>
  <c r="H45" i="7"/>
  <c r="G45" i="7"/>
  <c r="F45" i="7"/>
  <c r="D45" i="7"/>
  <c r="C45" i="7"/>
  <c r="B45" i="7"/>
  <c r="BT44" i="7"/>
  <c r="BS44" i="7"/>
  <c r="BR44" i="7"/>
  <c r="BQ44" i="7"/>
  <c r="BP44" i="7"/>
  <c r="BN44" i="7"/>
  <c r="BM44" i="7"/>
  <c r="BL44" i="7"/>
  <c r="BK44" i="7"/>
  <c r="BJ44" i="7"/>
  <c r="BI44" i="7"/>
  <c r="BH44" i="7"/>
  <c r="BG44" i="7"/>
  <c r="BF44" i="7"/>
  <c r="BE44" i="7"/>
  <c r="BD44" i="7"/>
  <c r="BC44" i="7"/>
  <c r="BB44" i="7"/>
  <c r="BA44" i="7"/>
  <c r="AZ44" i="7"/>
  <c r="AY44" i="7"/>
  <c r="AX44" i="7"/>
  <c r="AW44" i="7"/>
  <c r="AV44" i="7"/>
  <c r="AU44" i="7"/>
  <c r="BU44" i="7" s="1"/>
  <c r="BV44" i="7" s="1"/>
  <c r="AT44" i="7"/>
  <c r="AS44" i="7"/>
  <c r="AE44" i="7"/>
  <c r="AD44" i="7"/>
  <c r="AC44" i="7"/>
  <c r="AB44" i="7"/>
  <c r="AA44" i="7"/>
  <c r="Z44" i="7"/>
  <c r="Y44" i="7"/>
  <c r="X44" i="7"/>
  <c r="W44" i="7"/>
  <c r="V44" i="7"/>
  <c r="U44" i="7"/>
  <c r="T44" i="7"/>
  <c r="S44" i="7"/>
  <c r="R44" i="7"/>
  <c r="Q44" i="7"/>
  <c r="P44" i="7"/>
  <c r="O44" i="7"/>
  <c r="N44" i="7"/>
  <c r="M44" i="7"/>
  <c r="L44" i="7"/>
  <c r="K44" i="7"/>
  <c r="J44" i="7"/>
  <c r="I44" i="7"/>
  <c r="H44" i="7"/>
  <c r="G44" i="7"/>
  <c r="AH44" i="7" s="1"/>
  <c r="F44" i="7"/>
  <c r="D44" i="7"/>
  <c r="C44" i="7"/>
  <c r="B44" i="7"/>
  <c r="BT43" i="7"/>
  <c r="BS43" i="7"/>
  <c r="BR43" i="7"/>
  <c r="BQ43" i="7"/>
  <c r="BP43" i="7"/>
  <c r="BN43" i="7"/>
  <c r="BM43" i="7"/>
  <c r="BL43" i="7"/>
  <c r="BK43" i="7"/>
  <c r="BJ43" i="7"/>
  <c r="BI43" i="7"/>
  <c r="BH43" i="7"/>
  <c r="BG43" i="7"/>
  <c r="BF43" i="7"/>
  <c r="BE43" i="7"/>
  <c r="BD43" i="7"/>
  <c r="BC43" i="7"/>
  <c r="BB43" i="7"/>
  <c r="BA43" i="7"/>
  <c r="AZ43" i="7"/>
  <c r="AY43" i="7"/>
  <c r="AX43" i="7"/>
  <c r="AW43" i="7"/>
  <c r="AV43" i="7"/>
  <c r="AU43" i="7"/>
  <c r="AT43" i="7"/>
  <c r="AS43" i="7"/>
  <c r="AE43" i="7"/>
  <c r="AD43" i="7"/>
  <c r="AC43" i="7"/>
  <c r="AB43" i="7"/>
  <c r="AA43" i="7"/>
  <c r="Z43" i="7"/>
  <c r="Y43" i="7"/>
  <c r="X43" i="7"/>
  <c r="W43" i="7"/>
  <c r="V43" i="7"/>
  <c r="U43" i="7"/>
  <c r="T43" i="7"/>
  <c r="S43" i="7"/>
  <c r="R43" i="7"/>
  <c r="Q43" i="7"/>
  <c r="P43" i="7"/>
  <c r="O43" i="7"/>
  <c r="N43" i="7"/>
  <c r="M43" i="7"/>
  <c r="L43" i="7"/>
  <c r="K43" i="7"/>
  <c r="J43" i="7"/>
  <c r="I43" i="7"/>
  <c r="H43" i="7"/>
  <c r="G43" i="7"/>
  <c r="F43" i="7"/>
  <c r="D43" i="7"/>
  <c r="C43" i="7"/>
  <c r="B43" i="7"/>
  <c r="BT42" i="7"/>
  <c r="BS42" i="7"/>
  <c r="BR42" i="7"/>
  <c r="BQ42" i="7"/>
  <c r="BP42" i="7"/>
  <c r="BN42" i="7"/>
  <c r="BM42" i="7"/>
  <c r="BL42" i="7"/>
  <c r="BK42" i="7"/>
  <c r="BJ42" i="7"/>
  <c r="BI42" i="7"/>
  <c r="BH42" i="7"/>
  <c r="BG42" i="7"/>
  <c r="BF42" i="7"/>
  <c r="BE42" i="7"/>
  <c r="BD42" i="7"/>
  <c r="BC42" i="7"/>
  <c r="BB42" i="7"/>
  <c r="BA42" i="7"/>
  <c r="AZ42" i="7"/>
  <c r="BU42" i="7" s="1"/>
  <c r="BV42" i="7" s="1"/>
  <c r="AY42" i="7"/>
  <c r="AX42" i="7"/>
  <c r="AW42" i="7"/>
  <c r="AV42" i="7"/>
  <c r="AU42" i="7"/>
  <c r="AT42" i="7"/>
  <c r="AS42" i="7"/>
  <c r="AE42" i="7"/>
  <c r="AD42" i="7"/>
  <c r="AC42" i="7"/>
  <c r="AB42" i="7"/>
  <c r="AA42" i="7"/>
  <c r="Z42" i="7"/>
  <c r="Y42" i="7"/>
  <c r="X42" i="7"/>
  <c r="W42" i="7"/>
  <c r="V42" i="7"/>
  <c r="U42" i="7"/>
  <c r="T42" i="7"/>
  <c r="S42" i="7"/>
  <c r="R42" i="7"/>
  <c r="Q42" i="7"/>
  <c r="P42" i="7"/>
  <c r="O42" i="7"/>
  <c r="N42" i="7"/>
  <c r="M42" i="7"/>
  <c r="L42" i="7"/>
  <c r="K42" i="7"/>
  <c r="J42" i="7"/>
  <c r="I42" i="7"/>
  <c r="H42" i="7"/>
  <c r="G42" i="7"/>
  <c r="F42" i="7"/>
  <c r="AF42" i="7" s="1"/>
  <c r="D42" i="7"/>
  <c r="C42" i="7"/>
  <c r="B42" i="7"/>
  <c r="BT41" i="7"/>
  <c r="BS41" i="7"/>
  <c r="BR41" i="7"/>
  <c r="BQ41" i="7"/>
  <c r="BP41" i="7"/>
  <c r="BN41" i="7"/>
  <c r="BM41" i="7"/>
  <c r="BL41" i="7"/>
  <c r="BK41" i="7"/>
  <c r="BJ41" i="7"/>
  <c r="BI41" i="7"/>
  <c r="BH41" i="7"/>
  <c r="BG41" i="7"/>
  <c r="BF41" i="7"/>
  <c r="BE41" i="7"/>
  <c r="BD41" i="7"/>
  <c r="BC41" i="7"/>
  <c r="BB41" i="7"/>
  <c r="BA41" i="7"/>
  <c r="AZ41" i="7"/>
  <c r="AY41" i="7"/>
  <c r="AX41" i="7"/>
  <c r="AW41" i="7"/>
  <c r="AV41" i="7"/>
  <c r="AU41" i="7"/>
  <c r="AT41" i="7"/>
  <c r="AS41" i="7"/>
  <c r="AI41" i="7"/>
  <c r="AE41" i="7"/>
  <c r="AD41" i="7"/>
  <c r="AC41" i="7"/>
  <c r="AB41" i="7"/>
  <c r="AA41" i="7"/>
  <c r="Z41" i="7"/>
  <c r="Y41" i="7"/>
  <c r="X41" i="7"/>
  <c r="W41" i="7"/>
  <c r="V41" i="7"/>
  <c r="U41" i="7"/>
  <c r="T41" i="7"/>
  <c r="AH41" i="7" s="1"/>
  <c r="S41" i="7"/>
  <c r="R41" i="7"/>
  <c r="Q41" i="7"/>
  <c r="P41" i="7"/>
  <c r="O41" i="7"/>
  <c r="N41" i="7"/>
  <c r="M41" i="7"/>
  <c r="L41" i="7"/>
  <c r="K41" i="7"/>
  <c r="J41" i="7"/>
  <c r="I41" i="7"/>
  <c r="H41" i="7"/>
  <c r="G41" i="7"/>
  <c r="AG41" i="7" s="1"/>
  <c r="F41" i="7"/>
  <c r="D41" i="7"/>
  <c r="C41" i="7"/>
  <c r="B41" i="7"/>
  <c r="BT40" i="7"/>
  <c r="BS40" i="7"/>
  <c r="BR40" i="7"/>
  <c r="BQ40" i="7"/>
  <c r="BP40" i="7"/>
  <c r="BN40" i="7"/>
  <c r="BM40" i="7"/>
  <c r="BL40" i="7"/>
  <c r="BK40" i="7"/>
  <c r="BJ40" i="7"/>
  <c r="BI40" i="7"/>
  <c r="BH40" i="7"/>
  <c r="BG40" i="7"/>
  <c r="BF40" i="7"/>
  <c r="BE40" i="7"/>
  <c r="BD40" i="7"/>
  <c r="BC40" i="7"/>
  <c r="BB40" i="7"/>
  <c r="BA40" i="7"/>
  <c r="AZ40" i="7"/>
  <c r="AY40" i="7"/>
  <c r="AX40" i="7"/>
  <c r="AW40" i="7"/>
  <c r="AV40" i="7"/>
  <c r="AU40" i="7"/>
  <c r="AT40" i="7"/>
  <c r="AS40" i="7"/>
  <c r="AE40" i="7"/>
  <c r="AD40" i="7"/>
  <c r="AC40" i="7"/>
  <c r="AB40" i="7"/>
  <c r="AA40" i="7"/>
  <c r="Z40" i="7"/>
  <c r="Y40" i="7"/>
  <c r="X40" i="7"/>
  <c r="W40" i="7"/>
  <c r="V40" i="7"/>
  <c r="U40" i="7"/>
  <c r="T40" i="7"/>
  <c r="S40" i="7"/>
  <c r="R40" i="7"/>
  <c r="Q40" i="7"/>
  <c r="P40" i="7"/>
  <c r="O40" i="7"/>
  <c r="N40" i="7"/>
  <c r="M40" i="7"/>
  <c r="L40" i="7"/>
  <c r="K40" i="7"/>
  <c r="J40" i="7"/>
  <c r="I40" i="7"/>
  <c r="H40" i="7"/>
  <c r="G40" i="7"/>
  <c r="F40" i="7"/>
  <c r="AG40" i="7" s="1"/>
  <c r="D40" i="7"/>
  <c r="C40" i="7"/>
  <c r="B40" i="7"/>
  <c r="BT39" i="7"/>
  <c r="BS39" i="7"/>
  <c r="BR39" i="7"/>
  <c r="BQ39" i="7"/>
  <c r="BP39" i="7"/>
  <c r="BN39" i="7"/>
  <c r="BM39" i="7"/>
  <c r="BL39" i="7"/>
  <c r="BK39" i="7"/>
  <c r="BJ39" i="7"/>
  <c r="BI39" i="7"/>
  <c r="BH39" i="7"/>
  <c r="BG39" i="7"/>
  <c r="BF39" i="7"/>
  <c r="BE39" i="7"/>
  <c r="BD39" i="7"/>
  <c r="BC39" i="7"/>
  <c r="BB39" i="7"/>
  <c r="BA39" i="7"/>
  <c r="AZ39" i="7"/>
  <c r="AY39" i="7"/>
  <c r="AX39" i="7"/>
  <c r="BU39" i="7" s="1"/>
  <c r="BV39" i="7" s="1"/>
  <c r="AW39" i="7"/>
  <c r="AV39" i="7"/>
  <c r="AU39" i="7"/>
  <c r="AT39" i="7"/>
  <c r="AS39" i="7"/>
  <c r="AE39" i="7"/>
  <c r="AD39" i="7"/>
  <c r="AC39" i="7"/>
  <c r="AB39" i="7"/>
  <c r="AA39" i="7"/>
  <c r="Z39" i="7"/>
  <c r="Y39" i="7"/>
  <c r="X39" i="7"/>
  <c r="W39" i="7"/>
  <c r="V39" i="7"/>
  <c r="U39" i="7"/>
  <c r="T39" i="7"/>
  <c r="S39" i="7"/>
  <c r="R39" i="7"/>
  <c r="Q39" i="7"/>
  <c r="P39" i="7"/>
  <c r="O39" i="7"/>
  <c r="N39" i="7"/>
  <c r="M39" i="7"/>
  <c r="L39" i="7"/>
  <c r="K39" i="7"/>
  <c r="J39" i="7"/>
  <c r="I39" i="7"/>
  <c r="H39" i="7"/>
  <c r="G39" i="7"/>
  <c r="AG39" i="7" s="1"/>
  <c r="F39" i="7"/>
  <c r="D39" i="7"/>
  <c r="C39" i="7"/>
  <c r="B39" i="7"/>
  <c r="BT38" i="7"/>
  <c r="BS38" i="7"/>
  <c r="BR38" i="7"/>
  <c r="BQ38" i="7"/>
  <c r="BP38" i="7"/>
  <c r="BN38" i="7"/>
  <c r="BM38" i="7"/>
  <c r="BL38" i="7"/>
  <c r="BK38" i="7"/>
  <c r="BJ38" i="7"/>
  <c r="BI38" i="7"/>
  <c r="BH38" i="7"/>
  <c r="BG38" i="7"/>
  <c r="BF38" i="7"/>
  <c r="BE38" i="7"/>
  <c r="BD38" i="7"/>
  <c r="BC38" i="7"/>
  <c r="BB38" i="7"/>
  <c r="BA38" i="7"/>
  <c r="AZ38" i="7"/>
  <c r="AY38" i="7"/>
  <c r="AX38" i="7"/>
  <c r="AW38" i="7"/>
  <c r="AV38" i="7"/>
  <c r="AU38" i="7"/>
  <c r="BU38" i="7" s="1"/>
  <c r="BV38" i="7" s="1"/>
  <c r="AT38" i="7"/>
  <c r="AS38" i="7"/>
  <c r="AE38" i="7"/>
  <c r="AD38" i="7"/>
  <c r="AC38" i="7"/>
  <c r="AB38" i="7"/>
  <c r="AA38" i="7"/>
  <c r="Z38" i="7"/>
  <c r="Y38" i="7"/>
  <c r="X38" i="7"/>
  <c r="W38" i="7"/>
  <c r="V38" i="7"/>
  <c r="U38" i="7"/>
  <c r="T38" i="7"/>
  <c r="S38" i="7"/>
  <c r="R38" i="7"/>
  <c r="Q38" i="7"/>
  <c r="P38" i="7"/>
  <c r="O38" i="7"/>
  <c r="N38" i="7"/>
  <c r="M38" i="7"/>
  <c r="L38" i="7"/>
  <c r="K38" i="7"/>
  <c r="AI38" i="7" s="1"/>
  <c r="J38" i="7"/>
  <c r="I38" i="7"/>
  <c r="H38" i="7"/>
  <c r="AG38" i="7" s="1"/>
  <c r="G38" i="7"/>
  <c r="F38" i="7"/>
  <c r="D38" i="7"/>
  <c r="C38" i="7"/>
  <c r="B38" i="7"/>
  <c r="BT37" i="7"/>
  <c r="BS37" i="7"/>
  <c r="BR37" i="7"/>
  <c r="BQ37" i="7"/>
  <c r="BP37" i="7"/>
  <c r="BN37" i="7"/>
  <c r="BM37" i="7"/>
  <c r="BL37" i="7"/>
  <c r="BK37" i="7"/>
  <c r="BJ37" i="7"/>
  <c r="BI37" i="7"/>
  <c r="BH37" i="7"/>
  <c r="BG37" i="7"/>
  <c r="BF37" i="7"/>
  <c r="BE37" i="7"/>
  <c r="BD37" i="7"/>
  <c r="BC37" i="7"/>
  <c r="BB37" i="7"/>
  <c r="BA37" i="7"/>
  <c r="AZ37" i="7"/>
  <c r="AY37" i="7"/>
  <c r="AX37" i="7"/>
  <c r="AW37" i="7"/>
  <c r="BU37" i="7" s="1"/>
  <c r="BV37" i="7" s="1"/>
  <c r="AV37" i="7"/>
  <c r="AU37" i="7"/>
  <c r="AT37" i="7"/>
  <c r="AS37" i="7"/>
  <c r="AE37" i="7"/>
  <c r="AD37" i="7"/>
  <c r="AC37" i="7"/>
  <c r="AB37" i="7"/>
  <c r="AA37" i="7"/>
  <c r="Z37" i="7"/>
  <c r="Y37" i="7"/>
  <c r="X37" i="7"/>
  <c r="W37" i="7"/>
  <c r="V37" i="7"/>
  <c r="U37" i="7"/>
  <c r="T37" i="7"/>
  <c r="S37" i="7"/>
  <c r="R37" i="7"/>
  <c r="Q37" i="7"/>
  <c r="P37" i="7"/>
  <c r="O37" i="7"/>
  <c r="N37" i="7"/>
  <c r="M37" i="7"/>
  <c r="L37" i="7"/>
  <c r="K37" i="7"/>
  <c r="AI37" i="7" s="1"/>
  <c r="J37" i="7"/>
  <c r="I37" i="7"/>
  <c r="H37" i="7"/>
  <c r="G37" i="7"/>
  <c r="F37" i="7"/>
  <c r="D37" i="7"/>
  <c r="C37" i="7"/>
  <c r="B37" i="7"/>
  <c r="BT36" i="7"/>
  <c r="BS36" i="7"/>
  <c r="BR36" i="7"/>
  <c r="BQ36" i="7"/>
  <c r="BP36" i="7"/>
  <c r="BN36" i="7"/>
  <c r="BM36" i="7"/>
  <c r="BL36" i="7"/>
  <c r="BK36" i="7"/>
  <c r="BJ36" i="7"/>
  <c r="BI36" i="7"/>
  <c r="BH36" i="7"/>
  <c r="BG36" i="7"/>
  <c r="BF36" i="7"/>
  <c r="BE36" i="7"/>
  <c r="BD36" i="7"/>
  <c r="BU36" i="7" s="1"/>
  <c r="BV36" i="7" s="1"/>
  <c r="BC36" i="7"/>
  <c r="BB36" i="7"/>
  <c r="BA36" i="7"/>
  <c r="AZ36" i="7"/>
  <c r="AY36" i="7"/>
  <c r="AX36" i="7"/>
  <c r="AW36" i="7"/>
  <c r="AV36" i="7"/>
  <c r="AU36" i="7"/>
  <c r="AT36" i="7"/>
  <c r="AS36" i="7"/>
  <c r="AE36" i="7"/>
  <c r="AD36" i="7"/>
  <c r="AC36" i="7"/>
  <c r="AB36" i="7"/>
  <c r="AA36" i="7"/>
  <c r="Z36" i="7"/>
  <c r="Y36" i="7"/>
  <c r="X36" i="7"/>
  <c r="W36" i="7"/>
  <c r="V36" i="7"/>
  <c r="U36" i="7"/>
  <c r="T36" i="7"/>
  <c r="S36" i="7"/>
  <c r="R36" i="7"/>
  <c r="Q36" i="7"/>
  <c r="P36" i="7"/>
  <c r="O36" i="7"/>
  <c r="N36" i="7"/>
  <c r="M36" i="7"/>
  <c r="L36" i="7"/>
  <c r="K36" i="7"/>
  <c r="J36" i="7"/>
  <c r="I36" i="7"/>
  <c r="H36" i="7"/>
  <c r="G36" i="7"/>
  <c r="AI36" i="7" s="1"/>
  <c r="F36" i="7"/>
  <c r="D36" i="7"/>
  <c r="C36" i="7"/>
  <c r="B36" i="7"/>
  <c r="BT35" i="7"/>
  <c r="BS35" i="7"/>
  <c r="BR35" i="7"/>
  <c r="BQ35" i="7"/>
  <c r="BP35" i="7"/>
  <c r="BN35" i="7"/>
  <c r="BM35" i="7"/>
  <c r="BL35" i="7"/>
  <c r="BK35" i="7"/>
  <c r="BJ35" i="7"/>
  <c r="BI35" i="7"/>
  <c r="BH35" i="7"/>
  <c r="BG35" i="7"/>
  <c r="BF35" i="7"/>
  <c r="BE35" i="7"/>
  <c r="BD35" i="7"/>
  <c r="BC35" i="7"/>
  <c r="BB35" i="7"/>
  <c r="BA35" i="7"/>
  <c r="AZ35" i="7"/>
  <c r="AY35" i="7"/>
  <c r="AX35" i="7"/>
  <c r="AW35" i="7"/>
  <c r="AV35" i="7"/>
  <c r="AU35" i="7"/>
  <c r="AT35" i="7"/>
  <c r="AS35" i="7"/>
  <c r="AE35" i="7"/>
  <c r="AD35" i="7"/>
  <c r="AC35" i="7"/>
  <c r="AB35" i="7"/>
  <c r="AA35" i="7"/>
  <c r="Z35" i="7"/>
  <c r="Y35" i="7"/>
  <c r="X35" i="7"/>
  <c r="W35" i="7"/>
  <c r="V35" i="7"/>
  <c r="U35" i="7"/>
  <c r="T35" i="7"/>
  <c r="S35" i="7"/>
  <c r="R35" i="7"/>
  <c r="Q35" i="7"/>
  <c r="P35" i="7"/>
  <c r="O35" i="7"/>
  <c r="N35" i="7"/>
  <c r="M35" i="7"/>
  <c r="L35" i="7"/>
  <c r="K35" i="7"/>
  <c r="J35" i="7"/>
  <c r="AF35" i="7" s="1"/>
  <c r="I35" i="7"/>
  <c r="H35" i="7"/>
  <c r="G35" i="7"/>
  <c r="AG35" i="7" s="1"/>
  <c r="AJ35" i="7" s="1"/>
  <c r="F35" i="7"/>
  <c r="D35" i="7"/>
  <c r="C35" i="7"/>
  <c r="B35" i="7"/>
  <c r="BT34" i="7"/>
  <c r="BS34" i="7"/>
  <c r="BR34" i="7"/>
  <c r="BQ34" i="7"/>
  <c r="BP34" i="7"/>
  <c r="BN34" i="7"/>
  <c r="BM34" i="7"/>
  <c r="BL34" i="7"/>
  <c r="BK34" i="7"/>
  <c r="BJ34" i="7"/>
  <c r="BI34" i="7"/>
  <c r="BH34" i="7"/>
  <c r="BG34" i="7"/>
  <c r="BF34" i="7"/>
  <c r="BE34" i="7"/>
  <c r="BD34" i="7"/>
  <c r="BC34" i="7"/>
  <c r="BB34" i="7"/>
  <c r="BA34" i="7"/>
  <c r="AZ34" i="7"/>
  <c r="AY34" i="7"/>
  <c r="AX34" i="7"/>
  <c r="AW34" i="7"/>
  <c r="AV34" i="7"/>
  <c r="BU34" i="7" s="1"/>
  <c r="BV34" i="7" s="1"/>
  <c r="AU34" i="7"/>
  <c r="AT34" i="7"/>
  <c r="AS34" i="7"/>
  <c r="AE34" i="7"/>
  <c r="AD34" i="7"/>
  <c r="AC34" i="7"/>
  <c r="AB34" i="7"/>
  <c r="AA34" i="7"/>
  <c r="Z34" i="7"/>
  <c r="Y34" i="7"/>
  <c r="X34" i="7"/>
  <c r="W34" i="7"/>
  <c r="V34" i="7"/>
  <c r="U34" i="7"/>
  <c r="T34" i="7"/>
  <c r="S34" i="7"/>
  <c r="R34" i="7"/>
  <c r="Q34" i="7"/>
  <c r="AG34" i="7" s="1"/>
  <c r="P34" i="7"/>
  <c r="O34" i="7"/>
  <c r="N34" i="7"/>
  <c r="M34" i="7"/>
  <c r="L34" i="7"/>
  <c r="K34" i="7"/>
  <c r="J34" i="7"/>
  <c r="I34" i="7"/>
  <c r="H34" i="7"/>
  <c r="G34" i="7"/>
  <c r="AH34" i="7" s="1"/>
  <c r="F34" i="7"/>
  <c r="D34" i="7"/>
  <c r="C34" i="7"/>
  <c r="B34" i="7"/>
  <c r="BT33" i="7"/>
  <c r="BS33" i="7"/>
  <c r="BR33" i="7"/>
  <c r="BQ33" i="7"/>
  <c r="BP33" i="7"/>
  <c r="BN33" i="7"/>
  <c r="BM33" i="7"/>
  <c r="BL33" i="7"/>
  <c r="BK33" i="7"/>
  <c r="BJ33" i="7"/>
  <c r="BI33" i="7"/>
  <c r="BH33" i="7"/>
  <c r="BG33" i="7"/>
  <c r="BF33" i="7"/>
  <c r="BE33" i="7"/>
  <c r="BD33" i="7"/>
  <c r="BU33" i="7" s="1"/>
  <c r="BV33" i="7" s="1"/>
  <c r="BC33" i="7"/>
  <c r="BB33" i="7"/>
  <c r="BA33" i="7"/>
  <c r="AZ33" i="7"/>
  <c r="AY33" i="7"/>
  <c r="AX33" i="7"/>
  <c r="AW33" i="7"/>
  <c r="AV33" i="7"/>
  <c r="AU33" i="7"/>
  <c r="AT33" i="7"/>
  <c r="AS33" i="7"/>
  <c r="AE33" i="7"/>
  <c r="AD33" i="7"/>
  <c r="AC33" i="7"/>
  <c r="AB33" i="7"/>
  <c r="AA33" i="7"/>
  <c r="Z33" i="7"/>
  <c r="Y33" i="7"/>
  <c r="X33" i="7"/>
  <c r="W33" i="7"/>
  <c r="V33" i="7"/>
  <c r="U33" i="7"/>
  <c r="T33" i="7"/>
  <c r="S33" i="7"/>
  <c r="R33" i="7"/>
  <c r="Q33" i="7"/>
  <c r="P33" i="7"/>
  <c r="O33" i="7"/>
  <c r="N33" i="7"/>
  <c r="M33" i="7"/>
  <c r="L33" i="7"/>
  <c r="K33" i="7"/>
  <c r="J33" i="7"/>
  <c r="I33" i="7"/>
  <c r="AH33" i="7" s="1"/>
  <c r="H33" i="7"/>
  <c r="G33" i="7"/>
  <c r="F33" i="7"/>
  <c r="D33" i="7"/>
  <c r="C33" i="7"/>
  <c r="B33" i="7"/>
  <c r="BT32" i="7"/>
  <c r="BS32" i="7"/>
  <c r="BR32" i="7"/>
  <c r="BQ32" i="7"/>
  <c r="BP32" i="7"/>
  <c r="BN32" i="7"/>
  <c r="BM32" i="7"/>
  <c r="BL32" i="7"/>
  <c r="BK32" i="7"/>
  <c r="BJ32" i="7"/>
  <c r="BI32" i="7"/>
  <c r="BH32" i="7"/>
  <c r="BG32" i="7"/>
  <c r="BF32" i="7"/>
  <c r="BE32" i="7"/>
  <c r="BD32" i="7"/>
  <c r="BC32" i="7"/>
  <c r="BB32" i="7"/>
  <c r="BA32" i="7"/>
  <c r="AZ32" i="7"/>
  <c r="AY32" i="7"/>
  <c r="AX32" i="7"/>
  <c r="AW32" i="7"/>
  <c r="AV32" i="7"/>
  <c r="AU32" i="7"/>
  <c r="AT32" i="7"/>
  <c r="AS32" i="7"/>
  <c r="AE32" i="7"/>
  <c r="AD32" i="7"/>
  <c r="AC32" i="7"/>
  <c r="AB32" i="7"/>
  <c r="AA32" i="7"/>
  <c r="Z32" i="7"/>
  <c r="Y32" i="7"/>
  <c r="X32" i="7"/>
  <c r="W32" i="7"/>
  <c r="V32" i="7"/>
  <c r="U32" i="7"/>
  <c r="T32" i="7"/>
  <c r="S32" i="7"/>
  <c r="R32" i="7"/>
  <c r="Q32" i="7"/>
  <c r="AG32" i="7" s="1"/>
  <c r="P32" i="7"/>
  <c r="O32" i="7"/>
  <c r="N32" i="7"/>
  <c r="M32" i="7"/>
  <c r="L32" i="7"/>
  <c r="K32" i="7"/>
  <c r="J32" i="7"/>
  <c r="I32" i="7"/>
  <c r="H32" i="7"/>
  <c r="G32" i="7"/>
  <c r="F32" i="7"/>
  <c r="AF32" i="7" s="1"/>
  <c r="D32" i="7"/>
  <c r="C32" i="7"/>
  <c r="B32" i="7"/>
  <c r="BT31" i="7"/>
  <c r="BS31" i="7"/>
  <c r="BR31" i="7"/>
  <c r="BQ31" i="7"/>
  <c r="BP31" i="7"/>
  <c r="BN31" i="7"/>
  <c r="BM31" i="7"/>
  <c r="BL31" i="7"/>
  <c r="BK31" i="7"/>
  <c r="BJ31" i="7"/>
  <c r="BI31" i="7"/>
  <c r="BH31" i="7"/>
  <c r="BG31" i="7"/>
  <c r="BF31" i="7"/>
  <c r="BE31" i="7"/>
  <c r="BD31" i="7"/>
  <c r="BC31" i="7"/>
  <c r="BB31" i="7"/>
  <c r="BA31" i="7"/>
  <c r="AZ31" i="7"/>
  <c r="BU31" i="7" s="1"/>
  <c r="BV31" i="7" s="1"/>
  <c r="AY31" i="7"/>
  <c r="AX31" i="7"/>
  <c r="AW31" i="7"/>
  <c r="AV31" i="7"/>
  <c r="AU31" i="7"/>
  <c r="AT31" i="7"/>
  <c r="AS31" i="7"/>
  <c r="AE31" i="7"/>
  <c r="AD31" i="7"/>
  <c r="AC31" i="7"/>
  <c r="AB31" i="7"/>
  <c r="AA31" i="7"/>
  <c r="Z31" i="7"/>
  <c r="Y31" i="7"/>
  <c r="X31" i="7"/>
  <c r="W31" i="7"/>
  <c r="V31" i="7"/>
  <c r="U31" i="7"/>
  <c r="T31" i="7"/>
  <c r="S31" i="7"/>
  <c r="R31" i="7"/>
  <c r="Q31" i="7"/>
  <c r="P31" i="7"/>
  <c r="O31" i="7"/>
  <c r="N31" i="7"/>
  <c r="M31" i="7"/>
  <c r="L31" i="7"/>
  <c r="K31" i="7"/>
  <c r="J31" i="7"/>
  <c r="I31" i="7"/>
  <c r="H31" i="7"/>
  <c r="G31" i="7"/>
  <c r="F31" i="7"/>
  <c r="AI31" i="7" s="1"/>
  <c r="D31" i="7"/>
  <c r="C31" i="7"/>
  <c r="B31" i="7"/>
  <c r="BT30" i="7"/>
  <c r="BS30" i="7"/>
  <c r="BR30" i="7"/>
  <c r="BQ30" i="7"/>
  <c r="BP30" i="7"/>
  <c r="BN30" i="7"/>
  <c r="BM30" i="7"/>
  <c r="BL30" i="7"/>
  <c r="BK30" i="7"/>
  <c r="BJ30" i="7"/>
  <c r="BI30" i="7"/>
  <c r="BH30" i="7"/>
  <c r="BG30" i="7"/>
  <c r="BF30" i="7"/>
  <c r="BE30" i="7"/>
  <c r="BD30" i="7"/>
  <c r="BC30" i="7"/>
  <c r="BB30" i="7"/>
  <c r="BA30" i="7"/>
  <c r="AZ30" i="7"/>
  <c r="AY30" i="7"/>
  <c r="AX30" i="7"/>
  <c r="AW30" i="7"/>
  <c r="AV30" i="7"/>
  <c r="BU30" i="7" s="1"/>
  <c r="BV30" i="7" s="1"/>
  <c r="AU30" i="7"/>
  <c r="AT30" i="7"/>
  <c r="AS30" i="7"/>
  <c r="AE30" i="7"/>
  <c r="AD30" i="7"/>
  <c r="AC30" i="7"/>
  <c r="AB30" i="7"/>
  <c r="AA30" i="7"/>
  <c r="Z30" i="7"/>
  <c r="Y30" i="7"/>
  <c r="X30" i="7"/>
  <c r="W30" i="7"/>
  <c r="V30" i="7"/>
  <c r="U30" i="7"/>
  <c r="T30" i="7"/>
  <c r="S30" i="7"/>
  <c r="R30" i="7"/>
  <c r="Q30" i="7"/>
  <c r="AI30" i="7" s="1"/>
  <c r="P30" i="7"/>
  <c r="O30" i="7"/>
  <c r="N30" i="7"/>
  <c r="M30" i="7"/>
  <c r="L30" i="7"/>
  <c r="K30" i="7"/>
  <c r="J30" i="7"/>
  <c r="AG30" i="7" s="1"/>
  <c r="I30" i="7"/>
  <c r="H30" i="7"/>
  <c r="G30" i="7"/>
  <c r="F30" i="7"/>
  <c r="D30" i="7"/>
  <c r="C30" i="7"/>
  <c r="B30" i="7"/>
  <c r="BT29" i="7"/>
  <c r="BS29" i="7"/>
  <c r="BR29" i="7"/>
  <c r="BQ29" i="7"/>
  <c r="BP29" i="7"/>
  <c r="BN29" i="7"/>
  <c r="BM29" i="7"/>
  <c r="BL29" i="7"/>
  <c r="BK29" i="7"/>
  <c r="BJ29" i="7"/>
  <c r="BI29" i="7"/>
  <c r="BH29" i="7"/>
  <c r="BG29" i="7"/>
  <c r="BF29" i="7"/>
  <c r="BE29" i="7"/>
  <c r="BD29" i="7"/>
  <c r="BC29" i="7"/>
  <c r="BB29" i="7"/>
  <c r="BA29" i="7"/>
  <c r="AZ29" i="7"/>
  <c r="AY29" i="7"/>
  <c r="AX29" i="7"/>
  <c r="AW29" i="7"/>
  <c r="AV29" i="7"/>
  <c r="BU29" i="7" s="1"/>
  <c r="BV29" i="7" s="1"/>
  <c r="AU29" i="7"/>
  <c r="AT29" i="7"/>
  <c r="AS29" i="7"/>
  <c r="AE29" i="7"/>
  <c r="AD29" i="7"/>
  <c r="AC29" i="7"/>
  <c r="AB29" i="7"/>
  <c r="AA29" i="7"/>
  <c r="Z29" i="7"/>
  <c r="Y29" i="7"/>
  <c r="X29" i="7"/>
  <c r="W29" i="7"/>
  <c r="V29" i="7"/>
  <c r="U29" i="7"/>
  <c r="T29" i="7"/>
  <c r="S29" i="7"/>
  <c r="R29" i="7"/>
  <c r="Q29" i="7"/>
  <c r="P29" i="7"/>
  <c r="O29" i="7"/>
  <c r="N29" i="7"/>
  <c r="M29" i="7"/>
  <c r="L29" i="7"/>
  <c r="K29" i="7"/>
  <c r="AI29" i="7" s="1"/>
  <c r="J29" i="7"/>
  <c r="I29" i="7"/>
  <c r="H29" i="7"/>
  <c r="G29" i="7"/>
  <c r="F29" i="7"/>
  <c r="D29" i="7"/>
  <c r="C29" i="7"/>
  <c r="B29" i="7"/>
  <c r="BT28" i="7"/>
  <c r="BS28" i="7"/>
  <c r="BR28" i="7"/>
  <c r="BQ28" i="7"/>
  <c r="BP28" i="7"/>
  <c r="BN28" i="7"/>
  <c r="BM28" i="7"/>
  <c r="BL28" i="7"/>
  <c r="BK28" i="7"/>
  <c r="BJ28" i="7"/>
  <c r="BI28" i="7"/>
  <c r="BH28" i="7"/>
  <c r="BG28" i="7"/>
  <c r="BF28" i="7"/>
  <c r="BE28" i="7"/>
  <c r="BD28" i="7"/>
  <c r="BC28" i="7"/>
  <c r="BB28" i="7"/>
  <c r="BA28" i="7"/>
  <c r="AZ28" i="7"/>
  <c r="AY28" i="7"/>
  <c r="AX28" i="7"/>
  <c r="AW28" i="7"/>
  <c r="BU28" i="7" s="1"/>
  <c r="BV28" i="7" s="1"/>
  <c r="AV28" i="7"/>
  <c r="AU28" i="7"/>
  <c r="AT28" i="7"/>
  <c r="AS28" i="7"/>
  <c r="AE28" i="7"/>
  <c r="AD28" i="7"/>
  <c r="AC28" i="7"/>
  <c r="AB28" i="7"/>
  <c r="AA28" i="7"/>
  <c r="Z28" i="7"/>
  <c r="Y28" i="7"/>
  <c r="X28" i="7"/>
  <c r="W28" i="7"/>
  <c r="V28" i="7"/>
  <c r="U28" i="7"/>
  <c r="T28" i="7"/>
  <c r="S28" i="7"/>
  <c r="R28" i="7"/>
  <c r="Q28" i="7"/>
  <c r="P28" i="7"/>
  <c r="O28" i="7"/>
  <c r="N28" i="7"/>
  <c r="M28" i="7"/>
  <c r="L28" i="7"/>
  <c r="K28" i="7"/>
  <c r="J28" i="7"/>
  <c r="I28" i="7"/>
  <c r="H28" i="7"/>
  <c r="G28" i="7"/>
  <c r="AG28" i="7" s="1"/>
  <c r="F28" i="7"/>
  <c r="D28" i="7"/>
  <c r="C28" i="7"/>
  <c r="B28" i="7"/>
  <c r="BT27" i="7"/>
  <c r="BS27" i="7"/>
  <c r="BR27" i="7"/>
  <c r="BQ27" i="7"/>
  <c r="BP27" i="7"/>
  <c r="BN27" i="7"/>
  <c r="BM27" i="7"/>
  <c r="BL27" i="7"/>
  <c r="BK27" i="7"/>
  <c r="BJ27" i="7"/>
  <c r="BI27" i="7"/>
  <c r="BH27" i="7"/>
  <c r="BG27" i="7"/>
  <c r="BF27" i="7"/>
  <c r="BE27" i="7"/>
  <c r="BD27" i="7"/>
  <c r="BC27" i="7"/>
  <c r="BB27" i="7"/>
  <c r="BA27" i="7"/>
  <c r="AZ27" i="7"/>
  <c r="AY27" i="7"/>
  <c r="AX27" i="7"/>
  <c r="AW27" i="7"/>
  <c r="AV27" i="7"/>
  <c r="AU27" i="7"/>
  <c r="AT27" i="7"/>
  <c r="AS27" i="7"/>
  <c r="AE27" i="7"/>
  <c r="AD27" i="7"/>
  <c r="AC27" i="7"/>
  <c r="AB27" i="7"/>
  <c r="AA27" i="7"/>
  <c r="Z27" i="7"/>
  <c r="Y27" i="7"/>
  <c r="X27" i="7"/>
  <c r="W27" i="7"/>
  <c r="V27" i="7"/>
  <c r="U27" i="7"/>
  <c r="T27" i="7"/>
  <c r="S27" i="7"/>
  <c r="R27" i="7"/>
  <c r="Q27" i="7"/>
  <c r="P27" i="7"/>
  <c r="O27" i="7"/>
  <c r="N27" i="7"/>
  <c r="M27" i="7"/>
  <c r="L27" i="7"/>
  <c r="K27" i="7"/>
  <c r="J27" i="7"/>
  <c r="I27" i="7"/>
  <c r="H27" i="7"/>
  <c r="G27" i="7"/>
  <c r="F27" i="7"/>
  <c r="AH27" i="7" s="1"/>
  <c r="D27" i="7"/>
  <c r="C27" i="7"/>
  <c r="B27" i="7"/>
  <c r="BT26" i="7"/>
  <c r="BS26" i="7"/>
  <c r="BR26" i="7"/>
  <c r="BQ26" i="7"/>
  <c r="BP26" i="7"/>
  <c r="BN26" i="7"/>
  <c r="BM26" i="7"/>
  <c r="BL26" i="7"/>
  <c r="BK26" i="7"/>
  <c r="BJ26" i="7"/>
  <c r="BI26" i="7"/>
  <c r="BH26" i="7"/>
  <c r="BG26" i="7"/>
  <c r="BF26" i="7"/>
  <c r="BE26" i="7"/>
  <c r="BD26" i="7"/>
  <c r="BC26" i="7"/>
  <c r="BB26" i="7"/>
  <c r="BA26" i="7"/>
  <c r="AZ26" i="7"/>
  <c r="AY26" i="7"/>
  <c r="AX26" i="7"/>
  <c r="AW26" i="7"/>
  <c r="AV26" i="7"/>
  <c r="AU26" i="7"/>
  <c r="AT26" i="7"/>
  <c r="AS26" i="7"/>
  <c r="AG26" i="7"/>
  <c r="AE26" i="7"/>
  <c r="AD26" i="7"/>
  <c r="AC26" i="7"/>
  <c r="AB26" i="7"/>
  <c r="AA26" i="7"/>
  <c r="Z26" i="7"/>
  <c r="Y26" i="7"/>
  <c r="X26" i="7"/>
  <c r="W26" i="7"/>
  <c r="V26" i="7"/>
  <c r="U26" i="7"/>
  <c r="T26" i="7"/>
  <c r="S26" i="7"/>
  <c r="R26" i="7"/>
  <c r="Q26" i="7"/>
  <c r="P26" i="7"/>
  <c r="O26" i="7"/>
  <c r="N26" i="7"/>
  <c r="M26" i="7"/>
  <c r="L26" i="7"/>
  <c r="K26" i="7"/>
  <c r="J26" i="7"/>
  <c r="I26" i="7"/>
  <c r="H26" i="7"/>
  <c r="G26" i="7"/>
  <c r="F26" i="7"/>
  <c r="AI26" i="7" s="1"/>
  <c r="D26" i="7"/>
  <c r="C26" i="7"/>
  <c r="B26" i="7"/>
  <c r="BT25" i="7"/>
  <c r="BS25" i="7"/>
  <c r="BR25" i="7"/>
  <c r="BQ25" i="7"/>
  <c r="BP25" i="7"/>
  <c r="BN25" i="7"/>
  <c r="BM25" i="7"/>
  <c r="BL25" i="7"/>
  <c r="BK25" i="7"/>
  <c r="BJ25" i="7"/>
  <c r="BI25" i="7"/>
  <c r="BH25" i="7"/>
  <c r="BG25" i="7"/>
  <c r="BF25" i="7"/>
  <c r="BE25" i="7"/>
  <c r="BD25" i="7"/>
  <c r="BC25" i="7"/>
  <c r="BB25" i="7"/>
  <c r="BA25" i="7"/>
  <c r="AZ25" i="7"/>
  <c r="AY25" i="7"/>
  <c r="AX25" i="7"/>
  <c r="BU25" i="7" s="1"/>
  <c r="BV25" i="7" s="1"/>
  <c r="AW25" i="7"/>
  <c r="AV25" i="7"/>
  <c r="AU25" i="7"/>
  <c r="AT25" i="7"/>
  <c r="AS25" i="7"/>
  <c r="AE25" i="7"/>
  <c r="AD25" i="7"/>
  <c r="AC25" i="7"/>
  <c r="AB25" i="7"/>
  <c r="AA25" i="7"/>
  <c r="Z25" i="7"/>
  <c r="Y25" i="7"/>
  <c r="X25" i="7"/>
  <c r="W25" i="7"/>
  <c r="V25" i="7"/>
  <c r="U25" i="7"/>
  <c r="T25" i="7"/>
  <c r="S25" i="7"/>
  <c r="R25" i="7"/>
  <c r="Q25" i="7"/>
  <c r="P25" i="7"/>
  <c r="O25" i="7"/>
  <c r="N25" i="7"/>
  <c r="M25" i="7"/>
  <c r="L25" i="7"/>
  <c r="K25" i="7"/>
  <c r="J25" i="7"/>
  <c r="I25" i="7"/>
  <c r="AH25" i="7" s="1"/>
  <c r="H25" i="7"/>
  <c r="G25" i="7"/>
  <c r="F25" i="7"/>
  <c r="D25" i="7"/>
  <c r="C25" i="7"/>
  <c r="B25" i="7"/>
  <c r="BT24" i="7"/>
  <c r="BS24" i="7"/>
  <c r="BR24" i="7"/>
  <c r="BQ24" i="7"/>
  <c r="BP24" i="7"/>
  <c r="BN24" i="7"/>
  <c r="BM24" i="7"/>
  <c r="BL24" i="7"/>
  <c r="BK24" i="7"/>
  <c r="BJ24" i="7"/>
  <c r="BI24" i="7"/>
  <c r="BH24" i="7"/>
  <c r="BG24" i="7"/>
  <c r="BF24" i="7"/>
  <c r="BE24" i="7"/>
  <c r="BD24" i="7"/>
  <c r="BC24" i="7"/>
  <c r="BB24" i="7"/>
  <c r="BA24" i="7"/>
  <c r="AZ24" i="7"/>
  <c r="AY24" i="7"/>
  <c r="AX24" i="7"/>
  <c r="AW24" i="7"/>
  <c r="AV24" i="7"/>
  <c r="AU24" i="7"/>
  <c r="AT24" i="7"/>
  <c r="AS24" i="7"/>
  <c r="AE24" i="7"/>
  <c r="AD24" i="7"/>
  <c r="AC24" i="7"/>
  <c r="AB24" i="7"/>
  <c r="AA24" i="7"/>
  <c r="Z24" i="7"/>
  <c r="Y24" i="7"/>
  <c r="X24" i="7"/>
  <c r="W24" i="7"/>
  <c r="V24" i="7"/>
  <c r="U24" i="7"/>
  <c r="T24" i="7"/>
  <c r="S24" i="7"/>
  <c r="R24" i="7"/>
  <c r="Q24" i="7"/>
  <c r="P24" i="7"/>
  <c r="O24" i="7"/>
  <c r="N24" i="7"/>
  <c r="M24" i="7"/>
  <c r="L24" i="7"/>
  <c r="K24" i="7"/>
  <c r="J24" i="7"/>
  <c r="I24" i="7"/>
  <c r="H24" i="7"/>
  <c r="G24" i="7"/>
  <c r="F24" i="7"/>
  <c r="D24" i="7"/>
  <c r="C24" i="7"/>
  <c r="B24" i="7"/>
  <c r="BT23" i="7"/>
  <c r="BS23" i="7"/>
  <c r="BR23" i="7"/>
  <c r="BQ23" i="7"/>
  <c r="BP23" i="7"/>
  <c r="BN23" i="7"/>
  <c r="BM23" i="7"/>
  <c r="BL23" i="7"/>
  <c r="BK23" i="7"/>
  <c r="BJ23" i="7"/>
  <c r="BI23" i="7"/>
  <c r="BH23" i="7"/>
  <c r="BG23" i="7"/>
  <c r="BF23" i="7"/>
  <c r="BE23" i="7"/>
  <c r="BD23" i="7"/>
  <c r="BC23" i="7"/>
  <c r="BB23" i="7"/>
  <c r="BA23" i="7"/>
  <c r="AZ23" i="7"/>
  <c r="AY23" i="7"/>
  <c r="AX23" i="7"/>
  <c r="AW23" i="7"/>
  <c r="AV23" i="7"/>
  <c r="AU23" i="7"/>
  <c r="BU23" i="7" s="1"/>
  <c r="BV23" i="7" s="1"/>
  <c r="AT23" i="7"/>
  <c r="AS23" i="7"/>
  <c r="AE23" i="7"/>
  <c r="AD23" i="7"/>
  <c r="AC23" i="7"/>
  <c r="AB23" i="7"/>
  <c r="AA23" i="7"/>
  <c r="Z23" i="7"/>
  <c r="Y23" i="7"/>
  <c r="X23" i="7"/>
  <c r="W23" i="7"/>
  <c r="V23" i="7"/>
  <c r="U23" i="7"/>
  <c r="T23" i="7"/>
  <c r="S23" i="7"/>
  <c r="R23" i="7"/>
  <c r="Q23" i="7"/>
  <c r="P23" i="7"/>
  <c r="O23" i="7"/>
  <c r="N23" i="7"/>
  <c r="AH23" i="7" s="1"/>
  <c r="M23" i="7"/>
  <c r="L23" i="7"/>
  <c r="K23" i="7"/>
  <c r="J23" i="7"/>
  <c r="I23" i="7"/>
  <c r="H23" i="7"/>
  <c r="G23" i="7"/>
  <c r="AI23" i="7" s="1"/>
  <c r="F23" i="7"/>
  <c r="D23" i="7"/>
  <c r="C23" i="7"/>
  <c r="B23" i="7"/>
  <c r="BT22" i="7"/>
  <c r="BS22" i="7"/>
  <c r="BR22" i="7"/>
  <c r="BQ22" i="7"/>
  <c r="BP22" i="7"/>
  <c r="BN22" i="7"/>
  <c r="BM22" i="7"/>
  <c r="BL22" i="7"/>
  <c r="BK22" i="7"/>
  <c r="BJ22" i="7"/>
  <c r="BI22" i="7"/>
  <c r="BH22" i="7"/>
  <c r="BG22" i="7"/>
  <c r="BF22" i="7"/>
  <c r="BE22" i="7"/>
  <c r="BD22" i="7"/>
  <c r="BC22" i="7"/>
  <c r="BB22" i="7"/>
  <c r="BA22" i="7"/>
  <c r="AZ22" i="7"/>
  <c r="AY22" i="7"/>
  <c r="AX22" i="7"/>
  <c r="AW22" i="7"/>
  <c r="AV22" i="7"/>
  <c r="AU22" i="7"/>
  <c r="AT22" i="7"/>
  <c r="AS22" i="7"/>
  <c r="AE22" i="7"/>
  <c r="AD22" i="7"/>
  <c r="AC22" i="7"/>
  <c r="AB22" i="7"/>
  <c r="AA22" i="7"/>
  <c r="Z22" i="7"/>
  <c r="Y22" i="7"/>
  <c r="X22" i="7"/>
  <c r="W22" i="7"/>
  <c r="V22" i="7"/>
  <c r="U22" i="7"/>
  <c r="T22" i="7"/>
  <c r="S22" i="7"/>
  <c r="R22" i="7"/>
  <c r="Q22" i="7"/>
  <c r="AH22" i="7" s="1"/>
  <c r="P22" i="7"/>
  <c r="O22" i="7"/>
  <c r="N22" i="7"/>
  <c r="M22" i="7"/>
  <c r="L22" i="7"/>
  <c r="K22" i="7"/>
  <c r="J22" i="7"/>
  <c r="I22" i="7"/>
  <c r="H22" i="7"/>
  <c r="G22" i="7"/>
  <c r="AI22" i="7" s="1"/>
  <c r="F22" i="7"/>
  <c r="D22" i="7"/>
  <c r="C22" i="7"/>
  <c r="B22" i="7"/>
  <c r="BT21" i="7"/>
  <c r="BS21" i="7"/>
  <c r="BR21" i="7"/>
  <c r="BQ21" i="7"/>
  <c r="BP21" i="7"/>
  <c r="BN21" i="7"/>
  <c r="BM21" i="7"/>
  <c r="BL21" i="7"/>
  <c r="BK21" i="7"/>
  <c r="BJ21" i="7"/>
  <c r="BI21" i="7"/>
  <c r="BH21" i="7"/>
  <c r="BG21" i="7"/>
  <c r="BF21" i="7"/>
  <c r="BE21" i="7"/>
  <c r="BD21" i="7"/>
  <c r="BU21" i="7" s="1"/>
  <c r="BV21" i="7" s="1"/>
  <c r="BC21" i="7"/>
  <c r="BB21" i="7"/>
  <c r="BA21" i="7"/>
  <c r="AZ21" i="7"/>
  <c r="AY21" i="7"/>
  <c r="AX21" i="7"/>
  <c r="AW21" i="7"/>
  <c r="AV21" i="7"/>
  <c r="AU21" i="7"/>
  <c r="AT21" i="7"/>
  <c r="AS21" i="7"/>
  <c r="AE21" i="7"/>
  <c r="AD21" i="7"/>
  <c r="AC21" i="7"/>
  <c r="AB21" i="7"/>
  <c r="AA21" i="7"/>
  <c r="Z21" i="7"/>
  <c r="Y21" i="7"/>
  <c r="X21" i="7"/>
  <c r="W21" i="7"/>
  <c r="V21" i="7"/>
  <c r="U21" i="7"/>
  <c r="T21" i="7"/>
  <c r="S21" i="7"/>
  <c r="R21" i="7"/>
  <c r="Q21" i="7"/>
  <c r="P21" i="7"/>
  <c r="O21" i="7"/>
  <c r="N21" i="7"/>
  <c r="M21" i="7"/>
  <c r="L21" i="7"/>
  <c r="K21" i="7"/>
  <c r="J21" i="7"/>
  <c r="I21" i="7"/>
  <c r="H21" i="7"/>
  <c r="AI21" i="7" s="1"/>
  <c r="G21" i="7"/>
  <c r="F21" i="7"/>
  <c r="D21" i="7"/>
  <c r="C21" i="7"/>
  <c r="B21" i="7"/>
  <c r="BT20" i="7"/>
  <c r="BS20" i="7"/>
  <c r="BR20" i="7"/>
  <c r="BQ20" i="7"/>
  <c r="BP20" i="7"/>
  <c r="BN20" i="7"/>
  <c r="BM20" i="7"/>
  <c r="BL20" i="7"/>
  <c r="BK20" i="7"/>
  <c r="BJ20" i="7"/>
  <c r="BI20" i="7"/>
  <c r="BH20" i="7"/>
  <c r="BG20" i="7"/>
  <c r="BF20" i="7"/>
  <c r="BE20" i="7"/>
  <c r="BD20" i="7"/>
  <c r="BC20" i="7"/>
  <c r="BB20" i="7"/>
  <c r="BA20" i="7"/>
  <c r="AZ20" i="7"/>
  <c r="AY20" i="7"/>
  <c r="AX20" i="7"/>
  <c r="AW20" i="7"/>
  <c r="AV20" i="7"/>
  <c r="AU20" i="7"/>
  <c r="AT20" i="7"/>
  <c r="AS20" i="7"/>
  <c r="AE20" i="7"/>
  <c r="AD20" i="7"/>
  <c r="AC20" i="7"/>
  <c r="AB20" i="7"/>
  <c r="AA20" i="7"/>
  <c r="Z20" i="7"/>
  <c r="Y20" i="7"/>
  <c r="X20" i="7"/>
  <c r="W20" i="7"/>
  <c r="V20" i="7"/>
  <c r="U20" i="7"/>
  <c r="T20" i="7"/>
  <c r="S20" i="7"/>
  <c r="R20" i="7"/>
  <c r="Q20" i="7"/>
  <c r="P20" i="7"/>
  <c r="O20" i="7"/>
  <c r="N20" i="7"/>
  <c r="M20" i="7"/>
  <c r="L20" i="7"/>
  <c r="K20" i="7"/>
  <c r="J20" i="7"/>
  <c r="I20" i="7"/>
  <c r="AF20" i="7" s="1"/>
  <c r="H20" i="7"/>
  <c r="G20" i="7"/>
  <c r="F20" i="7"/>
  <c r="D20" i="7"/>
  <c r="C20" i="7"/>
  <c r="B20" i="7"/>
  <c r="BT19" i="7"/>
  <c r="BS19" i="7"/>
  <c r="BR19" i="7"/>
  <c r="BQ19" i="7"/>
  <c r="BP19" i="7"/>
  <c r="BN19" i="7"/>
  <c r="BM19" i="7"/>
  <c r="BL19" i="7"/>
  <c r="BK19" i="7"/>
  <c r="BJ19" i="7"/>
  <c r="BI19" i="7"/>
  <c r="BH19" i="7"/>
  <c r="BG19" i="7"/>
  <c r="BF19" i="7"/>
  <c r="BE19" i="7"/>
  <c r="BD19" i="7"/>
  <c r="BC19" i="7"/>
  <c r="BB19" i="7"/>
  <c r="BA19" i="7"/>
  <c r="AZ19" i="7"/>
  <c r="AY19" i="7"/>
  <c r="AX19" i="7"/>
  <c r="AW19" i="7"/>
  <c r="AV19" i="7"/>
  <c r="AU19" i="7"/>
  <c r="BU19" i="7" s="1"/>
  <c r="BV19" i="7" s="1"/>
  <c r="AT19" i="7"/>
  <c r="AS19" i="7"/>
  <c r="AE19" i="7"/>
  <c r="AD19" i="7"/>
  <c r="AC19" i="7"/>
  <c r="AB19" i="7"/>
  <c r="AA19" i="7"/>
  <c r="Z19" i="7"/>
  <c r="Y19" i="7"/>
  <c r="X19" i="7"/>
  <c r="W19" i="7"/>
  <c r="V19" i="7"/>
  <c r="U19" i="7"/>
  <c r="T19" i="7"/>
  <c r="S19" i="7"/>
  <c r="R19" i="7"/>
  <c r="Q19" i="7"/>
  <c r="P19" i="7"/>
  <c r="O19" i="7"/>
  <c r="N19" i="7"/>
  <c r="M19" i="7"/>
  <c r="L19" i="7"/>
  <c r="K19" i="7"/>
  <c r="J19" i="7"/>
  <c r="I19" i="7"/>
  <c r="H19" i="7"/>
  <c r="AH19" i="7" s="1"/>
  <c r="G19" i="7"/>
  <c r="AI19" i="7" s="1"/>
  <c r="F19" i="7"/>
  <c r="D19" i="7"/>
  <c r="C19" i="7"/>
  <c r="B19" i="7"/>
  <c r="BT18" i="7"/>
  <c r="BS18" i="7"/>
  <c r="BR18" i="7"/>
  <c r="BQ18" i="7"/>
  <c r="BP18" i="7"/>
  <c r="BN18" i="7"/>
  <c r="BM18" i="7"/>
  <c r="BL18" i="7"/>
  <c r="BK18" i="7"/>
  <c r="BJ18" i="7"/>
  <c r="BI18" i="7"/>
  <c r="BH18" i="7"/>
  <c r="BG18" i="7"/>
  <c r="BF18" i="7"/>
  <c r="BE18" i="7"/>
  <c r="BD18" i="7"/>
  <c r="BC18" i="7"/>
  <c r="BB18" i="7"/>
  <c r="BA18" i="7"/>
  <c r="AZ18" i="7"/>
  <c r="AY18" i="7"/>
  <c r="AX18" i="7"/>
  <c r="AW18" i="7"/>
  <c r="AV18" i="7"/>
  <c r="AU18" i="7"/>
  <c r="BU18" i="7" s="1"/>
  <c r="BV18" i="7" s="1"/>
  <c r="AT18" i="7"/>
  <c r="AS18" i="7"/>
  <c r="AE18" i="7"/>
  <c r="AD18" i="7"/>
  <c r="AC18" i="7"/>
  <c r="AB18" i="7"/>
  <c r="AA18" i="7"/>
  <c r="Z18" i="7"/>
  <c r="Y18" i="7"/>
  <c r="X18" i="7"/>
  <c r="W18" i="7"/>
  <c r="V18" i="7"/>
  <c r="U18" i="7"/>
  <c r="T18" i="7"/>
  <c r="S18" i="7"/>
  <c r="AI18" i="7" s="1"/>
  <c r="R18" i="7"/>
  <c r="Q18" i="7"/>
  <c r="P18" i="7"/>
  <c r="O18" i="7"/>
  <c r="N18" i="7"/>
  <c r="M18" i="7"/>
  <c r="L18" i="7"/>
  <c r="K18" i="7"/>
  <c r="J18" i="7"/>
  <c r="I18" i="7"/>
  <c r="H18" i="7"/>
  <c r="G18" i="7"/>
  <c r="F18" i="7"/>
  <c r="AH18" i="7" s="1"/>
  <c r="D18" i="7"/>
  <c r="C18" i="7"/>
  <c r="B18" i="7"/>
  <c r="BT17" i="7"/>
  <c r="BS17" i="7"/>
  <c r="BR17" i="7"/>
  <c r="BQ17" i="7"/>
  <c r="BP17" i="7"/>
  <c r="BN17" i="7"/>
  <c r="BM17" i="7"/>
  <c r="BL17" i="7"/>
  <c r="BK17" i="7"/>
  <c r="BJ17" i="7"/>
  <c r="BI17" i="7"/>
  <c r="BH17" i="7"/>
  <c r="BG17" i="7"/>
  <c r="BF17" i="7"/>
  <c r="BE17" i="7"/>
  <c r="BD17" i="7"/>
  <c r="BC17" i="7"/>
  <c r="BB17" i="7"/>
  <c r="BA17" i="7"/>
  <c r="AZ17" i="7"/>
  <c r="AY17" i="7"/>
  <c r="AX17" i="7"/>
  <c r="AW17" i="7"/>
  <c r="AV17" i="7"/>
  <c r="AU17" i="7"/>
  <c r="BU17" i="7" s="1"/>
  <c r="BV17" i="7" s="1"/>
  <c r="AT17" i="7"/>
  <c r="AS17" i="7"/>
  <c r="AE17" i="7"/>
  <c r="AD17" i="7"/>
  <c r="AC17" i="7"/>
  <c r="AB17" i="7"/>
  <c r="AA17" i="7"/>
  <c r="Z17" i="7"/>
  <c r="Y17" i="7"/>
  <c r="X17" i="7"/>
  <c r="W17" i="7"/>
  <c r="V17" i="7"/>
  <c r="U17" i="7"/>
  <c r="T17" i="7"/>
  <c r="S17" i="7"/>
  <c r="R17" i="7"/>
  <c r="Q17" i="7"/>
  <c r="P17" i="7"/>
  <c r="O17" i="7"/>
  <c r="N17" i="7"/>
  <c r="M17" i="7"/>
  <c r="L17" i="7"/>
  <c r="K17" i="7"/>
  <c r="J17" i="7"/>
  <c r="I17" i="7"/>
  <c r="H17" i="7"/>
  <c r="G17" i="7"/>
  <c r="AF17" i="7" s="1"/>
  <c r="F17" i="7"/>
  <c r="AH17" i="7" s="1"/>
  <c r="D17" i="7"/>
  <c r="C17" i="7"/>
  <c r="B17" i="7"/>
  <c r="BT16" i="7"/>
  <c r="BS16" i="7"/>
  <c r="BR16" i="7"/>
  <c r="BQ16" i="7"/>
  <c r="BP16" i="7"/>
  <c r="BN16" i="7"/>
  <c r="BM16" i="7"/>
  <c r="BL16" i="7"/>
  <c r="BK16" i="7"/>
  <c r="BJ16" i="7"/>
  <c r="BI16" i="7"/>
  <c r="BH16" i="7"/>
  <c r="BG16" i="7"/>
  <c r="BF16" i="7"/>
  <c r="BE16" i="7"/>
  <c r="BD16" i="7"/>
  <c r="BC16" i="7"/>
  <c r="BB16" i="7"/>
  <c r="BA16" i="7"/>
  <c r="AZ16" i="7"/>
  <c r="AY16" i="7"/>
  <c r="AX16" i="7"/>
  <c r="AW16" i="7"/>
  <c r="AV16" i="7"/>
  <c r="AU16" i="7"/>
  <c r="BU16" i="7" s="1"/>
  <c r="BV16" i="7" s="1"/>
  <c r="AT16" i="7"/>
  <c r="AS16" i="7"/>
  <c r="AE16" i="7"/>
  <c r="AD16" i="7"/>
  <c r="AC16" i="7"/>
  <c r="AB16" i="7"/>
  <c r="AA16" i="7"/>
  <c r="Z16" i="7"/>
  <c r="Y16" i="7"/>
  <c r="X16" i="7"/>
  <c r="W16" i="7"/>
  <c r="V16" i="7"/>
  <c r="U16" i="7"/>
  <c r="T16" i="7"/>
  <c r="S16" i="7"/>
  <c r="R16" i="7"/>
  <c r="Q16" i="7"/>
  <c r="P16" i="7"/>
  <c r="O16" i="7"/>
  <c r="N16" i="7"/>
  <c r="M16" i="7"/>
  <c r="AF16" i="7" s="1"/>
  <c r="L16" i="7"/>
  <c r="K16" i="7"/>
  <c r="J16" i="7"/>
  <c r="I16" i="7"/>
  <c r="H16" i="7"/>
  <c r="G16" i="7"/>
  <c r="F16" i="7"/>
  <c r="AG16" i="7" s="1"/>
  <c r="D16" i="7"/>
  <c r="C16" i="7"/>
  <c r="B16" i="7"/>
  <c r="BT15" i="7"/>
  <c r="BS15" i="7"/>
  <c r="BR15" i="7"/>
  <c r="BQ15" i="7"/>
  <c r="BP15" i="7"/>
  <c r="BN15" i="7"/>
  <c r="BM15" i="7"/>
  <c r="BL15" i="7"/>
  <c r="BK15" i="7"/>
  <c r="BJ15" i="7"/>
  <c r="BI15" i="7"/>
  <c r="BH15" i="7"/>
  <c r="BG15" i="7"/>
  <c r="BF15" i="7"/>
  <c r="BE15" i="7"/>
  <c r="BD15" i="7"/>
  <c r="BC15" i="7"/>
  <c r="BB15" i="7"/>
  <c r="BA15" i="7"/>
  <c r="AZ15" i="7"/>
  <c r="AY15" i="7"/>
  <c r="AX15" i="7"/>
  <c r="AW15" i="7"/>
  <c r="AV15" i="7"/>
  <c r="BU15" i="7" s="1"/>
  <c r="BV15" i="7" s="1"/>
  <c r="AU15" i="7"/>
  <c r="AT15" i="7"/>
  <c r="AS15" i="7"/>
  <c r="AE15" i="7"/>
  <c r="AD15" i="7"/>
  <c r="AC15" i="7"/>
  <c r="AB15" i="7"/>
  <c r="AA15" i="7"/>
  <c r="Z15" i="7"/>
  <c r="Y15" i="7"/>
  <c r="X15" i="7"/>
  <c r="W15" i="7"/>
  <c r="V15" i="7"/>
  <c r="U15" i="7"/>
  <c r="T15" i="7"/>
  <c r="S15" i="7"/>
  <c r="R15" i="7"/>
  <c r="Q15" i="7"/>
  <c r="P15" i="7"/>
  <c r="AF15" i="7" s="1"/>
  <c r="O15" i="7"/>
  <c r="N15" i="7"/>
  <c r="M15" i="7"/>
  <c r="L15" i="7"/>
  <c r="K15" i="7"/>
  <c r="J15" i="7"/>
  <c r="I15" i="7"/>
  <c r="H15" i="7"/>
  <c r="G15" i="7"/>
  <c r="F15" i="7"/>
  <c r="AI15" i="7" s="1"/>
  <c r="D15" i="7"/>
  <c r="C15" i="7"/>
  <c r="B15" i="7"/>
  <c r="BT14" i="7"/>
  <c r="BS14" i="7"/>
  <c r="BR14" i="7"/>
  <c r="BQ14" i="7"/>
  <c r="BP14" i="7"/>
  <c r="BN14" i="7"/>
  <c r="BM14" i="7"/>
  <c r="BL14" i="7"/>
  <c r="BK14" i="7"/>
  <c r="BJ14" i="7"/>
  <c r="BI14" i="7"/>
  <c r="BH14" i="7"/>
  <c r="BG14" i="7"/>
  <c r="BF14" i="7"/>
  <c r="BE14" i="7"/>
  <c r="BD14" i="7"/>
  <c r="BC14" i="7"/>
  <c r="BB14" i="7"/>
  <c r="BA14" i="7"/>
  <c r="AZ14" i="7"/>
  <c r="AY14" i="7"/>
  <c r="AX14" i="7"/>
  <c r="AW14" i="7"/>
  <c r="AV14" i="7"/>
  <c r="AU14" i="7"/>
  <c r="AT14" i="7"/>
  <c r="AS14" i="7"/>
  <c r="AE14" i="7"/>
  <c r="AD14" i="7"/>
  <c r="AC14" i="7"/>
  <c r="AB14" i="7"/>
  <c r="AA14" i="7"/>
  <c r="Z14" i="7"/>
  <c r="Y14" i="7"/>
  <c r="X14" i="7"/>
  <c r="W14" i="7"/>
  <c r="V14" i="7"/>
  <c r="U14" i="7"/>
  <c r="T14" i="7"/>
  <c r="S14" i="7"/>
  <c r="R14" i="7"/>
  <c r="Q14" i="7"/>
  <c r="P14" i="7"/>
  <c r="O14" i="7"/>
  <c r="N14" i="7"/>
  <c r="M14" i="7"/>
  <c r="L14" i="7"/>
  <c r="K14" i="7"/>
  <c r="J14" i="7"/>
  <c r="I14" i="7"/>
  <c r="H14" i="7"/>
  <c r="G14" i="7"/>
  <c r="F14" i="7"/>
  <c r="AG14" i="7" s="1"/>
  <c r="D14" i="7"/>
  <c r="C14" i="7"/>
  <c r="B14" i="7"/>
  <c r="BT13" i="7"/>
  <c r="BS13" i="7"/>
  <c r="BR13" i="7"/>
  <c r="BQ13" i="7"/>
  <c r="BP13" i="7"/>
  <c r="BN13" i="7"/>
  <c r="BM13" i="7"/>
  <c r="BL13" i="7"/>
  <c r="BK13" i="7"/>
  <c r="BJ13" i="7"/>
  <c r="BI13" i="7"/>
  <c r="BH13" i="7"/>
  <c r="BG13" i="7"/>
  <c r="BF13" i="7"/>
  <c r="BE13" i="7"/>
  <c r="BD13" i="7"/>
  <c r="BC13" i="7"/>
  <c r="BB13" i="7"/>
  <c r="BA13" i="7"/>
  <c r="AZ13" i="7"/>
  <c r="AY13" i="7"/>
  <c r="AX13" i="7"/>
  <c r="AW13" i="7"/>
  <c r="AV13" i="7"/>
  <c r="BU13" i="7" s="1"/>
  <c r="BV13" i="7" s="1"/>
  <c r="AU13" i="7"/>
  <c r="AT13" i="7"/>
  <c r="AS13" i="7"/>
  <c r="AE13" i="7"/>
  <c r="AD13" i="7"/>
  <c r="AC13" i="7"/>
  <c r="AB13" i="7"/>
  <c r="AA13" i="7"/>
  <c r="Z13" i="7"/>
  <c r="Y13" i="7"/>
  <c r="X13" i="7"/>
  <c r="W13" i="7"/>
  <c r="V13" i="7"/>
  <c r="U13" i="7"/>
  <c r="T13" i="7"/>
  <c r="S13" i="7"/>
  <c r="R13" i="7"/>
  <c r="Q13" i="7"/>
  <c r="P13" i="7"/>
  <c r="O13" i="7"/>
  <c r="N13" i="7"/>
  <c r="M13" i="7"/>
  <c r="L13" i="7"/>
  <c r="K13" i="7"/>
  <c r="J13" i="7"/>
  <c r="I13" i="7"/>
  <c r="H13" i="7"/>
  <c r="G13" i="7"/>
  <c r="AG13" i="7" s="1"/>
  <c r="F13" i="7"/>
  <c r="D13" i="7"/>
  <c r="C13" i="7"/>
  <c r="B13" i="7"/>
  <c r="BT12" i="7"/>
  <c r="BS12" i="7"/>
  <c r="BR12" i="7"/>
  <c r="BQ12" i="7"/>
  <c r="BP12" i="7"/>
  <c r="BN12" i="7"/>
  <c r="BM12" i="7"/>
  <c r="BL12" i="7"/>
  <c r="BK12" i="7"/>
  <c r="BJ12" i="7"/>
  <c r="BI12" i="7"/>
  <c r="BH12" i="7"/>
  <c r="BG12" i="7"/>
  <c r="BF12" i="7"/>
  <c r="BE12" i="7"/>
  <c r="BD12" i="7"/>
  <c r="BU12" i="7" s="1"/>
  <c r="BV12" i="7" s="1"/>
  <c r="BC12" i="7"/>
  <c r="BB12" i="7"/>
  <c r="BA12" i="7"/>
  <c r="AZ12" i="7"/>
  <c r="AY12" i="7"/>
  <c r="AX12" i="7"/>
  <c r="AW12" i="7"/>
  <c r="AV12" i="7"/>
  <c r="AU12" i="7"/>
  <c r="AT12" i="7"/>
  <c r="AS12" i="7"/>
  <c r="AE12" i="7"/>
  <c r="AD12" i="7"/>
  <c r="AC12" i="7"/>
  <c r="AB12" i="7"/>
  <c r="AA12" i="7"/>
  <c r="Z12" i="7"/>
  <c r="Y12" i="7"/>
  <c r="X12" i="7"/>
  <c r="W12" i="7"/>
  <c r="V12" i="7"/>
  <c r="U12" i="7"/>
  <c r="T12" i="7"/>
  <c r="S12" i="7"/>
  <c r="R12" i="7"/>
  <c r="Q12" i="7"/>
  <c r="AG12" i="7" s="1"/>
  <c r="P12" i="7"/>
  <c r="O12" i="7"/>
  <c r="N12" i="7"/>
  <c r="M12" i="7"/>
  <c r="L12" i="7"/>
  <c r="K12" i="7"/>
  <c r="J12" i="7"/>
  <c r="I12" i="7"/>
  <c r="H12" i="7"/>
  <c r="G12" i="7"/>
  <c r="F12" i="7"/>
  <c r="D12" i="7"/>
  <c r="C12" i="7"/>
  <c r="B12" i="7"/>
  <c r="BT11" i="7"/>
  <c r="BS11" i="7"/>
  <c r="BR11" i="7"/>
  <c r="BQ11" i="7"/>
  <c r="BP11" i="7"/>
  <c r="BN11" i="7"/>
  <c r="BM11" i="7"/>
  <c r="BL11" i="7"/>
  <c r="BK11" i="7"/>
  <c r="BJ11" i="7"/>
  <c r="BI11" i="7"/>
  <c r="BH11" i="7"/>
  <c r="BG11" i="7"/>
  <c r="BF11" i="7"/>
  <c r="BE11" i="7"/>
  <c r="BD11" i="7"/>
  <c r="BC11" i="7"/>
  <c r="BB11" i="7"/>
  <c r="BA11" i="7"/>
  <c r="AZ11" i="7"/>
  <c r="AY11" i="7"/>
  <c r="AX11" i="7"/>
  <c r="AW11" i="7"/>
  <c r="AV11" i="7"/>
  <c r="BU11" i="7" s="1"/>
  <c r="BV11" i="7" s="1"/>
  <c r="AU11" i="7"/>
  <c r="AT11" i="7"/>
  <c r="AS11" i="7"/>
  <c r="AE11" i="7"/>
  <c r="AD11" i="7"/>
  <c r="AC11" i="7"/>
  <c r="AB11" i="7"/>
  <c r="AA11" i="7"/>
  <c r="Z11" i="7"/>
  <c r="Y11" i="7"/>
  <c r="X11" i="7"/>
  <c r="W11" i="7"/>
  <c r="V11" i="7"/>
  <c r="U11" i="7"/>
  <c r="T11" i="7"/>
  <c r="S11" i="7"/>
  <c r="R11" i="7"/>
  <c r="Q11" i="7"/>
  <c r="P11" i="7"/>
  <c r="O11" i="7"/>
  <c r="N11" i="7"/>
  <c r="M11" i="7"/>
  <c r="AF11" i="7" s="1"/>
  <c r="L11" i="7"/>
  <c r="K11" i="7"/>
  <c r="J11" i="7"/>
  <c r="I11" i="7"/>
  <c r="H11" i="7"/>
  <c r="G11" i="7"/>
  <c r="F11" i="7"/>
  <c r="AI11" i="7" s="1"/>
  <c r="D11" i="7"/>
  <c r="C11" i="7"/>
  <c r="B11" i="7"/>
  <c r="BT10" i="7"/>
  <c r="BS10" i="7"/>
  <c r="BR10" i="7"/>
  <c r="BQ10" i="7"/>
  <c r="BP10" i="7"/>
  <c r="BN10" i="7"/>
  <c r="BM10" i="7"/>
  <c r="BL10" i="7"/>
  <c r="BK10" i="7"/>
  <c r="BJ10" i="7"/>
  <c r="BI10" i="7"/>
  <c r="BH10" i="7"/>
  <c r="BG10" i="7"/>
  <c r="BF10" i="7"/>
  <c r="BE10" i="7"/>
  <c r="BD10" i="7"/>
  <c r="BC10" i="7"/>
  <c r="BB10" i="7"/>
  <c r="BA10" i="7"/>
  <c r="AZ10" i="7"/>
  <c r="AY10" i="7"/>
  <c r="AX10" i="7"/>
  <c r="AW10" i="7"/>
  <c r="AV10" i="7"/>
  <c r="AU10" i="7"/>
  <c r="AT10" i="7"/>
  <c r="AS10" i="7"/>
  <c r="AE10" i="7"/>
  <c r="AD10" i="7"/>
  <c r="AC10" i="7"/>
  <c r="AB10" i="7"/>
  <c r="AA10" i="7"/>
  <c r="Z10" i="7"/>
  <c r="Y10" i="7"/>
  <c r="X10" i="7"/>
  <c r="W10" i="7"/>
  <c r="V10" i="7"/>
  <c r="U10" i="7"/>
  <c r="T10" i="7"/>
  <c r="S10" i="7"/>
  <c r="R10" i="7"/>
  <c r="Q10" i="7"/>
  <c r="P10" i="7"/>
  <c r="O10" i="7"/>
  <c r="N10" i="7"/>
  <c r="M10" i="7"/>
  <c r="L10" i="7"/>
  <c r="K10" i="7"/>
  <c r="AI10" i="7" s="1"/>
  <c r="J10" i="7"/>
  <c r="I10" i="7"/>
  <c r="H10" i="7"/>
  <c r="G10" i="7"/>
  <c r="F10" i="7"/>
  <c r="D10" i="7"/>
  <c r="C10" i="7"/>
  <c r="B10" i="7"/>
  <c r="BT9" i="7"/>
  <c r="BS9" i="7"/>
  <c r="BR9" i="7"/>
  <c r="BQ9" i="7"/>
  <c r="BP9" i="7"/>
  <c r="BN9" i="7"/>
  <c r="BM9" i="7"/>
  <c r="BL9" i="7"/>
  <c r="BK9" i="7"/>
  <c r="BJ9" i="7"/>
  <c r="BI9" i="7"/>
  <c r="BH9" i="7"/>
  <c r="BG9" i="7"/>
  <c r="BF9" i="7"/>
  <c r="BE9" i="7"/>
  <c r="BD9" i="7"/>
  <c r="BC9" i="7"/>
  <c r="BB9" i="7"/>
  <c r="BA9" i="7"/>
  <c r="AZ9" i="7"/>
  <c r="AY9" i="7"/>
  <c r="AX9" i="7"/>
  <c r="AW9" i="7"/>
  <c r="AV9" i="7"/>
  <c r="AU9" i="7"/>
  <c r="AT9" i="7"/>
  <c r="AS9" i="7"/>
  <c r="AE9" i="7"/>
  <c r="AD9" i="7"/>
  <c r="AC9" i="7"/>
  <c r="AB9" i="7"/>
  <c r="AA9" i="7"/>
  <c r="Z9" i="7"/>
  <c r="Y9" i="7"/>
  <c r="X9" i="7"/>
  <c r="W9" i="7"/>
  <c r="V9" i="7"/>
  <c r="U9" i="7"/>
  <c r="T9" i="7"/>
  <c r="S9" i="7"/>
  <c r="R9" i="7"/>
  <c r="Q9" i="7"/>
  <c r="P9" i="7"/>
  <c r="O9" i="7"/>
  <c r="N9" i="7"/>
  <c r="M9" i="7"/>
  <c r="L9" i="7"/>
  <c r="K9" i="7"/>
  <c r="J9" i="7"/>
  <c r="I9" i="7"/>
  <c r="H9" i="7"/>
  <c r="AI9" i="7" s="1"/>
  <c r="G9" i="7"/>
  <c r="F9" i="7"/>
  <c r="AG9" i="7" s="1"/>
  <c r="D9" i="7"/>
  <c r="C9" i="7"/>
  <c r="B9" i="7"/>
  <c r="BT8" i="7"/>
  <c r="BS8" i="7"/>
  <c r="BR8" i="7"/>
  <c r="BQ8" i="7"/>
  <c r="BP8" i="7"/>
  <c r="BN8" i="7"/>
  <c r="BM8" i="7"/>
  <c r="BL8" i="7"/>
  <c r="BK8" i="7"/>
  <c r="BJ8" i="7"/>
  <c r="BI8" i="7"/>
  <c r="BH8" i="7"/>
  <c r="BG8" i="7"/>
  <c r="BF8" i="7"/>
  <c r="BE8" i="7"/>
  <c r="BD8" i="7"/>
  <c r="BC8" i="7"/>
  <c r="BB8" i="7"/>
  <c r="BA8" i="7"/>
  <c r="AZ8" i="7"/>
  <c r="AY8" i="7"/>
  <c r="AX8" i="7"/>
  <c r="AW8" i="7"/>
  <c r="AV8" i="7"/>
  <c r="AU8" i="7"/>
  <c r="BU8" i="7" s="1"/>
  <c r="BV8" i="7" s="1"/>
  <c r="AT8" i="7"/>
  <c r="AS8" i="7"/>
  <c r="AE8" i="7"/>
  <c r="AD8" i="7"/>
  <c r="AC8" i="7"/>
  <c r="AB8" i="7"/>
  <c r="AA8" i="7"/>
  <c r="Z8" i="7"/>
  <c r="Y8" i="7"/>
  <c r="X8" i="7"/>
  <c r="W8" i="7"/>
  <c r="V8" i="7"/>
  <c r="U8" i="7"/>
  <c r="T8" i="7"/>
  <c r="S8" i="7"/>
  <c r="R8" i="7"/>
  <c r="Q8" i="7"/>
  <c r="P8" i="7"/>
  <c r="O8" i="7"/>
  <c r="N8" i="7"/>
  <c r="M8" i="7"/>
  <c r="L8" i="7"/>
  <c r="K8" i="7"/>
  <c r="J8" i="7"/>
  <c r="AI8" i="7" s="1"/>
  <c r="I8" i="7"/>
  <c r="H8" i="7"/>
  <c r="G8" i="7"/>
  <c r="AH8" i="7" s="1"/>
  <c r="F8" i="7"/>
  <c r="D8" i="7"/>
  <c r="C8" i="7"/>
  <c r="B8" i="7"/>
  <c r="BT7" i="7"/>
  <c r="BS7" i="7"/>
  <c r="BR7" i="7"/>
  <c r="BQ7" i="7"/>
  <c r="BP7" i="7"/>
  <c r="BN7" i="7"/>
  <c r="BM7" i="7"/>
  <c r="BL7" i="7"/>
  <c r="BK7" i="7"/>
  <c r="BJ7" i="7"/>
  <c r="BI7" i="7"/>
  <c r="BH7" i="7"/>
  <c r="BG7" i="7"/>
  <c r="BF7" i="7"/>
  <c r="BE7" i="7"/>
  <c r="BD7" i="7"/>
  <c r="BC7" i="7"/>
  <c r="BB7" i="7"/>
  <c r="BA7" i="7"/>
  <c r="AZ7" i="7"/>
  <c r="AY7" i="7"/>
  <c r="AX7" i="7"/>
  <c r="AW7" i="7"/>
  <c r="AV7" i="7"/>
  <c r="AU7" i="7"/>
  <c r="BU7" i="7" s="1"/>
  <c r="BV7" i="7" s="1"/>
  <c r="AT7" i="7"/>
  <c r="AS7" i="7"/>
  <c r="AE7" i="7"/>
  <c r="AD7" i="7"/>
  <c r="AC7" i="7"/>
  <c r="AB7" i="7"/>
  <c r="AA7" i="7"/>
  <c r="Z7" i="7"/>
  <c r="Y7" i="7"/>
  <c r="X7" i="7"/>
  <c r="W7" i="7"/>
  <c r="V7" i="7"/>
  <c r="U7" i="7"/>
  <c r="T7" i="7"/>
  <c r="S7" i="7"/>
  <c r="R7" i="7"/>
  <c r="Q7" i="7"/>
  <c r="P7" i="7"/>
  <c r="O7" i="7"/>
  <c r="N7" i="7"/>
  <c r="M7" i="7"/>
  <c r="L7" i="7"/>
  <c r="K7" i="7"/>
  <c r="J7" i="7"/>
  <c r="I7" i="7"/>
  <c r="H7" i="7"/>
  <c r="G7" i="7"/>
  <c r="AG7" i="7" s="1"/>
  <c r="F7" i="7"/>
  <c r="D7" i="7"/>
  <c r="C7" i="7"/>
  <c r="B7" i="7"/>
  <c r="BT6" i="7"/>
  <c r="BS6" i="7"/>
  <c r="BR6" i="7"/>
  <c r="BQ6" i="7"/>
  <c r="BP6" i="7"/>
  <c r="BN6" i="7"/>
  <c r="BM6" i="7"/>
  <c r="BL6" i="7"/>
  <c r="BK6" i="7"/>
  <c r="BJ6" i="7"/>
  <c r="BI6" i="7"/>
  <c r="BH6" i="7"/>
  <c r="BG6" i="7"/>
  <c r="BF6" i="7"/>
  <c r="BE6" i="7"/>
  <c r="BD6" i="7"/>
  <c r="BC6" i="7"/>
  <c r="BB6" i="7"/>
  <c r="BA6" i="7"/>
  <c r="AZ6" i="7"/>
  <c r="AY6" i="7"/>
  <c r="AX6" i="7"/>
  <c r="AW6" i="7"/>
  <c r="AV6" i="7"/>
  <c r="BU6" i="7" s="1"/>
  <c r="BV6" i="7" s="1"/>
  <c r="AU6" i="7"/>
  <c r="AT6" i="7"/>
  <c r="AS6" i="7"/>
  <c r="AE6" i="7"/>
  <c r="AD6" i="7"/>
  <c r="AC6" i="7"/>
  <c r="AB6" i="7"/>
  <c r="AA6" i="7"/>
  <c r="Z6" i="7"/>
  <c r="Y6" i="7"/>
  <c r="X6" i="7"/>
  <c r="W6" i="7"/>
  <c r="V6" i="7"/>
  <c r="U6" i="7"/>
  <c r="T6" i="7"/>
  <c r="S6" i="7"/>
  <c r="R6" i="7"/>
  <c r="Q6" i="7"/>
  <c r="P6" i="7"/>
  <c r="O6" i="7"/>
  <c r="N6" i="7"/>
  <c r="M6" i="7"/>
  <c r="L6" i="7"/>
  <c r="K6" i="7"/>
  <c r="J6" i="7"/>
  <c r="I6" i="7"/>
  <c r="H6" i="7"/>
  <c r="AI6" i="7" s="1"/>
  <c r="G6" i="7"/>
  <c r="F6" i="7"/>
  <c r="AF6" i="7" s="1"/>
  <c r="D6" i="7"/>
  <c r="C6" i="7"/>
  <c r="B6" i="7"/>
  <c r="BT5" i="7"/>
  <c r="BS5" i="7"/>
  <c r="BR5" i="7"/>
  <c r="BQ5" i="7"/>
  <c r="BP5" i="7"/>
  <c r="BN5" i="7"/>
  <c r="BM5" i="7"/>
  <c r="BL5" i="7"/>
  <c r="BK5" i="7"/>
  <c r="BJ5" i="7"/>
  <c r="BI5" i="7"/>
  <c r="BH5" i="7"/>
  <c r="BG5" i="7"/>
  <c r="BF5" i="7"/>
  <c r="BE5" i="7"/>
  <c r="BD5" i="7"/>
  <c r="BC5" i="7"/>
  <c r="BB5" i="7"/>
  <c r="BA5" i="7"/>
  <c r="AZ5" i="7"/>
  <c r="AY5" i="7"/>
  <c r="AX5" i="7"/>
  <c r="AW5" i="7"/>
  <c r="AV5" i="7"/>
  <c r="AU5" i="7"/>
  <c r="BU5" i="7" s="1"/>
  <c r="BV5" i="7" s="1"/>
  <c r="AT5" i="7"/>
  <c r="AS5" i="7"/>
  <c r="AE5" i="7"/>
  <c r="AD5" i="7"/>
  <c r="AC5" i="7"/>
  <c r="AB5" i="7"/>
  <c r="AA5" i="7"/>
  <c r="Z5" i="7"/>
  <c r="Y5" i="7"/>
  <c r="X5" i="7"/>
  <c r="W5" i="7"/>
  <c r="V5" i="7"/>
  <c r="U5" i="7"/>
  <c r="T5" i="7"/>
  <c r="S5" i="7"/>
  <c r="R5" i="7"/>
  <c r="Q5" i="7"/>
  <c r="P5" i="7"/>
  <c r="O5" i="7"/>
  <c r="N5" i="7"/>
  <c r="M5" i="7"/>
  <c r="L5" i="7"/>
  <c r="K5" i="7"/>
  <c r="J5" i="7"/>
  <c r="I5" i="7"/>
  <c r="H5" i="7"/>
  <c r="G5" i="7"/>
  <c r="AI5" i="7" s="1"/>
  <c r="F5" i="7"/>
  <c r="D5" i="7"/>
  <c r="C5" i="7"/>
  <c r="B5" i="7"/>
  <c r="BT4" i="7"/>
  <c r="BS4" i="7"/>
  <c r="BR4" i="7"/>
  <c r="BQ4" i="7"/>
  <c r="BP4" i="7"/>
  <c r="BN4" i="7"/>
  <c r="BM4" i="7"/>
  <c r="BL4" i="7"/>
  <c r="BK4" i="7"/>
  <c r="BJ4" i="7"/>
  <c r="BI4" i="7"/>
  <c r="BH4" i="7"/>
  <c r="BG4" i="7"/>
  <c r="BF4" i="7"/>
  <c r="BE4" i="7"/>
  <c r="BD4" i="7"/>
  <c r="BC4" i="7"/>
  <c r="BB4" i="7"/>
  <c r="BA4" i="7"/>
  <c r="AZ4" i="7"/>
  <c r="AY4" i="7"/>
  <c r="AX4" i="7"/>
  <c r="AW4" i="7"/>
  <c r="AV4" i="7"/>
  <c r="AU4" i="7"/>
  <c r="BU4" i="7" s="1"/>
  <c r="BV4" i="7" s="1"/>
  <c r="AT4" i="7"/>
  <c r="AS4" i="7"/>
  <c r="AE4" i="7"/>
  <c r="AD4" i="7"/>
  <c r="AC4" i="7"/>
  <c r="AB4" i="7"/>
  <c r="AA4" i="7"/>
  <c r="Z4" i="7"/>
  <c r="Y4" i="7"/>
  <c r="X4" i="7"/>
  <c r="W4" i="7"/>
  <c r="V4" i="7"/>
  <c r="U4" i="7"/>
  <c r="T4" i="7"/>
  <c r="S4" i="7"/>
  <c r="R4" i="7"/>
  <c r="Q4" i="7"/>
  <c r="P4" i="7"/>
  <c r="O4" i="7"/>
  <c r="N4" i="7"/>
  <c r="M4" i="7"/>
  <c r="L4" i="7"/>
  <c r="K4" i="7"/>
  <c r="J4" i="7"/>
  <c r="I4" i="7"/>
  <c r="H4" i="7"/>
  <c r="G4" i="7"/>
  <c r="AH4" i="7" s="1"/>
  <c r="F4" i="7"/>
  <c r="D4" i="7"/>
  <c r="C4" i="7"/>
  <c r="B4" i="7"/>
  <c r="BT3" i="7"/>
  <c r="BS3" i="7"/>
  <c r="BR3" i="7"/>
  <c r="BQ3" i="7"/>
  <c r="BP3" i="7"/>
  <c r="BN3" i="7"/>
  <c r="BM3" i="7"/>
  <c r="BL3" i="7"/>
  <c r="BK3" i="7"/>
  <c r="BJ3" i="7"/>
  <c r="BI3" i="7"/>
  <c r="BH3" i="7"/>
  <c r="BG3" i="7"/>
  <c r="BF3" i="7"/>
  <c r="BE3" i="7"/>
  <c r="BD3" i="7"/>
  <c r="BC3" i="7"/>
  <c r="BB3" i="7"/>
  <c r="BA3" i="7"/>
  <c r="AZ3" i="7"/>
  <c r="AY3" i="7"/>
  <c r="AX3" i="7"/>
  <c r="AW3" i="7"/>
  <c r="AV3" i="7"/>
  <c r="AU3" i="7"/>
  <c r="AT3" i="7"/>
  <c r="AS3" i="7"/>
  <c r="AE3" i="7"/>
  <c r="AD3" i="7"/>
  <c r="AC3" i="7"/>
  <c r="AB3" i="7"/>
  <c r="AA3" i="7"/>
  <c r="Z3" i="7"/>
  <c r="Y3" i="7"/>
  <c r="X3" i="7"/>
  <c r="W3" i="7"/>
  <c r="V3" i="7"/>
  <c r="U3" i="7"/>
  <c r="T3" i="7"/>
  <c r="S3" i="7"/>
  <c r="R3" i="7"/>
  <c r="Q3" i="7"/>
  <c r="P3" i="7"/>
  <c r="O3" i="7"/>
  <c r="N3" i="7"/>
  <c r="M3" i="7"/>
  <c r="L3" i="7"/>
  <c r="K3" i="7"/>
  <c r="J3" i="7"/>
  <c r="I3" i="7"/>
  <c r="H3" i="7"/>
  <c r="AH3" i="7" s="1"/>
  <c r="G3" i="7"/>
  <c r="F3" i="7"/>
  <c r="D3" i="7"/>
  <c r="C3" i="7"/>
  <c r="B3" i="7"/>
  <c r="BT2" i="7"/>
  <c r="BS2" i="7"/>
  <c r="BR2" i="7"/>
  <c r="BQ2" i="7"/>
  <c r="BP2" i="7"/>
  <c r="BO2" i="7"/>
  <c r="BN2" i="7"/>
  <c r="BM2" i="7"/>
  <c r="BL2" i="7"/>
  <c r="BK2" i="7"/>
  <c r="BJ2" i="7"/>
  <c r="BI2" i="7"/>
  <c r="BH2" i="7"/>
  <c r="BG2" i="7"/>
  <c r="BF2" i="7"/>
  <c r="BE2" i="7"/>
  <c r="BD2" i="7"/>
  <c r="BC2" i="7"/>
  <c r="BB2" i="7"/>
  <c r="BA2" i="7"/>
  <c r="AZ2" i="7"/>
  <c r="AY2" i="7"/>
  <c r="AX2" i="7"/>
  <c r="AW2" i="7"/>
  <c r="AV2" i="7"/>
  <c r="BU2" i="7" s="1"/>
  <c r="BV2" i="7" s="1"/>
  <c r="AU2" i="7"/>
  <c r="AT2" i="7"/>
  <c r="AS2" i="7"/>
  <c r="AE2" i="7"/>
  <c r="AD2" i="7"/>
  <c r="AC2" i="7"/>
  <c r="AB2" i="7"/>
  <c r="AA2" i="7"/>
  <c r="Z2" i="7"/>
  <c r="Y2" i="7"/>
  <c r="X2" i="7"/>
  <c r="W2" i="7"/>
  <c r="V2" i="7"/>
  <c r="U2" i="7"/>
  <c r="T2" i="7"/>
  <c r="S2" i="7"/>
  <c r="R2" i="7"/>
  <c r="Q2" i="7"/>
  <c r="P2" i="7"/>
  <c r="O2" i="7"/>
  <c r="N2" i="7"/>
  <c r="M2" i="7"/>
  <c r="L2" i="7"/>
  <c r="K2" i="7"/>
  <c r="J2" i="7"/>
  <c r="I2" i="7"/>
  <c r="H2" i="7"/>
  <c r="G2" i="7"/>
  <c r="AG2" i="7" s="1"/>
  <c r="F2" i="7"/>
  <c r="AI2" i="7" s="1"/>
  <c r="D2" i="7"/>
  <c r="C2" i="7"/>
  <c r="B2" i="7"/>
  <c r="AE118" i="6"/>
  <c r="AD118" i="6"/>
  <c r="AC118" i="6"/>
  <c r="AB118" i="6"/>
  <c r="AA118" i="6"/>
  <c r="Z118" i="6"/>
  <c r="Y118" i="6"/>
  <c r="X118" i="6"/>
  <c r="W118" i="6"/>
  <c r="V118" i="6"/>
  <c r="U118" i="6"/>
  <c r="T118" i="6"/>
  <c r="S118" i="6"/>
  <c r="R118" i="6"/>
  <c r="Q118" i="6"/>
  <c r="P118" i="6"/>
  <c r="O118" i="6"/>
  <c r="N118" i="6"/>
  <c r="M118" i="6"/>
  <c r="L118" i="6"/>
  <c r="K118" i="6"/>
  <c r="J118" i="6"/>
  <c r="I118" i="6"/>
  <c r="H118" i="6"/>
  <c r="G118" i="6"/>
  <c r="AE117" i="6"/>
  <c r="AD117" i="6"/>
  <c r="AC117" i="6"/>
  <c r="AB117" i="6"/>
  <c r="AA117" i="6"/>
  <c r="Z117" i="6"/>
  <c r="Y117" i="6"/>
  <c r="X117" i="6"/>
  <c r="W117" i="6"/>
  <c r="V117" i="6"/>
  <c r="U117" i="6"/>
  <c r="T117" i="6"/>
  <c r="S117" i="6"/>
  <c r="R117" i="6"/>
  <c r="Q117" i="6"/>
  <c r="P117" i="6"/>
  <c r="O117" i="6"/>
  <c r="N117" i="6"/>
  <c r="M117" i="6"/>
  <c r="L117" i="6"/>
  <c r="K117" i="6"/>
  <c r="J117" i="6"/>
  <c r="I117" i="6"/>
  <c r="H117" i="6"/>
  <c r="G117" i="6"/>
  <c r="AE116" i="6"/>
  <c r="AD116" i="6"/>
  <c r="AC116" i="6"/>
  <c r="AB116" i="6"/>
  <c r="AA116" i="6"/>
  <c r="Z116" i="6"/>
  <c r="Y116" i="6"/>
  <c r="X116" i="6"/>
  <c r="W116" i="6"/>
  <c r="V116" i="6"/>
  <c r="U116" i="6"/>
  <c r="T116" i="6"/>
  <c r="S116" i="6"/>
  <c r="R116" i="6"/>
  <c r="Q116" i="6"/>
  <c r="P116" i="6"/>
  <c r="O116" i="6"/>
  <c r="N116" i="6"/>
  <c r="M116" i="6"/>
  <c r="L116" i="6"/>
  <c r="K116" i="6"/>
  <c r="J116" i="6"/>
  <c r="I116" i="6"/>
  <c r="H116" i="6"/>
  <c r="G116" i="6"/>
  <c r="AE115" i="6"/>
  <c r="AD115" i="6"/>
  <c r="AC115" i="6"/>
  <c r="AB115" i="6"/>
  <c r="AA115" i="6"/>
  <c r="Z115" i="6"/>
  <c r="Y115" i="6"/>
  <c r="X115" i="6"/>
  <c r="W115" i="6"/>
  <c r="V115" i="6"/>
  <c r="U115" i="6"/>
  <c r="T115" i="6"/>
  <c r="S115" i="6"/>
  <c r="R115" i="6"/>
  <c r="Q115" i="6"/>
  <c r="P115" i="6"/>
  <c r="O115" i="6"/>
  <c r="N115" i="6"/>
  <c r="M115" i="6"/>
  <c r="L115" i="6"/>
  <c r="K115" i="6"/>
  <c r="J115" i="6"/>
  <c r="I115" i="6"/>
  <c r="H115" i="6"/>
  <c r="G115" i="6"/>
  <c r="AE114" i="6"/>
  <c r="AD114" i="6"/>
  <c r="AC114" i="6"/>
  <c r="AB114" i="6"/>
  <c r="AA114" i="6"/>
  <c r="Z114" i="6"/>
  <c r="Y114" i="6"/>
  <c r="X114" i="6"/>
  <c r="W114" i="6"/>
  <c r="V114" i="6"/>
  <c r="U114" i="6"/>
  <c r="T114" i="6"/>
  <c r="S114" i="6"/>
  <c r="R114" i="6"/>
  <c r="Q114" i="6"/>
  <c r="P114" i="6"/>
  <c r="O114" i="6"/>
  <c r="N114" i="6"/>
  <c r="M114" i="6"/>
  <c r="L114" i="6"/>
  <c r="K114" i="6"/>
  <c r="J114" i="6"/>
  <c r="I114" i="6"/>
  <c r="H114" i="6"/>
  <c r="G114" i="6"/>
  <c r="AE113" i="6"/>
  <c r="AD113" i="6"/>
  <c r="AC113" i="6"/>
  <c r="AB113" i="6"/>
  <c r="AA113" i="6"/>
  <c r="Z113" i="6"/>
  <c r="Y113" i="6"/>
  <c r="X113" i="6"/>
  <c r="W113" i="6"/>
  <c r="V113" i="6"/>
  <c r="U113" i="6"/>
  <c r="T113" i="6"/>
  <c r="S113" i="6"/>
  <c r="R113" i="6"/>
  <c r="Q113" i="6"/>
  <c r="P113" i="6"/>
  <c r="O113" i="6"/>
  <c r="N113" i="6"/>
  <c r="M113" i="6"/>
  <c r="L113" i="6"/>
  <c r="K113" i="6"/>
  <c r="J113" i="6"/>
  <c r="I113" i="6"/>
  <c r="H113" i="6"/>
  <c r="G113"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AE111" i="6"/>
  <c r="AD111" i="6"/>
  <c r="AC111" i="6"/>
  <c r="AB111" i="6"/>
  <c r="AA111" i="6"/>
  <c r="Z111" i="6"/>
  <c r="Y111" i="6"/>
  <c r="X111" i="6"/>
  <c r="W111" i="6"/>
  <c r="V111" i="6"/>
  <c r="U111" i="6"/>
  <c r="T111" i="6"/>
  <c r="S111" i="6"/>
  <c r="R111" i="6"/>
  <c r="Q111" i="6"/>
  <c r="P111" i="6"/>
  <c r="O111" i="6"/>
  <c r="N111" i="6"/>
  <c r="M111" i="6"/>
  <c r="L111" i="6"/>
  <c r="K111" i="6"/>
  <c r="J111" i="6"/>
  <c r="I111" i="6"/>
  <c r="H111" i="6"/>
  <c r="G111" i="6"/>
  <c r="AE110" i="6"/>
  <c r="AD110" i="6"/>
  <c r="AC110" i="6"/>
  <c r="AB110" i="6"/>
  <c r="AA110" i="6"/>
  <c r="Z110" i="6"/>
  <c r="Y110" i="6"/>
  <c r="X110" i="6"/>
  <c r="W110" i="6"/>
  <c r="V110" i="6"/>
  <c r="U110" i="6"/>
  <c r="T110" i="6"/>
  <c r="S110" i="6"/>
  <c r="R110" i="6"/>
  <c r="Q110" i="6"/>
  <c r="P110" i="6"/>
  <c r="O110" i="6"/>
  <c r="N110" i="6"/>
  <c r="M110" i="6"/>
  <c r="L110" i="6"/>
  <c r="K110" i="6"/>
  <c r="J110" i="6"/>
  <c r="I110" i="6"/>
  <c r="H110" i="6"/>
  <c r="G110" i="6"/>
  <c r="AE109" i="6"/>
  <c r="AD109" i="6"/>
  <c r="AC109" i="6"/>
  <c r="AB109" i="6"/>
  <c r="AA109" i="6"/>
  <c r="Z109" i="6"/>
  <c r="Y109" i="6"/>
  <c r="X109" i="6"/>
  <c r="W109" i="6"/>
  <c r="V109" i="6"/>
  <c r="U109" i="6"/>
  <c r="T109" i="6"/>
  <c r="S109" i="6"/>
  <c r="R109" i="6"/>
  <c r="Q109" i="6"/>
  <c r="P109" i="6"/>
  <c r="O109" i="6"/>
  <c r="N109" i="6"/>
  <c r="M109" i="6"/>
  <c r="L109" i="6"/>
  <c r="K109" i="6"/>
  <c r="J109" i="6"/>
  <c r="I109" i="6"/>
  <c r="H109" i="6"/>
  <c r="G109" i="6"/>
  <c r="AE108" i="6"/>
  <c r="AD108" i="6"/>
  <c r="AC108" i="6"/>
  <c r="AB108" i="6"/>
  <c r="AA108" i="6"/>
  <c r="Z108" i="6"/>
  <c r="Y108" i="6"/>
  <c r="X108" i="6"/>
  <c r="W108" i="6"/>
  <c r="V108" i="6"/>
  <c r="U108" i="6"/>
  <c r="T108" i="6"/>
  <c r="S108" i="6"/>
  <c r="R108" i="6"/>
  <c r="Q108" i="6"/>
  <c r="P108" i="6"/>
  <c r="O108" i="6"/>
  <c r="N108" i="6"/>
  <c r="M108" i="6"/>
  <c r="L108" i="6"/>
  <c r="K108" i="6"/>
  <c r="J108" i="6"/>
  <c r="I108" i="6"/>
  <c r="H108" i="6"/>
  <c r="G108" i="6"/>
  <c r="AE107" i="6"/>
  <c r="AD107" i="6"/>
  <c r="AC107" i="6"/>
  <c r="AB107" i="6"/>
  <c r="AA107" i="6"/>
  <c r="Z107" i="6"/>
  <c r="Y107" i="6"/>
  <c r="X107" i="6"/>
  <c r="W107" i="6"/>
  <c r="V107" i="6"/>
  <c r="U107" i="6"/>
  <c r="T107" i="6"/>
  <c r="S107" i="6"/>
  <c r="R107" i="6"/>
  <c r="Q107" i="6"/>
  <c r="P107" i="6"/>
  <c r="O107" i="6"/>
  <c r="N107" i="6"/>
  <c r="M107" i="6"/>
  <c r="L107" i="6"/>
  <c r="K107" i="6"/>
  <c r="J107" i="6"/>
  <c r="I107" i="6"/>
  <c r="H107" i="6"/>
  <c r="G107" i="6"/>
  <c r="AE106" i="6"/>
  <c r="AD106" i="6"/>
  <c r="AC106" i="6"/>
  <c r="AB106" i="6"/>
  <c r="AA106" i="6"/>
  <c r="Z106" i="6"/>
  <c r="Y106" i="6"/>
  <c r="X106" i="6"/>
  <c r="W106" i="6"/>
  <c r="V106" i="6"/>
  <c r="U106" i="6"/>
  <c r="T106" i="6"/>
  <c r="S106" i="6"/>
  <c r="R106" i="6"/>
  <c r="Q106" i="6"/>
  <c r="P106" i="6"/>
  <c r="O106" i="6"/>
  <c r="N106" i="6"/>
  <c r="M106" i="6"/>
  <c r="L106" i="6"/>
  <c r="K106" i="6"/>
  <c r="J106" i="6"/>
  <c r="I106" i="6"/>
  <c r="H106" i="6"/>
  <c r="G106" i="6"/>
  <c r="AE105" i="6"/>
  <c r="AD105" i="6"/>
  <c r="AC105" i="6"/>
  <c r="AB105" i="6"/>
  <c r="AA105" i="6"/>
  <c r="Z105" i="6"/>
  <c r="Y105" i="6"/>
  <c r="X105" i="6"/>
  <c r="W105" i="6"/>
  <c r="V105" i="6"/>
  <c r="U105" i="6"/>
  <c r="T105" i="6"/>
  <c r="S105" i="6"/>
  <c r="R105" i="6"/>
  <c r="Q105" i="6"/>
  <c r="P105" i="6"/>
  <c r="O105" i="6"/>
  <c r="N105" i="6"/>
  <c r="M105" i="6"/>
  <c r="L105" i="6"/>
  <c r="K105" i="6"/>
  <c r="J105" i="6"/>
  <c r="I105" i="6"/>
  <c r="H105" i="6"/>
  <c r="G105" i="6"/>
  <c r="AE104" i="6"/>
  <c r="AD104" i="6"/>
  <c r="AC104" i="6"/>
  <c r="AB104" i="6"/>
  <c r="AA104" i="6"/>
  <c r="Z104" i="6"/>
  <c r="Y104" i="6"/>
  <c r="X104" i="6"/>
  <c r="W104" i="6"/>
  <c r="V104" i="6"/>
  <c r="U104" i="6"/>
  <c r="T104" i="6"/>
  <c r="S104" i="6"/>
  <c r="R104" i="6"/>
  <c r="Q104" i="6"/>
  <c r="P104" i="6"/>
  <c r="O104" i="6"/>
  <c r="N104" i="6"/>
  <c r="M104" i="6"/>
  <c r="L104" i="6"/>
  <c r="K104" i="6"/>
  <c r="J104" i="6"/>
  <c r="I104" i="6"/>
  <c r="H104" i="6"/>
  <c r="G104" i="6"/>
  <c r="AE103" i="6"/>
  <c r="AD103" i="6"/>
  <c r="AC103" i="6"/>
  <c r="AB103" i="6"/>
  <c r="AA103" i="6"/>
  <c r="Z103" i="6"/>
  <c r="Y103" i="6"/>
  <c r="X103" i="6"/>
  <c r="W103" i="6"/>
  <c r="V103" i="6"/>
  <c r="U103" i="6"/>
  <c r="T103" i="6"/>
  <c r="S103" i="6"/>
  <c r="R103" i="6"/>
  <c r="Q103" i="6"/>
  <c r="P103" i="6"/>
  <c r="O103" i="6"/>
  <c r="N103" i="6"/>
  <c r="M103" i="6"/>
  <c r="L103" i="6"/>
  <c r="K103" i="6"/>
  <c r="J103" i="6"/>
  <c r="I103" i="6"/>
  <c r="H103" i="6"/>
  <c r="G103" i="6"/>
  <c r="AE102" i="6"/>
  <c r="AD102" i="6"/>
  <c r="AC102" i="6"/>
  <c r="AB102" i="6"/>
  <c r="AA102" i="6"/>
  <c r="Z102" i="6"/>
  <c r="Y102" i="6"/>
  <c r="X102" i="6"/>
  <c r="W102" i="6"/>
  <c r="V102" i="6"/>
  <c r="U102" i="6"/>
  <c r="T102" i="6"/>
  <c r="S102" i="6"/>
  <c r="R102" i="6"/>
  <c r="Q102" i="6"/>
  <c r="P102" i="6"/>
  <c r="O102" i="6"/>
  <c r="N102" i="6"/>
  <c r="M102" i="6"/>
  <c r="L102" i="6"/>
  <c r="K102" i="6"/>
  <c r="J102" i="6"/>
  <c r="I102" i="6"/>
  <c r="H102" i="6"/>
  <c r="G102"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AE100" i="6"/>
  <c r="AD100" i="6"/>
  <c r="AC100" i="6"/>
  <c r="AB100" i="6"/>
  <c r="AA100" i="6"/>
  <c r="Z100" i="6"/>
  <c r="Y100" i="6"/>
  <c r="X100" i="6"/>
  <c r="W100" i="6"/>
  <c r="V100" i="6"/>
  <c r="U100" i="6"/>
  <c r="T100" i="6"/>
  <c r="S100" i="6"/>
  <c r="R100" i="6"/>
  <c r="Q100" i="6"/>
  <c r="P100" i="6"/>
  <c r="O100" i="6"/>
  <c r="N100" i="6"/>
  <c r="M100" i="6"/>
  <c r="L100" i="6"/>
  <c r="K100" i="6"/>
  <c r="J100" i="6"/>
  <c r="I100" i="6"/>
  <c r="H100" i="6"/>
  <c r="G100" i="6"/>
  <c r="AE99" i="6"/>
  <c r="AD99" i="6"/>
  <c r="AC99" i="6"/>
  <c r="AB99" i="6"/>
  <c r="AA99" i="6"/>
  <c r="Z99" i="6"/>
  <c r="Y99" i="6"/>
  <c r="X99" i="6"/>
  <c r="W99" i="6"/>
  <c r="V99" i="6"/>
  <c r="U99" i="6"/>
  <c r="T99" i="6"/>
  <c r="S99" i="6"/>
  <c r="R99" i="6"/>
  <c r="Q99" i="6"/>
  <c r="P99" i="6"/>
  <c r="O99" i="6"/>
  <c r="N99" i="6"/>
  <c r="M99" i="6"/>
  <c r="L99" i="6"/>
  <c r="K99" i="6"/>
  <c r="J99" i="6"/>
  <c r="I99" i="6"/>
  <c r="H99" i="6"/>
  <c r="G99" i="6"/>
  <c r="AE98" i="6"/>
  <c r="AD98" i="6"/>
  <c r="AC98" i="6"/>
  <c r="AB98" i="6"/>
  <c r="AA98" i="6"/>
  <c r="Z98" i="6"/>
  <c r="Y98" i="6"/>
  <c r="X98" i="6"/>
  <c r="W98" i="6"/>
  <c r="V98" i="6"/>
  <c r="U98" i="6"/>
  <c r="T98" i="6"/>
  <c r="S98" i="6"/>
  <c r="R98" i="6"/>
  <c r="Q98" i="6"/>
  <c r="P98" i="6"/>
  <c r="O98" i="6"/>
  <c r="N98" i="6"/>
  <c r="M98" i="6"/>
  <c r="L98" i="6"/>
  <c r="K98" i="6"/>
  <c r="J98" i="6"/>
  <c r="I98" i="6"/>
  <c r="H98" i="6"/>
  <c r="G98" i="6"/>
  <c r="AE97" i="6"/>
  <c r="AD97" i="6"/>
  <c r="AC97" i="6"/>
  <c r="AB97" i="6"/>
  <c r="AA97" i="6"/>
  <c r="Z97" i="6"/>
  <c r="Y97" i="6"/>
  <c r="X97" i="6"/>
  <c r="W97" i="6"/>
  <c r="V97" i="6"/>
  <c r="U97" i="6"/>
  <c r="T97" i="6"/>
  <c r="S97" i="6"/>
  <c r="R97" i="6"/>
  <c r="Q97" i="6"/>
  <c r="P97" i="6"/>
  <c r="O97" i="6"/>
  <c r="N97" i="6"/>
  <c r="M97" i="6"/>
  <c r="L97" i="6"/>
  <c r="K97" i="6"/>
  <c r="J97" i="6"/>
  <c r="I97" i="6"/>
  <c r="H97" i="6"/>
  <c r="G97" i="6"/>
  <c r="AE96" i="6"/>
  <c r="AD96" i="6"/>
  <c r="AC96" i="6"/>
  <c r="AB96" i="6"/>
  <c r="AA96" i="6"/>
  <c r="Z96" i="6"/>
  <c r="Y96" i="6"/>
  <c r="X96" i="6"/>
  <c r="W96" i="6"/>
  <c r="V96" i="6"/>
  <c r="U96" i="6"/>
  <c r="T96" i="6"/>
  <c r="S96" i="6"/>
  <c r="R96" i="6"/>
  <c r="Q96" i="6"/>
  <c r="P96" i="6"/>
  <c r="O96" i="6"/>
  <c r="N96" i="6"/>
  <c r="M96" i="6"/>
  <c r="L96" i="6"/>
  <c r="K96" i="6"/>
  <c r="J96" i="6"/>
  <c r="I96" i="6"/>
  <c r="H96" i="6"/>
  <c r="G96" i="6"/>
  <c r="AE95" i="6"/>
  <c r="AD95" i="6"/>
  <c r="AC95" i="6"/>
  <c r="AB95" i="6"/>
  <c r="AA95" i="6"/>
  <c r="Z95" i="6"/>
  <c r="Y95" i="6"/>
  <c r="X95" i="6"/>
  <c r="W95" i="6"/>
  <c r="V95" i="6"/>
  <c r="U95" i="6"/>
  <c r="T95" i="6"/>
  <c r="S95" i="6"/>
  <c r="R95" i="6"/>
  <c r="Q95" i="6"/>
  <c r="P95" i="6"/>
  <c r="O95" i="6"/>
  <c r="N95" i="6"/>
  <c r="M95" i="6"/>
  <c r="L95" i="6"/>
  <c r="K95" i="6"/>
  <c r="J95" i="6"/>
  <c r="I95" i="6"/>
  <c r="H95" i="6"/>
  <c r="G95" i="6"/>
  <c r="AE94" i="6"/>
  <c r="AD94" i="6"/>
  <c r="AC94" i="6"/>
  <c r="AB94" i="6"/>
  <c r="AA94" i="6"/>
  <c r="Z94" i="6"/>
  <c r="Y94" i="6"/>
  <c r="X94" i="6"/>
  <c r="W94" i="6"/>
  <c r="V94" i="6"/>
  <c r="U94" i="6"/>
  <c r="T94" i="6"/>
  <c r="S94" i="6"/>
  <c r="R94" i="6"/>
  <c r="Q94" i="6"/>
  <c r="P94" i="6"/>
  <c r="O94" i="6"/>
  <c r="N94" i="6"/>
  <c r="M94" i="6"/>
  <c r="L94" i="6"/>
  <c r="K94" i="6"/>
  <c r="J94" i="6"/>
  <c r="I94" i="6"/>
  <c r="H94" i="6"/>
  <c r="G94" i="6"/>
  <c r="AE93" i="6"/>
  <c r="AD93" i="6"/>
  <c r="AC93" i="6"/>
  <c r="AB93" i="6"/>
  <c r="AA93" i="6"/>
  <c r="Z93" i="6"/>
  <c r="Y93" i="6"/>
  <c r="X93" i="6"/>
  <c r="W93" i="6"/>
  <c r="V93" i="6"/>
  <c r="U93" i="6"/>
  <c r="T93" i="6"/>
  <c r="S93" i="6"/>
  <c r="R93" i="6"/>
  <c r="Q93" i="6"/>
  <c r="P93" i="6"/>
  <c r="O93" i="6"/>
  <c r="N93" i="6"/>
  <c r="M93" i="6"/>
  <c r="L93" i="6"/>
  <c r="K93" i="6"/>
  <c r="J93" i="6"/>
  <c r="I93" i="6"/>
  <c r="H93" i="6"/>
  <c r="G93" i="6"/>
  <c r="AE92" i="6"/>
  <c r="AD92" i="6"/>
  <c r="AC92" i="6"/>
  <c r="AB92" i="6"/>
  <c r="AA92" i="6"/>
  <c r="Z92" i="6"/>
  <c r="Y92" i="6"/>
  <c r="X92" i="6"/>
  <c r="W92" i="6"/>
  <c r="V92" i="6"/>
  <c r="U92" i="6"/>
  <c r="T92" i="6"/>
  <c r="S92" i="6"/>
  <c r="R92" i="6"/>
  <c r="Q92" i="6"/>
  <c r="P92" i="6"/>
  <c r="O92" i="6"/>
  <c r="N92" i="6"/>
  <c r="M92" i="6"/>
  <c r="L92" i="6"/>
  <c r="K92" i="6"/>
  <c r="J92" i="6"/>
  <c r="I92" i="6"/>
  <c r="H92" i="6"/>
  <c r="G92" i="6"/>
  <c r="AE91" i="6"/>
  <c r="AD91" i="6"/>
  <c r="AC91" i="6"/>
  <c r="AB91" i="6"/>
  <c r="AA91" i="6"/>
  <c r="Z91" i="6"/>
  <c r="Y91" i="6"/>
  <c r="X91" i="6"/>
  <c r="W91" i="6"/>
  <c r="V91" i="6"/>
  <c r="U91" i="6"/>
  <c r="T91" i="6"/>
  <c r="S91" i="6"/>
  <c r="R91" i="6"/>
  <c r="Q91" i="6"/>
  <c r="P91" i="6"/>
  <c r="O91" i="6"/>
  <c r="N91" i="6"/>
  <c r="M91" i="6"/>
  <c r="L91" i="6"/>
  <c r="K91" i="6"/>
  <c r="J91" i="6"/>
  <c r="I91" i="6"/>
  <c r="H91" i="6"/>
  <c r="G91" i="6"/>
  <c r="AE90" i="6"/>
  <c r="AD90" i="6"/>
  <c r="AC90" i="6"/>
  <c r="AB90" i="6"/>
  <c r="AA90" i="6"/>
  <c r="Z90" i="6"/>
  <c r="Y90" i="6"/>
  <c r="X90" i="6"/>
  <c r="W90" i="6"/>
  <c r="V90" i="6"/>
  <c r="U90" i="6"/>
  <c r="T90" i="6"/>
  <c r="S90" i="6"/>
  <c r="R90" i="6"/>
  <c r="Q90" i="6"/>
  <c r="P90" i="6"/>
  <c r="O90" i="6"/>
  <c r="N90" i="6"/>
  <c r="M90" i="6"/>
  <c r="L90" i="6"/>
  <c r="K90" i="6"/>
  <c r="J90" i="6"/>
  <c r="I90" i="6"/>
  <c r="H90" i="6"/>
  <c r="G90" i="6"/>
  <c r="AE89" i="6"/>
  <c r="AD89" i="6"/>
  <c r="AC89" i="6"/>
  <c r="AB89" i="6"/>
  <c r="AA89" i="6"/>
  <c r="Z89" i="6"/>
  <c r="Y89" i="6"/>
  <c r="X89" i="6"/>
  <c r="W89" i="6"/>
  <c r="V89" i="6"/>
  <c r="U89" i="6"/>
  <c r="T89" i="6"/>
  <c r="S89" i="6"/>
  <c r="R89" i="6"/>
  <c r="Q89" i="6"/>
  <c r="P89" i="6"/>
  <c r="O89" i="6"/>
  <c r="N89" i="6"/>
  <c r="M89" i="6"/>
  <c r="L89" i="6"/>
  <c r="K89" i="6"/>
  <c r="J89" i="6"/>
  <c r="I89" i="6"/>
  <c r="H89" i="6"/>
  <c r="G89" i="6"/>
  <c r="AE88" i="6"/>
  <c r="AD88" i="6"/>
  <c r="AC88" i="6"/>
  <c r="AB88" i="6"/>
  <c r="AA88" i="6"/>
  <c r="Z88" i="6"/>
  <c r="Y88" i="6"/>
  <c r="X88" i="6"/>
  <c r="W88" i="6"/>
  <c r="V88" i="6"/>
  <c r="U88" i="6"/>
  <c r="T88" i="6"/>
  <c r="S88" i="6"/>
  <c r="R88" i="6"/>
  <c r="Q88" i="6"/>
  <c r="P88" i="6"/>
  <c r="O88" i="6"/>
  <c r="N88" i="6"/>
  <c r="M88" i="6"/>
  <c r="L88" i="6"/>
  <c r="K88" i="6"/>
  <c r="J88" i="6"/>
  <c r="I88" i="6"/>
  <c r="H88" i="6"/>
  <c r="G88" i="6"/>
  <c r="AE87" i="6"/>
  <c r="AD87" i="6"/>
  <c r="AC87" i="6"/>
  <c r="AB87" i="6"/>
  <c r="AA87" i="6"/>
  <c r="Z87" i="6"/>
  <c r="Y87" i="6"/>
  <c r="X87" i="6"/>
  <c r="W87" i="6"/>
  <c r="V87" i="6"/>
  <c r="U87" i="6"/>
  <c r="T87" i="6"/>
  <c r="S87" i="6"/>
  <c r="R87" i="6"/>
  <c r="Q87" i="6"/>
  <c r="P87" i="6"/>
  <c r="O87" i="6"/>
  <c r="N87" i="6"/>
  <c r="M87" i="6"/>
  <c r="L87" i="6"/>
  <c r="K87" i="6"/>
  <c r="J87" i="6"/>
  <c r="I87" i="6"/>
  <c r="H87" i="6"/>
  <c r="G87" i="6"/>
  <c r="AE86" i="6"/>
  <c r="AD86" i="6"/>
  <c r="AC86" i="6"/>
  <c r="AB86" i="6"/>
  <c r="AA86" i="6"/>
  <c r="Z86" i="6"/>
  <c r="Y86" i="6"/>
  <c r="X86" i="6"/>
  <c r="W86" i="6"/>
  <c r="V86" i="6"/>
  <c r="U86" i="6"/>
  <c r="T86" i="6"/>
  <c r="S86" i="6"/>
  <c r="R86" i="6"/>
  <c r="Q86" i="6"/>
  <c r="P86" i="6"/>
  <c r="O86" i="6"/>
  <c r="N86" i="6"/>
  <c r="M86" i="6"/>
  <c r="L86" i="6"/>
  <c r="K86" i="6"/>
  <c r="J86" i="6"/>
  <c r="I86" i="6"/>
  <c r="H86" i="6"/>
  <c r="G86" i="6"/>
  <c r="AE85" i="6"/>
  <c r="AD85" i="6"/>
  <c r="AC85" i="6"/>
  <c r="AB85" i="6"/>
  <c r="AA85" i="6"/>
  <c r="Z85" i="6"/>
  <c r="Y85" i="6"/>
  <c r="X85" i="6"/>
  <c r="W85" i="6"/>
  <c r="V85" i="6"/>
  <c r="U85" i="6"/>
  <c r="T85" i="6"/>
  <c r="S85" i="6"/>
  <c r="R85" i="6"/>
  <c r="Q85" i="6"/>
  <c r="P85" i="6"/>
  <c r="O85" i="6"/>
  <c r="N85" i="6"/>
  <c r="M85" i="6"/>
  <c r="L85" i="6"/>
  <c r="K85" i="6"/>
  <c r="J85" i="6"/>
  <c r="I85" i="6"/>
  <c r="H85" i="6"/>
  <c r="G85" i="6"/>
  <c r="AE84" i="6"/>
  <c r="AD84" i="6"/>
  <c r="AC84" i="6"/>
  <c r="AB84" i="6"/>
  <c r="AA84" i="6"/>
  <c r="Z84" i="6"/>
  <c r="Y84" i="6"/>
  <c r="X84" i="6"/>
  <c r="W84" i="6"/>
  <c r="V84" i="6"/>
  <c r="U84" i="6"/>
  <c r="T84" i="6"/>
  <c r="S84" i="6"/>
  <c r="R84" i="6"/>
  <c r="Q84" i="6"/>
  <c r="P84" i="6"/>
  <c r="O84" i="6"/>
  <c r="N84" i="6"/>
  <c r="M84" i="6"/>
  <c r="L84" i="6"/>
  <c r="K84" i="6"/>
  <c r="J84" i="6"/>
  <c r="I84" i="6"/>
  <c r="H84" i="6"/>
  <c r="G84" i="6"/>
  <c r="AE83" i="6"/>
  <c r="AD83" i="6"/>
  <c r="AC83" i="6"/>
  <c r="AB83" i="6"/>
  <c r="AA83" i="6"/>
  <c r="Z83" i="6"/>
  <c r="Y83" i="6"/>
  <c r="X83" i="6"/>
  <c r="W83" i="6"/>
  <c r="V83" i="6"/>
  <c r="U83" i="6"/>
  <c r="T83" i="6"/>
  <c r="S83" i="6"/>
  <c r="R83" i="6"/>
  <c r="Q83" i="6"/>
  <c r="P83" i="6"/>
  <c r="O83" i="6"/>
  <c r="N83" i="6"/>
  <c r="M83" i="6"/>
  <c r="L83" i="6"/>
  <c r="K83" i="6"/>
  <c r="J83" i="6"/>
  <c r="I83" i="6"/>
  <c r="H83" i="6"/>
  <c r="G83" i="6"/>
  <c r="AE82" i="6"/>
  <c r="AD82" i="6"/>
  <c r="AC82" i="6"/>
  <c r="AB82" i="6"/>
  <c r="AA82" i="6"/>
  <c r="Z82" i="6"/>
  <c r="Y82" i="6"/>
  <c r="X82" i="6"/>
  <c r="W82" i="6"/>
  <c r="V82" i="6"/>
  <c r="U82" i="6"/>
  <c r="T82" i="6"/>
  <c r="S82" i="6"/>
  <c r="R82" i="6"/>
  <c r="Q82" i="6"/>
  <c r="P82" i="6"/>
  <c r="O82" i="6"/>
  <c r="N82" i="6"/>
  <c r="M82" i="6"/>
  <c r="L82" i="6"/>
  <c r="K82" i="6"/>
  <c r="J82" i="6"/>
  <c r="I82" i="6"/>
  <c r="H82" i="6"/>
  <c r="G82" i="6"/>
  <c r="AE81" i="6"/>
  <c r="AD81" i="6"/>
  <c r="AC81" i="6"/>
  <c r="AB81" i="6"/>
  <c r="AA81" i="6"/>
  <c r="Z81" i="6"/>
  <c r="Y81" i="6"/>
  <c r="X81" i="6"/>
  <c r="W81" i="6"/>
  <c r="V81" i="6"/>
  <c r="U81" i="6"/>
  <c r="T81" i="6"/>
  <c r="S81" i="6"/>
  <c r="R81" i="6"/>
  <c r="Q81" i="6"/>
  <c r="P81" i="6"/>
  <c r="O81" i="6"/>
  <c r="N81" i="6"/>
  <c r="M81" i="6"/>
  <c r="L81" i="6"/>
  <c r="K81" i="6"/>
  <c r="J81" i="6"/>
  <c r="I81" i="6"/>
  <c r="H81" i="6"/>
  <c r="G81" i="6"/>
  <c r="AE80" i="6"/>
  <c r="AD80" i="6"/>
  <c r="AC80" i="6"/>
  <c r="AB80" i="6"/>
  <c r="AA80" i="6"/>
  <c r="Z80" i="6"/>
  <c r="Y80" i="6"/>
  <c r="X80" i="6"/>
  <c r="W80" i="6"/>
  <c r="V80" i="6"/>
  <c r="U80" i="6"/>
  <c r="T80" i="6"/>
  <c r="S80" i="6"/>
  <c r="R80" i="6"/>
  <c r="Q80" i="6"/>
  <c r="P80" i="6"/>
  <c r="O80" i="6"/>
  <c r="N80" i="6"/>
  <c r="M80" i="6"/>
  <c r="L80" i="6"/>
  <c r="K80" i="6"/>
  <c r="J80" i="6"/>
  <c r="I80" i="6"/>
  <c r="H80" i="6"/>
  <c r="G80" i="6"/>
  <c r="AE79" i="6"/>
  <c r="AD79" i="6"/>
  <c r="AC79" i="6"/>
  <c r="AB79" i="6"/>
  <c r="AA79" i="6"/>
  <c r="Z79" i="6"/>
  <c r="Y79" i="6"/>
  <c r="X79" i="6"/>
  <c r="W79" i="6"/>
  <c r="V79" i="6"/>
  <c r="U79" i="6"/>
  <c r="T79" i="6"/>
  <c r="S79" i="6"/>
  <c r="R79" i="6"/>
  <c r="Q79" i="6"/>
  <c r="P79" i="6"/>
  <c r="O79" i="6"/>
  <c r="N79" i="6"/>
  <c r="M79" i="6"/>
  <c r="L79" i="6"/>
  <c r="K79" i="6"/>
  <c r="J79" i="6"/>
  <c r="I79" i="6"/>
  <c r="H79" i="6"/>
  <c r="G79" i="6"/>
  <c r="AE78" i="6"/>
  <c r="AD78" i="6"/>
  <c r="AC78" i="6"/>
  <c r="AB78" i="6"/>
  <c r="AA78" i="6"/>
  <c r="Z78" i="6"/>
  <c r="Y78" i="6"/>
  <c r="X78" i="6"/>
  <c r="W78" i="6"/>
  <c r="V78" i="6"/>
  <c r="U78" i="6"/>
  <c r="T78" i="6"/>
  <c r="S78" i="6"/>
  <c r="R78" i="6"/>
  <c r="Q78" i="6"/>
  <c r="P78" i="6"/>
  <c r="O78" i="6"/>
  <c r="N78" i="6"/>
  <c r="M78" i="6"/>
  <c r="L78" i="6"/>
  <c r="K78" i="6"/>
  <c r="J78" i="6"/>
  <c r="I78" i="6"/>
  <c r="H78" i="6"/>
  <c r="G78" i="6"/>
  <c r="AE77" i="6"/>
  <c r="AD77" i="6"/>
  <c r="AC77" i="6"/>
  <c r="AB77" i="6"/>
  <c r="AA77" i="6"/>
  <c r="Z77" i="6"/>
  <c r="Y77" i="6"/>
  <c r="X77" i="6"/>
  <c r="W77" i="6"/>
  <c r="V77" i="6"/>
  <c r="U77" i="6"/>
  <c r="T77" i="6"/>
  <c r="S77" i="6"/>
  <c r="R77" i="6"/>
  <c r="Q77" i="6"/>
  <c r="P77" i="6"/>
  <c r="O77" i="6"/>
  <c r="N77" i="6"/>
  <c r="M77" i="6"/>
  <c r="L77" i="6"/>
  <c r="K77" i="6"/>
  <c r="J77" i="6"/>
  <c r="I77" i="6"/>
  <c r="H77" i="6"/>
  <c r="G77" i="6"/>
  <c r="AE76" i="6"/>
  <c r="AD76" i="6"/>
  <c r="AC76" i="6"/>
  <c r="AB76" i="6"/>
  <c r="AA76" i="6"/>
  <c r="Z76" i="6"/>
  <c r="Y76" i="6"/>
  <c r="X76" i="6"/>
  <c r="W76" i="6"/>
  <c r="V76" i="6"/>
  <c r="U76" i="6"/>
  <c r="T76" i="6"/>
  <c r="S76" i="6"/>
  <c r="R76" i="6"/>
  <c r="Q76" i="6"/>
  <c r="P76" i="6"/>
  <c r="O76" i="6"/>
  <c r="N76" i="6"/>
  <c r="M76" i="6"/>
  <c r="L76" i="6"/>
  <c r="K76" i="6"/>
  <c r="J76" i="6"/>
  <c r="I76" i="6"/>
  <c r="H76" i="6"/>
  <c r="G76" i="6"/>
  <c r="AE75" i="6"/>
  <c r="AD75" i="6"/>
  <c r="AC75" i="6"/>
  <c r="AB75" i="6"/>
  <c r="AA75" i="6"/>
  <c r="Z75" i="6"/>
  <c r="Y75" i="6"/>
  <c r="X75" i="6"/>
  <c r="W75" i="6"/>
  <c r="V75" i="6"/>
  <c r="U75" i="6"/>
  <c r="T75" i="6"/>
  <c r="S75" i="6"/>
  <c r="R75" i="6"/>
  <c r="Q75" i="6"/>
  <c r="P75" i="6"/>
  <c r="O75" i="6"/>
  <c r="N75" i="6"/>
  <c r="M75" i="6"/>
  <c r="L75" i="6"/>
  <c r="K75" i="6"/>
  <c r="J75" i="6"/>
  <c r="I75" i="6"/>
  <c r="H75" i="6"/>
  <c r="G75" i="6"/>
  <c r="AE74" i="6"/>
  <c r="AD74" i="6"/>
  <c r="AC74" i="6"/>
  <c r="AB74" i="6"/>
  <c r="AA74" i="6"/>
  <c r="Z74" i="6"/>
  <c r="Y74" i="6"/>
  <c r="X74" i="6"/>
  <c r="W74" i="6"/>
  <c r="V74" i="6"/>
  <c r="U74" i="6"/>
  <c r="T74" i="6"/>
  <c r="S74" i="6"/>
  <c r="R74" i="6"/>
  <c r="Q74" i="6"/>
  <c r="P74" i="6"/>
  <c r="O74" i="6"/>
  <c r="N74" i="6"/>
  <c r="M74" i="6"/>
  <c r="L74" i="6"/>
  <c r="K74" i="6"/>
  <c r="J74" i="6"/>
  <c r="I74" i="6"/>
  <c r="H74" i="6"/>
  <c r="G74" i="6"/>
  <c r="AE73" i="6"/>
  <c r="AD73" i="6"/>
  <c r="AC73" i="6"/>
  <c r="AB73" i="6"/>
  <c r="AA73" i="6"/>
  <c r="Z73" i="6"/>
  <c r="Y73" i="6"/>
  <c r="X73" i="6"/>
  <c r="W73" i="6"/>
  <c r="V73" i="6"/>
  <c r="U73" i="6"/>
  <c r="T73" i="6"/>
  <c r="S73" i="6"/>
  <c r="R73" i="6"/>
  <c r="Q73" i="6"/>
  <c r="P73" i="6"/>
  <c r="O73" i="6"/>
  <c r="N73" i="6"/>
  <c r="M73" i="6"/>
  <c r="L73" i="6"/>
  <c r="K73" i="6"/>
  <c r="J73" i="6"/>
  <c r="I73" i="6"/>
  <c r="H73" i="6"/>
  <c r="G73" i="6"/>
  <c r="AE72" i="6"/>
  <c r="AD72" i="6"/>
  <c r="AC72" i="6"/>
  <c r="AB72" i="6"/>
  <c r="AA72" i="6"/>
  <c r="Z72" i="6"/>
  <c r="Y72" i="6"/>
  <c r="X72" i="6"/>
  <c r="W72" i="6"/>
  <c r="V72" i="6"/>
  <c r="U72" i="6"/>
  <c r="T72" i="6"/>
  <c r="S72" i="6"/>
  <c r="R72" i="6"/>
  <c r="Q72" i="6"/>
  <c r="P72" i="6"/>
  <c r="O72" i="6"/>
  <c r="N72" i="6"/>
  <c r="M72" i="6"/>
  <c r="L72" i="6"/>
  <c r="K72" i="6"/>
  <c r="J72" i="6"/>
  <c r="I72" i="6"/>
  <c r="H72" i="6"/>
  <c r="G72" i="6"/>
  <c r="AE71" i="6"/>
  <c r="AD71" i="6"/>
  <c r="AC71" i="6"/>
  <c r="AB71" i="6"/>
  <c r="AA71" i="6"/>
  <c r="Z71" i="6"/>
  <c r="Y71" i="6"/>
  <c r="X71" i="6"/>
  <c r="W71" i="6"/>
  <c r="V71" i="6"/>
  <c r="U71" i="6"/>
  <c r="T71" i="6"/>
  <c r="S71" i="6"/>
  <c r="R71" i="6"/>
  <c r="Q71" i="6"/>
  <c r="P71" i="6"/>
  <c r="O71" i="6"/>
  <c r="N71" i="6"/>
  <c r="M71" i="6"/>
  <c r="L71" i="6"/>
  <c r="K71" i="6"/>
  <c r="J71" i="6"/>
  <c r="I71" i="6"/>
  <c r="H71" i="6"/>
  <c r="G71" i="6"/>
  <c r="AE70" i="6"/>
  <c r="AD70" i="6"/>
  <c r="AC70" i="6"/>
  <c r="AB70" i="6"/>
  <c r="AA70" i="6"/>
  <c r="Z70" i="6"/>
  <c r="Y70" i="6"/>
  <c r="X70" i="6"/>
  <c r="W70" i="6"/>
  <c r="V70" i="6"/>
  <c r="U70" i="6"/>
  <c r="T70" i="6"/>
  <c r="S70" i="6"/>
  <c r="R70" i="6"/>
  <c r="Q70" i="6"/>
  <c r="P70" i="6"/>
  <c r="O70" i="6"/>
  <c r="N70" i="6"/>
  <c r="M70" i="6"/>
  <c r="L70" i="6"/>
  <c r="K70" i="6"/>
  <c r="J70" i="6"/>
  <c r="I70" i="6"/>
  <c r="H70" i="6"/>
  <c r="G70" i="6"/>
  <c r="AE69" i="6"/>
  <c r="AD69" i="6"/>
  <c r="AC69" i="6"/>
  <c r="AB69" i="6"/>
  <c r="AA69" i="6"/>
  <c r="Z69" i="6"/>
  <c r="Y69" i="6"/>
  <c r="X69" i="6"/>
  <c r="W69" i="6"/>
  <c r="V69" i="6"/>
  <c r="U69" i="6"/>
  <c r="T69" i="6"/>
  <c r="S69" i="6"/>
  <c r="R69" i="6"/>
  <c r="Q69" i="6"/>
  <c r="P69" i="6"/>
  <c r="O69" i="6"/>
  <c r="N69" i="6"/>
  <c r="M69" i="6"/>
  <c r="L69" i="6"/>
  <c r="K69" i="6"/>
  <c r="J69" i="6"/>
  <c r="I69" i="6"/>
  <c r="H69" i="6"/>
  <c r="G69" i="6"/>
  <c r="AE68" i="6"/>
  <c r="AD68" i="6"/>
  <c r="AC68" i="6"/>
  <c r="AB68" i="6"/>
  <c r="AA68" i="6"/>
  <c r="Z68" i="6"/>
  <c r="Y68" i="6"/>
  <c r="X68" i="6"/>
  <c r="W68" i="6"/>
  <c r="V68" i="6"/>
  <c r="U68" i="6"/>
  <c r="T68" i="6"/>
  <c r="S68" i="6"/>
  <c r="R68" i="6"/>
  <c r="Q68" i="6"/>
  <c r="P68" i="6"/>
  <c r="O68" i="6"/>
  <c r="N68" i="6"/>
  <c r="M68" i="6"/>
  <c r="L68" i="6"/>
  <c r="K68" i="6"/>
  <c r="J68" i="6"/>
  <c r="I68" i="6"/>
  <c r="H68" i="6"/>
  <c r="G68" i="6"/>
  <c r="AE67" i="6"/>
  <c r="AD67" i="6"/>
  <c r="AC67" i="6"/>
  <c r="AB67" i="6"/>
  <c r="AA67" i="6"/>
  <c r="Z67" i="6"/>
  <c r="Y67" i="6"/>
  <c r="X67" i="6"/>
  <c r="W67" i="6"/>
  <c r="V67" i="6"/>
  <c r="U67" i="6"/>
  <c r="T67" i="6"/>
  <c r="S67" i="6"/>
  <c r="R67" i="6"/>
  <c r="Q67" i="6"/>
  <c r="P67" i="6"/>
  <c r="O67" i="6"/>
  <c r="N67" i="6"/>
  <c r="M67" i="6"/>
  <c r="L67" i="6"/>
  <c r="K67" i="6"/>
  <c r="J67" i="6"/>
  <c r="I67" i="6"/>
  <c r="H67" i="6"/>
  <c r="G67" i="6"/>
  <c r="AE66" i="6"/>
  <c r="AD66" i="6"/>
  <c r="AC66" i="6"/>
  <c r="AB66" i="6"/>
  <c r="AA66" i="6"/>
  <c r="Z66" i="6"/>
  <c r="Y66" i="6"/>
  <c r="X66" i="6"/>
  <c r="W66" i="6"/>
  <c r="V66" i="6"/>
  <c r="U66" i="6"/>
  <c r="T66" i="6"/>
  <c r="S66" i="6"/>
  <c r="R66" i="6"/>
  <c r="Q66" i="6"/>
  <c r="P66" i="6"/>
  <c r="O66" i="6"/>
  <c r="N66" i="6"/>
  <c r="M66" i="6"/>
  <c r="L66" i="6"/>
  <c r="K66" i="6"/>
  <c r="J66" i="6"/>
  <c r="I66" i="6"/>
  <c r="H66" i="6"/>
  <c r="G66" i="6"/>
  <c r="AE65" i="6"/>
  <c r="AD65" i="6"/>
  <c r="AC65" i="6"/>
  <c r="AB65" i="6"/>
  <c r="AA65" i="6"/>
  <c r="Z65" i="6"/>
  <c r="Y65" i="6"/>
  <c r="X65" i="6"/>
  <c r="W65" i="6"/>
  <c r="V65" i="6"/>
  <c r="U65" i="6"/>
  <c r="T65" i="6"/>
  <c r="S65" i="6"/>
  <c r="R65" i="6"/>
  <c r="Q65" i="6"/>
  <c r="P65" i="6"/>
  <c r="O65" i="6"/>
  <c r="N65" i="6"/>
  <c r="M65" i="6"/>
  <c r="L65" i="6"/>
  <c r="K65" i="6"/>
  <c r="J65" i="6"/>
  <c r="I65" i="6"/>
  <c r="H65" i="6"/>
  <c r="G65" i="6"/>
  <c r="AE64" i="6"/>
  <c r="AD64" i="6"/>
  <c r="AC64" i="6"/>
  <c r="AB64" i="6"/>
  <c r="AA64" i="6"/>
  <c r="Z64" i="6"/>
  <c r="Y64" i="6"/>
  <c r="X64" i="6"/>
  <c r="W64" i="6"/>
  <c r="V64" i="6"/>
  <c r="U64" i="6"/>
  <c r="T64" i="6"/>
  <c r="S64" i="6"/>
  <c r="R64" i="6"/>
  <c r="Q64" i="6"/>
  <c r="P64" i="6"/>
  <c r="O64" i="6"/>
  <c r="N64" i="6"/>
  <c r="M64" i="6"/>
  <c r="L64" i="6"/>
  <c r="K64" i="6"/>
  <c r="J64" i="6"/>
  <c r="I64" i="6"/>
  <c r="H64" i="6"/>
  <c r="G64" i="6"/>
  <c r="AE63" i="6"/>
  <c r="AD63" i="6"/>
  <c r="AC63" i="6"/>
  <c r="AB63" i="6"/>
  <c r="AA63" i="6"/>
  <c r="Z63" i="6"/>
  <c r="Y63" i="6"/>
  <c r="X63" i="6"/>
  <c r="W63" i="6"/>
  <c r="V63" i="6"/>
  <c r="U63" i="6"/>
  <c r="T63" i="6"/>
  <c r="S63" i="6"/>
  <c r="R63" i="6"/>
  <c r="Q63" i="6"/>
  <c r="P63" i="6"/>
  <c r="O63" i="6"/>
  <c r="N63" i="6"/>
  <c r="M63" i="6"/>
  <c r="L63" i="6"/>
  <c r="K63" i="6"/>
  <c r="J63" i="6"/>
  <c r="I63" i="6"/>
  <c r="H63" i="6"/>
  <c r="G63" i="6"/>
  <c r="AE62" i="6"/>
  <c r="AD62" i="6"/>
  <c r="AC62" i="6"/>
  <c r="AB62" i="6"/>
  <c r="AA62" i="6"/>
  <c r="Z62" i="6"/>
  <c r="Y62" i="6"/>
  <c r="X62" i="6"/>
  <c r="W62" i="6"/>
  <c r="V62" i="6"/>
  <c r="U62" i="6"/>
  <c r="T62" i="6"/>
  <c r="S62" i="6"/>
  <c r="R62" i="6"/>
  <c r="Q62" i="6"/>
  <c r="P62" i="6"/>
  <c r="O62" i="6"/>
  <c r="N62" i="6"/>
  <c r="M62" i="6"/>
  <c r="L62" i="6"/>
  <c r="K62" i="6"/>
  <c r="J62" i="6"/>
  <c r="I62" i="6"/>
  <c r="H62" i="6"/>
  <c r="G62" i="6"/>
  <c r="AE61" i="6"/>
  <c r="AD61" i="6"/>
  <c r="AC61" i="6"/>
  <c r="AB61" i="6"/>
  <c r="AA61" i="6"/>
  <c r="Z61" i="6"/>
  <c r="Y61" i="6"/>
  <c r="X61" i="6"/>
  <c r="W61" i="6"/>
  <c r="V61" i="6"/>
  <c r="U61" i="6"/>
  <c r="T61" i="6"/>
  <c r="S61" i="6"/>
  <c r="R61" i="6"/>
  <c r="Q61" i="6"/>
  <c r="P61" i="6"/>
  <c r="O61" i="6"/>
  <c r="N61" i="6"/>
  <c r="M61" i="6"/>
  <c r="L61" i="6"/>
  <c r="K61" i="6"/>
  <c r="J61" i="6"/>
  <c r="I61" i="6"/>
  <c r="H61" i="6"/>
  <c r="G61" i="6"/>
  <c r="AE60" i="6"/>
  <c r="AD60" i="6"/>
  <c r="AC60" i="6"/>
  <c r="AB60" i="6"/>
  <c r="AA60" i="6"/>
  <c r="Z60" i="6"/>
  <c r="Y60" i="6"/>
  <c r="X60" i="6"/>
  <c r="W60" i="6"/>
  <c r="V60" i="6"/>
  <c r="U60" i="6"/>
  <c r="T60" i="6"/>
  <c r="S60" i="6"/>
  <c r="R60" i="6"/>
  <c r="Q60" i="6"/>
  <c r="P60" i="6"/>
  <c r="O60" i="6"/>
  <c r="N60" i="6"/>
  <c r="M60" i="6"/>
  <c r="L60" i="6"/>
  <c r="K60" i="6"/>
  <c r="J60" i="6"/>
  <c r="I60" i="6"/>
  <c r="H60" i="6"/>
  <c r="G60" i="6"/>
  <c r="AE59" i="6"/>
  <c r="AD59" i="6"/>
  <c r="AC59" i="6"/>
  <c r="AB59" i="6"/>
  <c r="AA59" i="6"/>
  <c r="Z59" i="6"/>
  <c r="Y59" i="6"/>
  <c r="X59" i="6"/>
  <c r="W59" i="6"/>
  <c r="V59" i="6"/>
  <c r="U59" i="6"/>
  <c r="T59" i="6"/>
  <c r="S59" i="6"/>
  <c r="R59" i="6"/>
  <c r="Q59" i="6"/>
  <c r="P59" i="6"/>
  <c r="O59" i="6"/>
  <c r="N59" i="6"/>
  <c r="M59" i="6"/>
  <c r="L59" i="6"/>
  <c r="K59" i="6"/>
  <c r="J59" i="6"/>
  <c r="I59" i="6"/>
  <c r="H59" i="6"/>
  <c r="G59" i="6"/>
  <c r="AE58" i="6"/>
  <c r="AD58" i="6"/>
  <c r="AC58" i="6"/>
  <c r="AB58" i="6"/>
  <c r="AA58" i="6"/>
  <c r="Z58" i="6"/>
  <c r="Y58" i="6"/>
  <c r="X58" i="6"/>
  <c r="W58" i="6"/>
  <c r="V58" i="6"/>
  <c r="U58" i="6"/>
  <c r="T58" i="6"/>
  <c r="S58" i="6"/>
  <c r="R58" i="6"/>
  <c r="Q58" i="6"/>
  <c r="P58" i="6"/>
  <c r="O58" i="6"/>
  <c r="N58" i="6"/>
  <c r="M58" i="6"/>
  <c r="L58" i="6"/>
  <c r="K58" i="6"/>
  <c r="J58" i="6"/>
  <c r="I58" i="6"/>
  <c r="H58" i="6"/>
  <c r="G58" i="6"/>
  <c r="AE57" i="6"/>
  <c r="AD57" i="6"/>
  <c r="AC57" i="6"/>
  <c r="AB57" i="6"/>
  <c r="AA57" i="6"/>
  <c r="Z57" i="6"/>
  <c r="Y57" i="6"/>
  <c r="X57" i="6"/>
  <c r="W57" i="6"/>
  <c r="V57" i="6"/>
  <c r="U57" i="6"/>
  <c r="T57" i="6"/>
  <c r="S57" i="6"/>
  <c r="R57" i="6"/>
  <c r="Q57" i="6"/>
  <c r="P57" i="6"/>
  <c r="O57" i="6"/>
  <c r="N57" i="6"/>
  <c r="M57" i="6"/>
  <c r="L57" i="6"/>
  <c r="K57" i="6"/>
  <c r="J57" i="6"/>
  <c r="I57" i="6"/>
  <c r="H57" i="6"/>
  <c r="G57" i="6"/>
  <c r="AE56" i="6"/>
  <c r="AD56" i="6"/>
  <c r="AC56" i="6"/>
  <c r="AB56" i="6"/>
  <c r="AA56" i="6"/>
  <c r="Z56" i="6"/>
  <c r="Y56" i="6"/>
  <c r="X56" i="6"/>
  <c r="W56" i="6"/>
  <c r="V56" i="6"/>
  <c r="U56" i="6"/>
  <c r="T56" i="6"/>
  <c r="S56" i="6"/>
  <c r="R56" i="6"/>
  <c r="Q56" i="6"/>
  <c r="P56" i="6"/>
  <c r="O56" i="6"/>
  <c r="N56" i="6"/>
  <c r="M56" i="6"/>
  <c r="L56" i="6"/>
  <c r="K56" i="6"/>
  <c r="J56" i="6"/>
  <c r="I56" i="6"/>
  <c r="H56" i="6"/>
  <c r="G56" i="6"/>
  <c r="AE55" i="6"/>
  <c r="AD55" i="6"/>
  <c r="AC55" i="6"/>
  <c r="AB55" i="6"/>
  <c r="AA55" i="6"/>
  <c r="Z55" i="6"/>
  <c r="Y55" i="6"/>
  <c r="X55" i="6"/>
  <c r="W55" i="6"/>
  <c r="V55" i="6"/>
  <c r="U55" i="6"/>
  <c r="T55" i="6"/>
  <c r="S55" i="6"/>
  <c r="R55" i="6"/>
  <c r="Q55" i="6"/>
  <c r="P55" i="6"/>
  <c r="O55" i="6"/>
  <c r="N55" i="6"/>
  <c r="M55" i="6"/>
  <c r="L55" i="6"/>
  <c r="K55" i="6"/>
  <c r="J55" i="6"/>
  <c r="I55" i="6"/>
  <c r="H55" i="6"/>
  <c r="G55" i="6"/>
  <c r="AE54" i="6"/>
  <c r="AD54" i="6"/>
  <c r="AC54" i="6"/>
  <c r="AB54" i="6"/>
  <c r="AA54" i="6"/>
  <c r="Z54" i="6"/>
  <c r="Y54" i="6"/>
  <c r="X54" i="6"/>
  <c r="W54" i="6"/>
  <c r="V54" i="6"/>
  <c r="U54" i="6"/>
  <c r="T54" i="6"/>
  <c r="S54" i="6"/>
  <c r="R54" i="6"/>
  <c r="Q54" i="6"/>
  <c r="P54" i="6"/>
  <c r="O54" i="6"/>
  <c r="N54" i="6"/>
  <c r="M54" i="6"/>
  <c r="L54" i="6"/>
  <c r="K54" i="6"/>
  <c r="J54" i="6"/>
  <c r="I54" i="6"/>
  <c r="H54" i="6"/>
  <c r="G54" i="6"/>
  <c r="AE53" i="6"/>
  <c r="AD53" i="6"/>
  <c r="AC53" i="6"/>
  <c r="AB53" i="6"/>
  <c r="AA53" i="6"/>
  <c r="Z53" i="6"/>
  <c r="Y53" i="6"/>
  <c r="X53" i="6"/>
  <c r="W53" i="6"/>
  <c r="V53" i="6"/>
  <c r="U53" i="6"/>
  <c r="T53" i="6"/>
  <c r="S53" i="6"/>
  <c r="R53" i="6"/>
  <c r="Q53" i="6"/>
  <c r="P53" i="6"/>
  <c r="O53" i="6"/>
  <c r="N53" i="6"/>
  <c r="M53" i="6"/>
  <c r="L53" i="6"/>
  <c r="K53" i="6"/>
  <c r="J53" i="6"/>
  <c r="I53" i="6"/>
  <c r="H53" i="6"/>
  <c r="G53" i="6"/>
  <c r="AE52" i="6"/>
  <c r="AD52" i="6"/>
  <c r="AC52" i="6"/>
  <c r="AB52" i="6"/>
  <c r="AA52" i="6"/>
  <c r="Z52" i="6"/>
  <c r="Y52" i="6"/>
  <c r="X52" i="6"/>
  <c r="W52" i="6"/>
  <c r="V52" i="6"/>
  <c r="U52" i="6"/>
  <c r="T52" i="6"/>
  <c r="S52" i="6"/>
  <c r="R52" i="6"/>
  <c r="Q52" i="6"/>
  <c r="P52" i="6"/>
  <c r="O52" i="6"/>
  <c r="N52" i="6"/>
  <c r="M52" i="6"/>
  <c r="L52" i="6"/>
  <c r="K52" i="6"/>
  <c r="J52" i="6"/>
  <c r="I52" i="6"/>
  <c r="H52" i="6"/>
  <c r="G52" i="6"/>
  <c r="AE51" i="6"/>
  <c r="AD51" i="6"/>
  <c r="AC51" i="6"/>
  <c r="AB51" i="6"/>
  <c r="AA51" i="6"/>
  <c r="Z51" i="6"/>
  <c r="Y51" i="6"/>
  <c r="X51" i="6"/>
  <c r="W51" i="6"/>
  <c r="V51" i="6"/>
  <c r="U51" i="6"/>
  <c r="T51" i="6"/>
  <c r="S51" i="6"/>
  <c r="R51" i="6"/>
  <c r="Q51" i="6"/>
  <c r="P51" i="6"/>
  <c r="O51" i="6"/>
  <c r="N51" i="6"/>
  <c r="M51" i="6"/>
  <c r="L51" i="6"/>
  <c r="K51" i="6"/>
  <c r="J51" i="6"/>
  <c r="I51" i="6"/>
  <c r="H51" i="6"/>
  <c r="G51" i="6"/>
  <c r="AE50" i="6"/>
  <c r="AD50" i="6"/>
  <c r="AC50" i="6"/>
  <c r="AB50" i="6"/>
  <c r="AA50" i="6"/>
  <c r="Z50" i="6"/>
  <c r="Y50" i="6"/>
  <c r="X50" i="6"/>
  <c r="W50" i="6"/>
  <c r="V50" i="6"/>
  <c r="U50" i="6"/>
  <c r="T50" i="6"/>
  <c r="S50" i="6"/>
  <c r="R50" i="6"/>
  <c r="Q50" i="6"/>
  <c r="P50" i="6"/>
  <c r="O50" i="6"/>
  <c r="N50" i="6"/>
  <c r="M50" i="6"/>
  <c r="L50" i="6"/>
  <c r="K50" i="6"/>
  <c r="J50" i="6"/>
  <c r="I50" i="6"/>
  <c r="H50" i="6"/>
  <c r="G50" i="6"/>
  <c r="AE49" i="6"/>
  <c r="AD49" i="6"/>
  <c r="AC49" i="6"/>
  <c r="AB49" i="6"/>
  <c r="AA49" i="6"/>
  <c r="Z49" i="6"/>
  <c r="Y49" i="6"/>
  <c r="X49" i="6"/>
  <c r="W49" i="6"/>
  <c r="V49" i="6"/>
  <c r="U49" i="6"/>
  <c r="T49" i="6"/>
  <c r="S49" i="6"/>
  <c r="R49" i="6"/>
  <c r="Q49" i="6"/>
  <c r="P49" i="6"/>
  <c r="O49" i="6"/>
  <c r="N49" i="6"/>
  <c r="M49" i="6"/>
  <c r="L49" i="6"/>
  <c r="K49" i="6"/>
  <c r="J49" i="6"/>
  <c r="I49" i="6"/>
  <c r="H49" i="6"/>
  <c r="G49" i="6"/>
  <c r="AE48" i="6"/>
  <c r="AD48" i="6"/>
  <c r="AC48" i="6"/>
  <c r="AB48" i="6"/>
  <c r="AA48" i="6"/>
  <c r="Z48" i="6"/>
  <c r="Y48" i="6"/>
  <c r="X48" i="6"/>
  <c r="W48" i="6"/>
  <c r="V48" i="6"/>
  <c r="U48" i="6"/>
  <c r="T48" i="6"/>
  <c r="S48" i="6"/>
  <c r="R48" i="6"/>
  <c r="Q48" i="6"/>
  <c r="P48" i="6"/>
  <c r="O48" i="6"/>
  <c r="N48" i="6"/>
  <c r="M48" i="6"/>
  <c r="L48" i="6"/>
  <c r="K48" i="6"/>
  <c r="J48" i="6"/>
  <c r="I48" i="6"/>
  <c r="H48" i="6"/>
  <c r="G48" i="6"/>
  <c r="AE47" i="6"/>
  <c r="AD47" i="6"/>
  <c r="AC47" i="6"/>
  <c r="AB47" i="6"/>
  <c r="AA47" i="6"/>
  <c r="Z47" i="6"/>
  <c r="Y47" i="6"/>
  <c r="X47" i="6"/>
  <c r="W47" i="6"/>
  <c r="V47" i="6"/>
  <c r="U47" i="6"/>
  <c r="T47" i="6"/>
  <c r="S47" i="6"/>
  <c r="R47" i="6"/>
  <c r="Q47" i="6"/>
  <c r="P47" i="6"/>
  <c r="O47" i="6"/>
  <c r="N47" i="6"/>
  <c r="M47" i="6"/>
  <c r="L47" i="6"/>
  <c r="K47" i="6"/>
  <c r="J47" i="6"/>
  <c r="I47" i="6"/>
  <c r="H47" i="6"/>
  <c r="G47" i="6"/>
  <c r="AE46" i="6"/>
  <c r="AD46" i="6"/>
  <c r="AC46" i="6"/>
  <c r="AB46" i="6"/>
  <c r="AA46" i="6"/>
  <c r="Z46" i="6"/>
  <c r="Y46" i="6"/>
  <c r="X46" i="6"/>
  <c r="W46" i="6"/>
  <c r="V46" i="6"/>
  <c r="U46" i="6"/>
  <c r="T46" i="6"/>
  <c r="S46" i="6"/>
  <c r="R46" i="6"/>
  <c r="Q46" i="6"/>
  <c r="P46" i="6"/>
  <c r="O46" i="6"/>
  <c r="N46" i="6"/>
  <c r="M46" i="6"/>
  <c r="L46" i="6"/>
  <c r="K46" i="6"/>
  <c r="J46" i="6"/>
  <c r="I46" i="6"/>
  <c r="H46" i="6"/>
  <c r="G46" i="6"/>
  <c r="AE45" i="6"/>
  <c r="AD45" i="6"/>
  <c r="AC45" i="6"/>
  <c r="AB45" i="6"/>
  <c r="AA45" i="6"/>
  <c r="Z45" i="6"/>
  <c r="Y45" i="6"/>
  <c r="X45" i="6"/>
  <c r="W45" i="6"/>
  <c r="V45" i="6"/>
  <c r="U45" i="6"/>
  <c r="T45" i="6"/>
  <c r="S45" i="6"/>
  <c r="R45" i="6"/>
  <c r="Q45" i="6"/>
  <c r="P45" i="6"/>
  <c r="O45" i="6"/>
  <c r="N45" i="6"/>
  <c r="M45" i="6"/>
  <c r="L45" i="6"/>
  <c r="K45" i="6"/>
  <c r="J45" i="6"/>
  <c r="I45" i="6"/>
  <c r="H45" i="6"/>
  <c r="G45" i="6"/>
  <c r="AE44" i="6"/>
  <c r="AD44" i="6"/>
  <c r="AC44" i="6"/>
  <c r="AB44" i="6"/>
  <c r="AA44" i="6"/>
  <c r="Z44" i="6"/>
  <c r="Y44" i="6"/>
  <c r="X44" i="6"/>
  <c r="W44" i="6"/>
  <c r="V44" i="6"/>
  <c r="U44" i="6"/>
  <c r="T44" i="6"/>
  <c r="S44" i="6"/>
  <c r="R44" i="6"/>
  <c r="Q44" i="6"/>
  <c r="P44" i="6"/>
  <c r="O44" i="6"/>
  <c r="N44" i="6"/>
  <c r="M44" i="6"/>
  <c r="L44" i="6"/>
  <c r="K44" i="6"/>
  <c r="J44" i="6"/>
  <c r="I44" i="6"/>
  <c r="H44" i="6"/>
  <c r="G44" i="6"/>
  <c r="AE43" i="6"/>
  <c r="AD43" i="6"/>
  <c r="AC43" i="6"/>
  <c r="AB43" i="6"/>
  <c r="AA43" i="6"/>
  <c r="Z43" i="6"/>
  <c r="Y43" i="6"/>
  <c r="X43" i="6"/>
  <c r="W43" i="6"/>
  <c r="V43" i="6"/>
  <c r="U43" i="6"/>
  <c r="T43" i="6"/>
  <c r="S43" i="6"/>
  <c r="R43" i="6"/>
  <c r="Q43" i="6"/>
  <c r="P43" i="6"/>
  <c r="O43" i="6"/>
  <c r="N43" i="6"/>
  <c r="M43" i="6"/>
  <c r="L43" i="6"/>
  <c r="K43" i="6"/>
  <c r="J43" i="6"/>
  <c r="I43" i="6"/>
  <c r="H43" i="6"/>
  <c r="G43" i="6"/>
  <c r="AE42" i="6"/>
  <c r="AD42" i="6"/>
  <c r="AC42" i="6"/>
  <c r="AB42" i="6"/>
  <c r="AA42" i="6"/>
  <c r="Z42" i="6"/>
  <c r="Y42" i="6"/>
  <c r="X42" i="6"/>
  <c r="W42" i="6"/>
  <c r="V42" i="6"/>
  <c r="U42" i="6"/>
  <c r="T42" i="6"/>
  <c r="S42" i="6"/>
  <c r="R42" i="6"/>
  <c r="Q42" i="6"/>
  <c r="P42" i="6"/>
  <c r="O42" i="6"/>
  <c r="N42" i="6"/>
  <c r="M42" i="6"/>
  <c r="L42" i="6"/>
  <c r="K42" i="6"/>
  <c r="J42" i="6"/>
  <c r="I42" i="6"/>
  <c r="H42" i="6"/>
  <c r="G42" i="6"/>
  <c r="AE41" i="6"/>
  <c r="AD41" i="6"/>
  <c r="AC41" i="6"/>
  <c r="AB41" i="6"/>
  <c r="AA41" i="6"/>
  <c r="Z41" i="6"/>
  <c r="Y41" i="6"/>
  <c r="X41" i="6"/>
  <c r="W41" i="6"/>
  <c r="V41" i="6"/>
  <c r="U41" i="6"/>
  <c r="T41" i="6"/>
  <c r="S41" i="6"/>
  <c r="R41" i="6"/>
  <c r="Q41" i="6"/>
  <c r="P41" i="6"/>
  <c r="O41" i="6"/>
  <c r="N41" i="6"/>
  <c r="M41" i="6"/>
  <c r="L41" i="6"/>
  <c r="K41" i="6"/>
  <c r="J41" i="6"/>
  <c r="I41" i="6"/>
  <c r="H41" i="6"/>
  <c r="G41" i="6"/>
  <c r="AE40" i="6"/>
  <c r="AD40" i="6"/>
  <c r="AC40" i="6"/>
  <c r="AB40" i="6"/>
  <c r="AA40" i="6"/>
  <c r="Z40" i="6"/>
  <c r="Y40" i="6"/>
  <c r="X40" i="6"/>
  <c r="W40" i="6"/>
  <c r="V40" i="6"/>
  <c r="U40" i="6"/>
  <c r="T40" i="6"/>
  <c r="S40" i="6"/>
  <c r="R40" i="6"/>
  <c r="Q40" i="6"/>
  <c r="P40" i="6"/>
  <c r="O40" i="6"/>
  <c r="N40" i="6"/>
  <c r="M40" i="6"/>
  <c r="L40" i="6"/>
  <c r="K40" i="6"/>
  <c r="J40" i="6"/>
  <c r="I40" i="6"/>
  <c r="H40" i="6"/>
  <c r="G40" i="6"/>
  <c r="AE39" i="6"/>
  <c r="AD39" i="6"/>
  <c r="AC39" i="6"/>
  <c r="AB39" i="6"/>
  <c r="AA39" i="6"/>
  <c r="Z39" i="6"/>
  <c r="Y39" i="6"/>
  <c r="X39" i="6"/>
  <c r="W39" i="6"/>
  <c r="V39" i="6"/>
  <c r="U39" i="6"/>
  <c r="T39" i="6"/>
  <c r="S39" i="6"/>
  <c r="R39" i="6"/>
  <c r="Q39" i="6"/>
  <c r="P39" i="6"/>
  <c r="O39" i="6"/>
  <c r="N39" i="6"/>
  <c r="M39" i="6"/>
  <c r="L39" i="6"/>
  <c r="K39" i="6"/>
  <c r="J39" i="6"/>
  <c r="I39" i="6"/>
  <c r="H39" i="6"/>
  <c r="G39" i="6"/>
  <c r="AE38" i="6"/>
  <c r="AD38" i="6"/>
  <c r="AC38" i="6"/>
  <c r="AB38" i="6"/>
  <c r="AA38" i="6"/>
  <c r="Z38" i="6"/>
  <c r="Y38" i="6"/>
  <c r="X38" i="6"/>
  <c r="W38" i="6"/>
  <c r="V38" i="6"/>
  <c r="U38" i="6"/>
  <c r="T38" i="6"/>
  <c r="S38" i="6"/>
  <c r="R38" i="6"/>
  <c r="Q38" i="6"/>
  <c r="P38" i="6"/>
  <c r="O38" i="6"/>
  <c r="N38" i="6"/>
  <c r="M38" i="6"/>
  <c r="L38" i="6"/>
  <c r="K38" i="6"/>
  <c r="J38" i="6"/>
  <c r="I38" i="6"/>
  <c r="H38" i="6"/>
  <c r="G38" i="6"/>
  <c r="AE37" i="6"/>
  <c r="AD37" i="6"/>
  <c r="AC37" i="6"/>
  <c r="AB37" i="6"/>
  <c r="AA37" i="6"/>
  <c r="Z37" i="6"/>
  <c r="Y37" i="6"/>
  <c r="X37" i="6"/>
  <c r="W37" i="6"/>
  <c r="V37" i="6"/>
  <c r="U37" i="6"/>
  <c r="T37" i="6"/>
  <c r="S37" i="6"/>
  <c r="R37" i="6"/>
  <c r="Q37" i="6"/>
  <c r="P37" i="6"/>
  <c r="O37" i="6"/>
  <c r="N37" i="6"/>
  <c r="M37" i="6"/>
  <c r="L37" i="6"/>
  <c r="K37" i="6"/>
  <c r="J37" i="6"/>
  <c r="I37" i="6"/>
  <c r="H37" i="6"/>
  <c r="G37" i="6"/>
  <c r="AE36" i="6"/>
  <c r="AD36" i="6"/>
  <c r="AC36" i="6"/>
  <c r="AB36" i="6"/>
  <c r="AA36" i="6"/>
  <c r="Z36" i="6"/>
  <c r="Y36" i="6"/>
  <c r="X36" i="6"/>
  <c r="W36" i="6"/>
  <c r="V36" i="6"/>
  <c r="U36" i="6"/>
  <c r="T36" i="6"/>
  <c r="S36" i="6"/>
  <c r="R36" i="6"/>
  <c r="Q36" i="6"/>
  <c r="P36" i="6"/>
  <c r="O36" i="6"/>
  <c r="N36" i="6"/>
  <c r="M36" i="6"/>
  <c r="L36" i="6"/>
  <c r="K36" i="6"/>
  <c r="J36" i="6"/>
  <c r="I36" i="6"/>
  <c r="H36" i="6"/>
  <c r="G36" i="6"/>
  <c r="AE35" i="6"/>
  <c r="AD35" i="6"/>
  <c r="AC35" i="6"/>
  <c r="AB35" i="6"/>
  <c r="AA35" i="6"/>
  <c r="Z35" i="6"/>
  <c r="Y35" i="6"/>
  <c r="X35" i="6"/>
  <c r="W35" i="6"/>
  <c r="V35" i="6"/>
  <c r="U35" i="6"/>
  <c r="T35" i="6"/>
  <c r="S35" i="6"/>
  <c r="R35" i="6"/>
  <c r="Q35" i="6"/>
  <c r="P35" i="6"/>
  <c r="O35" i="6"/>
  <c r="N35" i="6"/>
  <c r="M35" i="6"/>
  <c r="L35" i="6"/>
  <c r="K35" i="6"/>
  <c r="J35" i="6"/>
  <c r="I35" i="6"/>
  <c r="H35" i="6"/>
  <c r="G35" i="6"/>
  <c r="AE34" i="6"/>
  <c r="AD34" i="6"/>
  <c r="AC34" i="6"/>
  <c r="AB34" i="6"/>
  <c r="AA34" i="6"/>
  <c r="Z34" i="6"/>
  <c r="Y34" i="6"/>
  <c r="X34" i="6"/>
  <c r="W34" i="6"/>
  <c r="V34" i="6"/>
  <c r="U34" i="6"/>
  <c r="T34" i="6"/>
  <c r="S34" i="6"/>
  <c r="R34" i="6"/>
  <c r="Q34" i="6"/>
  <c r="P34" i="6"/>
  <c r="O34" i="6"/>
  <c r="N34" i="6"/>
  <c r="M34" i="6"/>
  <c r="L34" i="6"/>
  <c r="K34" i="6"/>
  <c r="J34" i="6"/>
  <c r="I34" i="6"/>
  <c r="H34" i="6"/>
  <c r="G34" i="6"/>
  <c r="AE33" i="6"/>
  <c r="AD33" i="6"/>
  <c r="AC33" i="6"/>
  <c r="AB33" i="6"/>
  <c r="AA33" i="6"/>
  <c r="Z33" i="6"/>
  <c r="Y33" i="6"/>
  <c r="X33" i="6"/>
  <c r="W33" i="6"/>
  <c r="V33" i="6"/>
  <c r="U33" i="6"/>
  <c r="T33" i="6"/>
  <c r="S33" i="6"/>
  <c r="R33" i="6"/>
  <c r="Q33" i="6"/>
  <c r="P33" i="6"/>
  <c r="O33" i="6"/>
  <c r="N33" i="6"/>
  <c r="M33" i="6"/>
  <c r="L33" i="6"/>
  <c r="K33" i="6"/>
  <c r="J33" i="6"/>
  <c r="I33" i="6"/>
  <c r="H33" i="6"/>
  <c r="G33" i="6"/>
  <c r="AE32" i="6"/>
  <c r="AD32" i="6"/>
  <c r="AC32" i="6"/>
  <c r="AB32" i="6"/>
  <c r="AA32" i="6"/>
  <c r="Z32" i="6"/>
  <c r="Y32" i="6"/>
  <c r="X32" i="6"/>
  <c r="W32" i="6"/>
  <c r="V32" i="6"/>
  <c r="U32" i="6"/>
  <c r="T32" i="6"/>
  <c r="S32" i="6"/>
  <c r="R32" i="6"/>
  <c r="Q32" i="6"/>
  <c r="P32" i="6"/>
  <c r="O32" i="6"/>
  <c r="N32" i="6"/>
  <c r="M32" i="6"/>
  <c r="L32" i="6"/>
  <c r="K32" i="6"/>
  <c r="J32" i="6"/>
  <c r="I32" i="6"/>
  <c r="H32" i="6"/>
  <c r="G32" i="6"/>
  <c r="AE31" i="6"/>
  <c r="AD31" i="6"/>
  <c r="AC31" i="6"/>
  <c r="AB31" i="6"/>
  <c r="AA31" i="6"/>
  <c r="Z31" i="6"/>
  <c r="Y31" i="6"/>
  <c r="X31" i="6"/>
  <c r="W31" i="6"/>
  <c r="V31" i="6"/>
  <c r="U31" i="6"/>
  <c r="T31" i="6"/>
  <c r="S31" i="6"/>
  <c r="R31" i="6"/>
  <c r="Q31" i="6"/>
  <c r="P31" i="6"/>
  <c r="O31" i="6"/>
  <c r="N31" i="6"/>
  <c r="M31" i="6"/>
  <c r="L31" i="6"/>
  <c r="K31" i="6"/>
  <c r="J31" i="6"/>
  <c r="I31" i="6"/>
  <c r="H31" i="6"/>
  <c r="G31" i="6"/>
  <c r="AE30" i="6"/>
  <c r="AD30" i="6"/>
  <c r="AC30" i="6"/>
  <c r="AB30" i="6"/>
  <c r="AA30" i="6"/>
  <c r="Z30" i="6"/>
  <c r="Y30" i="6"/>
  <c r="X30" i="6"/>
  <c r="W30" i="6"/>
  <c r="V30" i="6"/>
  <c r="U30" i="6"/>
  <c r="T30" i="6"/>
  <c r="S30" i="6"/>
  <c r="R30" i="6"/>
  <c r="Q30" i="6"/>
  <c r="P30" i="6"/>
  <c r="O30" i="6"/>
  <c r="N30" i="6"/>
  <c r="M30" i="6"/>
  <c r="L30" i="6"/>
  <c r="K30" i="6"/>
  <c r="J30" i="6"/>
  <c r="I30" i="6"/>
  <c r="H30" i="6"/>
  <c r="G30" i="6"/>
  <c r="AE29" i="6"/>
  <c r="AD29" i="6"/>
  <c r="AC29" i="6"/>
  <c r="AB29" i="6"/>
  <c r="AA29" i="6"/>
  <c r="Z29" i="6"/>
  <c r="Y29" i="6"/>
  <c r="X29" i="6"/>
  <c r="W29" i="6"/>
  <c r="V29" i="6"/>
  <c r="U29" i="6"/>
  <c r="T29" i="6"/>
  <c r="S29" i="6"/>
  <c r="R29" i="6"/>
  <c r="Q29" i="6"/>
  <c r="P29" i="6"/>
  <c r="O29" i="6"/>
  <c r="N29" i="6"/>
  <c r="M29" i="6"/>
  <c r="L29" i="6"/>
  <c r="K29" i="6"/>
  <c r="J29" i="6"/>
  <c r="I29" i="6"/>
  <c r="H29" i="6"/>
  <c r="G29" i="6"/>
  <c r="AE28" i="6"/>
  <c r="AD28" i="6"/>
  <c r="AD5" i="6" s="1"/>
  <c r="AC28" i="6"/>
  <c r="AB28" i="6"/>
  <c r="AA28" i="6"/>
  <c r="Z28" i="6"/>
  <c r="Y28" i="6"/>
  <c r="X28" i="6"/>
  <c r="W28" i="6"/>
  <c r="V28" i="6"/>
  <c r="U28" i="6"/>
  <c r="T28" i="6"/>
  <c r="S28" i="6"/>
  <c r="R28" i="6"/>
  <c r="Q28" i="6"/>
  <c r="P28" i="6"/>
  <c r="O28" i="6"/>
  <c r="N28" i="6"/>
  <c r="N4" i="6" s="1"/>
  <c r="M28" i="6"/>
  <c r="L28" i="6"/>
  <c r="K28" i="6"/>
  <c r="J28" i="6"/>
  <c r="I28" i="6"/>
  <c r="H28" i="6"/>
  <c r="G28" i="6"/>
  <c r="AE27" i="6"/>
  <c r="AD27" i="6"/>
  <c r="AC27" i="6"/>
  <c r="AB27" i="6"/>
  <c r="AA27" i="6"/>
  <c r="Z27" i="6"/>
  <c r="Y27" i="6"/>
  <c r="X27" i="6"/>
  <c r="W27" i="6"/>
  <c r="V27" i="6"/>
  <c r="U27" i="6"/>
  <c r="T27" i="6"/>
  <c r="S27" i="6"/>
  <c r="R27" i="6"/>
  <c r="Q27" i="6"/>
  <c r="P27" i="6"/>
  <c r="O27" i="6"/>
  <c r="N27" i="6"/>
  <c r="M27" i="6"/>
  <c r="L27" i="6"/>
  <c r="K27" i="6"/>
  <c r="J27" i="6"/>
  <c r="I27" i="6"/>
  <c r="H27" i="6"/>
  <c r="G27" i="6"/>
  <c r="G5" i="6" s="1"/>
  <c r="AE26" i="6"/>
  <c r="AD26" i="6"/>
  <c r="AC26" i="6"/>
  <c r="AB26" i="6"/>
  <c r="AA26" i="6"/>
  <c r="Z26" i="6"/>
  <c r="Y26" i="6"/>
  <c r="X26" i="6"/>
  <c r="W26" i="6"/>
  <c r="V26" i="6"/>
  <c r="U26" i="6"/>
  <c r="T26" i="6"/>
  <c r="S26" i="6"/>
  <c r="R26" i="6"/>
  <c r="Q26" i="6"/>
  <c r="P26" i="6"/>
  <c r="O26" i="6"/>
  <c r="N26" i="6"/>
  <c r="M26" i="6"/>
  <c r="L26" i="6"/>
  <c r="K26" i="6"/>
  <c r="J26" i="6"/>
  <c r="I26" i="6"/>
  <c r="H26" i="6"/>
  <c r="G26" i="6"/>
  <c r="AE25" i="6"/>
  <c r="AD25" i="6"/>
  <c r="AC25" i="6"/>
  <c r="AB25" i="6"/>
  <c r="AA25" i="6"/>
  <c r="Z25" i="6"/>
  <c r="Y25" i="6"/>
  <c r="Y5" i="6" s="1"/>
  <c r="X25" i="6"/>
  <c r="W25" i="6"/>
  <c r="V25" i="6"/>
  <c r="U25" i="6"/>
  <c r="T25" i="6"/>
  <c r="S25" i="6"/>
  <c r="R25" i="6"/>
  <c r="Q25" i="6"/>
  <c r="P25" i="6"/>
  <c r="O25" i="6"/>
  <c r="N25" i="6"/>
  <c r="M25" i="6"/>
  <c r="L25" i="6"/>
  <c r="K25" i="6"/>
  <c r="J25" i="6"/>
  <c r="I25" i="6"/>
  <c r="I6" i="6" s="1"/>
  <c r="H25" i="6"/>
  <c r="G25" i="6"/>
  <c r="AE24" i="6"/>
  <c r="AD24" i="6"/>
  <c r="AC24" i="6"/>
  <c r="AB24" i="6"/>
  <c r="AA24" i="6"/>
  <c r="Z24" i="6"/>
  <c r="Y24" i="6"/>
  <c r="X24" i="6"/>
  <c r="W24" i="6"/>
  <c r="V24" i="6"/>
  <c r="U24" i="6"/>
  <c r="T24" i="6"/>
  <c r="S24" i="6"/>
  <c r="R24" i="6"/>
  <c r="Q24" i="6"/>
  <c r="P24" i="6"/>
  <c r="O24" i="6"/>
  <c r="N24" i="6"/>
  <c r="M24" i="6"/>
  <c r="L24" i="6"/>
  <c r="K24" i="6"/>
  <c r="J24" i="6"/>
  <c r="I24" i="6"/>
  <c r="H24" i="6"/>
  <c r="G24" i="6"/>
  <c r="AE23" i="6"/>
  <c r="AD23" i="6"/>
  <c r="AC23" i="6"/>
  <c r="AB23" i="6"/>
  <c r="AA23" i="6"/>
  <c r="AA6" i="6" s="1"/>
  <c r="Z23" i="6"/>
  <c r="Y23" i="6"/>
  <c r="X23" i="6"/>
  <c r="W23" i="6"/>
  <c r="V23" i="6"/>
  <c r="U23" i="6"/>
  <c r="T23" i="6"/>
  <c r="S23" i="6"/>
  <c r="R23" i="6"/>
  <c r="Q23" i="6"/>
  <c r="P23" i="6"/>
  <c r="O23" i="6"/>
  <c r="N23" i="6"/>
  <c r="M23" i="6"/>
  <c r="L23" i="6"/>
  <c r="K23" i="6"/>
  <c r="K4" i="6" s="1"/>
  <c r="J23" i="6"/>
  <c r="I23" i="6"/>
  <c r="H23" i="6"/>
  <c r="G23" i="6"/>
  <c r="AE22" i="6"/>
  <c r="AD22" i="6"/>
  <c r="AC22" i="6"/>
  <c r="AB22" i="6"/>
  <c r="AA22" i="6"/>
  <c r="Z22" i="6"/>
  <c r="Y22" i="6"/>
  <c r="X22" i="6"/>
  <c r="W22" i="6"/>
  <c r="V22" i="6"/>
  <c r="U22" i="6"/>
  <c r="T22" i="6"/>
  <c r="T7" i="6" s="1"/>
  <c r="S22" i="6"/>
  <c r="R22" i="6"/>
  <c r="Q22" i="6"/>
  <c r="P22" i="6"/>
  <c r="O22" i="6"/>
  <c r="N22" i="6"/>
  <c r="M22" i="6"/>
  <c r="L22" i="6"/>
  <c r="K22" i="6"/>
  <c r="J22" i="6"/>
  <c r="I22" i="6"/>
  <c r="H22" i="6"/>
  <c r="G22" i="6"/>
  <c r="AE21" i="6"/>
  <c r="AD21" i="6"/>
  <c r="AC21" i="6"/>
  <c r="AB21" i="6"/>
  <c r="AA21" i="6"/>
  <c r="Z21" i="6"/>
  <c r="Y21" i="6"/>
  <c r="X21" i="6"/>
  <c r="W21" i="6"/>
  <c r="V21" i="6"/>
  <c r="U21" i="6"/>
  <c r="T21" i="6"/>
  <c r="S21" i="6"/>
  <c r="R21" i="6"/>
  <c r="Q21" i="6"/>
  <c r="P21" i="6"/>
  <c r="O21" i="6"/>
  <c r="N21" i="6"/>
  <c r="M21" i="6"/>
  <c r="M7" i="6" s="1"/>
  <c r="L21" i="6"/>
  <c r="K21" i="6"/>
  <c r="J21" i="6"/>
  <c r="I21" i="6"/>
  <c r="H21" i="6"/>
  <c r="G21" i="6"/>
  <c r="AE20" i="6"/>
  <c r="AD20" i="6"/>
  <c r="AC20" i="6"/>
  <c r="AB20" i="6"/>
  <c r="AA20" i="6"/>
  <c r="Z20" i="6"/>
  <c r="Y20" i="6"/>
  <c r="X20" i="6"/>
  <c r="W20" i="6"/>
  <c r="V20" i="6"/>
  <c r="U20" i="6"/>
  <c r="T20" i="6"/>
  <c r="S20" i="6"/>
  <c r="R20" i="6"/>
  <c r="Q20" i="6"/>
  <c r="P20" i="6"/>
  <c r="O20" i="6"/>
  <c r="N20" i="6"/>
  <c r="M20" i="6"/>
  <c r="L20" i="6"/>
  <c r="K20" i="6"/>
  <c r="J20" i="6"/>
  <c r="I20" i="6"/>
  <c r="H20" i="6"/>
  <c r="G20" i="6"/>
  <c r="AE19" i="6"/>
  <c r="AE7" i="6" s="1"/>
  <c r="AD19" i="6"/>
  <c r="AC19" i="6"/>
  <c r="AB19" i="6"/>
  <c r="AA19" i="6"/>
  <c r="Z19" i="6"/>
  <c r="Y19" i="6"/>
  <c r="X19" i="6"/>
  <c r="W19" i="6"/>
  <c r="V19" i="6"/>
  <c r="U19" i="6"/>
  <c r="T19" i="6"/>
  <c r="S19" i="6"/>
  <c r="R19" i="6"/>
  <c r="Q19" i="6"/>
  <c r="P19" i="6"/>
  <c r="O19" i="6"/>
  <c r="N19" i="6"/>
  <c r="M19" i="6"/>
  <c r="L19" i="6"/>
  <c r="K19" i="6"/>
  <c r="J19" i="6"/>
  <c r="I19" i="6"/>
  <c r="H19" i="6"/>
  <c r="G19" i="6"/>
  <c r="AE18" i="6"/>
  <c r="AD18" i="6"/>
  <c r="AC18" i="6"/>
  <c r="AB18" i="6"/>
  <c r="AA18" i="6"/>
  <c r="Z18" i="6"/>
  <c r="Y18" i="6"/>
  <c r="X18" i="6"/>
  <c r="W18" i="6"/>
  <c r="V18" i="6"/>
  <c r="U18" i="6"/>
  <c r="T18" i="6"/>
  <c r="S18" i="6"/>
  <c r="R18" i="6"/>
  <c r="Q18" i="6"/>
  <c r="P18" i="6"/>
  <c r="O18" i="6"/>
  <c r="N18" i="6"/>
  <c r="M18" i="6"/>
  <c r="L18" i="6"/>
  <c r="K18" i="6"/>
  <c r="J18" i="6"/>
  <c r="I18" i="6"/>
  <c r="H18" i="6"/>
  <c r="G18" i="6"/>
  <c r="AE17" i="6"/>
  <c r="AD17" i="6"/>
  <c r="AC17" i="6"/>
  <c r="AB17" i="6"/>
  <c r="AA17" i="6"/>
  <c r="Z17" i="6"/>
  <c r="Y17" i="6"/>
  <c r="X17" i="6"/>
  <c r="W17" i="6"/>
  <c r="V17" i="6"/>
  <c r="U17" i="6"/>
  <c r="T17" i="6"/>
  <c r="S17" i="6"/>
  <c r="R17" i="6"/>
  <c r="Q17" i="6"/>
  <c r="Q4" i="6" s="1"/>
  <c r="P17" i="6"/>
  <c r="O17" i="6"/>
  <c r="N17" i="6"/>
  <c r="M17" i="6"/>
  <c r="L17" i="6"/>
  <c r="K17" i="6"/>
  <c r="J17" i="6"/>
  <c r="I17" i="6"/>
  <c r="H17" i="6"/>
  <c r="G17" i="6"/>
  <c r="AE16" i="6"/>
  <c r="AD16" i="6"/>
  <c r="AC16" i="6"/>
  <c r="AB16" i="6"/>
  <c r="AA16" i="6"/>
  <c r="Z16" i="6"/>
  <c r="Y16" i="6"/>
  <c r="X16" i="6"/>
  <c r="W16" i="6"/>
  <c r="V16" i="6"/>
  <c r="U16" i="6"/>
  <c r="T16" i="6"/>
  <c r="S16" i="6"/>
  <c r="R16" i="6"/>
  <c r="Q16" i="6"/>
  <c r="P16" i="6"/>
  <c r="O16" i="6"/>
  <c r="N16" i="6"/>
  <c r="M16" i="6"/>
  <c r="L16" i="6"/>
  <c r="K16" i="6"/>
  <c r="J16" i="6"/>
  <c r="I16" i="6"/>
  <c r="H16" i="6"/>
  <c r="G16" i="6"/>
  <c r="AE15" i="6"/>
  <c r="AD15" i="6"/>
  <c r="AC15" i="6"/>
  <c r="AB15" i="6"/>
  <c r="AA15" i="6"/>
  <c r="Z15" i="6"/>
  <c r="Y15" i="6"/>
  <c r="X15" i="6"/>
  <c r="W15" i="6"/>
  <c r="V15" i="6"/>
  <c r="U15" i="6"/>
  <c r="T15" i="6"/>
  <c r="S15" i="6"/>
  <c r="R15" i="6"/>
  <c r="Q15" i="6"/>
  <c r="P15" i="6"/>
  <c r="O15" i="6"/>
  <c r="N15" i="6"/>
  <c r="M15" i="6"/>
  <c r="L15" i="6"/>
  <c r="K15" i="6"/>
  <c r="J15" i="6"/>
  <c r="I15" i="6"/>
  <c r="H15" i="6"/>
  <c r="G15" i="6"/>
  <c r="AE14" i="6"/>
  <c r="AD14" i="6"/>
  <c r="AC14" i="6"/>
  <c r="AB14" i="6"/>
  <c r="AA14" i="6"/>
  <c r="Z14" i="6"/>
  <c r="Y14" i="6"/>
  <c r="X14" i="6"/>
  <c r="W14" i="6"/>
  <c r="V14" i="6"/>
  <c r="U14" i="6"/>
  <c r="T14" i="6"/>
  <c r="S14" i="6"/>
  <c r="R14" i="6"/>
  <c r="Q14" i="6"/>
  <c r="P14" i="6"/>
  <c r="O14" i="6"/>
  <c r="N14" i="6"/>
  <c r="M14" i="6"/>
  <c r="L14" i="6"/>
  <c r="K14" i="6"/>
  <c r="J14" i="6"/>
  <c r="I14" i="6"/>
  <c r="H14" i="6"/>
  <c r="G14" i="6"/>
  <c r="AE13" i="6"/>
  <c r="AD13" i="6"/>
  <c r="AC13" i="6"/>
  <c r="AB13" i="6"/>
  <c r="AA13" i="6"/>
  <c r="Z13" i="6"/>
  <c r="Y13" i="6"/>
  <c r="X13" i="6"/>
  <c r="W13" i="6"/>
  <c r="V13" i="6"/>
  <c r="U13" i="6"/>
  <c r="T13" i="6"/>
  <c r="S13" i="6"/>
  <c r="R13" i="6"/>
  <c r="Q13" i="6"/>
  <c r="P13" i="6"/>
  <c r="O13" i="6"/>
  <c r="N13" i="6"/>
  <c r="M13" i="6"/>
  <c r="L13" i="6"/>
  <c r="K13" i="6"/>
  <c r="J13" i="6"/>
  <c r="I13" i="6"/>
  <c r="H13" i="6"/>
  <c r="G13" i="6"/>
  <c r="AE3" i="6"/>
  <c r="AD3" i="6"/>
  <c r="AC3" i="6"/>
  <c r="AB3" i="6"/>
  <c r="AA3" i="6"/>
  <c r="Z3" i="6"/>
  <c r="Y3" i="6"/>
  <c r="X3" i="6"/>
  <c r="W3" i="6"/>
  <c r="V3" i="6"/>
  <c r="U3" i="6"/>
  <c r="T3" i="6"/>
  <c r="S3" i="6"/>
  <c r="R3" i="6"/>
  <c r="Q3" i="6"/>
  <c r="P3" i="6"/>
  <c r="O3" i="6"/>
  <c r="N3" i="6"/>
  <c r="M3" i="6"/>
  <c r="L3" i="6"/>
  <c r="K3" i="6"/>
  <c r="J3" i="6"/>
  <c r="I3" i="6"/>
  <c r="H3" i="6"/>
  <c r="G3" i="6"/>
  <c r="AE14" i="5"/>
  <c r="AD14" i="5"/>
  <c r="AC14" i="5"/>
  <c r="AB14" i="5"/>
  <c r="AA13" i="5"/>
  <c r="AA12" i="5"/>
  <c r="AA11" i="5"/>
  <c r="AA10" i="5"/>
  <c r="G8" i="5"/>
  <c r="F8" i="5"/>
  <c r="E8" i="5"/>
  <c r="D8" i="5"/>
  <c r="C8" i="5"/>
  <c r="H8" i="5" s="1"/>
  <c r="G7" i="5"/>
  <c r="F7" i="5"/>
  <c r="H7" i="5" s="1"/>
  <c r="E7" i="5"/>
  <c r="D7" i="5"/>
  <c r="C7" i="5"/>
  <c r="H6" i="5"/>
  <c r="G6" i="5"/>
  <c r="F6" i="5"/>
  <c r="E6" i="5"/>
  <c r="D6" i="5"/>
  <c r="C6" i="5"/>
  <c r="H5" i="5"/>
  <c r="G5" i="5"/>
  <c r="F5" i="5"/>
  <c r="E5" i="5"/>
  <c r="D5" i="5"/>
  <c r="C5" i="5"/>
  <c r="X4" i="5"/>
  <c r="W4" i="5"/>
  <c r="V4" i="5"/>
  <c r="U4" i="5"/>
  <c r="T4" i="5"/>
  <c r="S4" i="5"/>
  <c r="P4" i="5"/>
  <c r="O4" i="5"/>
  <c r="N4" i="5"/>
  <c r="M4" i="5"/>
  <c r="L4" i="5"/>
  <c r="K4" i="5"/>
  <c r="H4" i="5"/>
  <c r="G4" i="5"/>
  <c r="F4" i="5"/>
  <c r="E4" i="5"/>
  <c r="D4" i="5"/>
  <c r="C4" i="5"/>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AA99" i="4"/>
  <c r="Z99" i="4"/>
  <c r="Y99" i="4"/>
  <c r="X99" i="4"/>
  <c r="W99" i="4"/>
  <c r="V99" i="4"/>
  <c r="U99" i="4"/>
  <c r="T99" i="4"/>
  <c r="S99" i="4"/>
  <c r="R99" i="4"/>
  <c r="Q99" i="4"/>
  <c r="P99" i="4"/>
  <c r="O99" i="4"/>
  <c r="N99" i="4"/>
  <c r="M99" i="4"/>
  <c r="L99" i="4"/>
  <c r="K99" i="4"/>
  <c r="J99" i="4"/>
  <c r="I99" i="4"/>
  <c r="H99" i="4"/>
  <c r="G99" i="4"/>
  <c r="F99" i="4"/>
  <c r="E99" i="4"/>
  <c r="D99" i="4"/>
  <c r="C99" i="4"/>
  <c r="AA98" i="4"/>
  <c r="Z98" i="4"/>
  <c r="Y98" i="4"/>
  <c r="X98" i="4"/>
  <c r="W98" i="4"/>
  <c r="V98" i="4"/>
  <c r="U98" i="4"/>
  <c r="T98" i="4"/>
  <c r="S98" i="4"/>
  <c r="R98" i="4"/>
  <c r="Q98" i="4"/>
  <c r="P98" i="4"/>
  <c r="O98" i="4"/>
  <c r="N98" i="4"/>
  <c r="M98" i="4"/>
  <c r="L98" i="4"/>
  <c r="K98" i="4"/>
  <c r="J98" i="4"/>
  <c r="I98" i="4"/>
  <c r="H98" i="4"/>
  <c r="G98" i="4"/>
  <c r="F98" i="4"/>
  <c r="E98" i="4"/>
  <c r="D98" i="4"/>
  <c r="C98" i="4"/>
  <c r="AA97" i="4"/>
  <c r="Z97" i="4"/>
  <c r="Y97" i="4"/>
  <c r="X97" i="4"/>
  <c r="W97" i="4"/>
  <c r="V97" i="4"/>
  <c r="U97" i="4"/>
  <c r="T97" i="4"/>
  <c r="S97" i="4"/>
  <c r="R97" i="4"/>
  <c r="Q97" i="4"/>
  <c r="P97" i="4"/>
  <c r="O97" i="4"/>
  <c r="N97" i="4"/>
  <c r="M97" i="4"/>
  <c r="L97" i="4"/>
  <c r="K97" i="4"/>
  <c r="J97" i="4"/>
  <c r="I97" i="4"/>
  <c r="H97" i="4"/>
  <c r="G97" i="4"/>
  <c r="F97" i="4"/>
  <c r="E97" i="4"/>
  <c r="D97" i="4"/>
  <c r="C97" i="4"/>
  <c r="AA96" i="4"/>
  <c r="Z96" i="4"/>
  <c r="Y96" i="4"/>
  <c r="X96" i="4"/>
  <c r="W96" i="4"/>
  <c r="V96" i="4"/>
  <c r="U96" i="4"/>
  <c r="T96" i="4"/>
  <c r="S96" i="4"/>
  <c r="R96" i="4"/>
  <c r="Q96" i="4"/>
  <c r="P96" i="4"/>
  <c r="O96" i="4"/>
  <c r="N96" i="4"/>
  <c r="M96" i="4"/>
  <c r="L96" i="4"/>
  <c r="K96" i="4"/>
  <c r="J96" i="4"/>
  <c r="I96" i="4"/>
  <c r="H96" i="4"/>
  <c r="G96" i="4"/>
  <c r="F96" i="4"/>
  <c r="E96" i="4"/>
  <c r="D96" i="4"/>
  <c r="C96" i="4"/>
  <c r="AA95" i="4"/>
  <c r="Z95" i="4"/>
  <c r="Y95" i="4"/>
  <c r="X95" i="4"/>
  <c r="W95" i="4"/>
  <c r="V95" i="4"/>
  <c r="U95" i="4"/>
  <c r="T95" i="4"/>
  <c r="S95" i="4"/>
  <c r="R95" i="4"/>
  <c r="Q95" i="4"/>
  <c r="P95" i="4"/>
  <c r="O95" i="4"/>
  <c r="N95" i="4"/>
  <c r="M95" i="4"/>
  <c r="L95" i="4"/>
  <c r="K95" i="4"/>
  <c r="J95" i="4"/>
  <c r="I95" i="4"/>
  <c r="H95" i="4"/>
  <c r="G95" i="4"/>
  <c r="F95" i="4"/>
  <c r="E95" i="4"/>
  <c r="D95" i="4"/>
  <c r="C95" i="4"/>
  <c r="AA94" i="4"/>
  <c r="Z94" i="4"/>
  <c r="Y94" i="4"/>
  <c r="X94" i="4"/>
  <c r="W94" i="4"/>
  <c r="V94" i="4"/>
  <c r="U94" i="4"/>
  <c r="T94" i="4"/>
  <c r="S94" i="4"/>
  <c r="R94" i="4"/>
  <c r="Q94" i="4"/>
  <c r="P94" i="4"/>
  <c r="O94" i="4"/>
  <c r="N94" i="4"/>
  <c r="M94" i="4"/>
  <c r="L94" i="4"/>
  <c r="K94" i="4"/>
  <c r="J94" i="4"/>
  <c r="I94" i="4"/>
  <c r="H94" i="4"/>
  <c r="G94" i="4"/>
  <c r="F94" i="4"/>
  <c r="E94" i="4"/>
  <c r="D94" i="4"/>
  <c r="C94" i="4"/>
  <c r="AA93" i="4"/>
  <c r="Z93" i="4"/>
  <c r="Y93" i="4"/>
  <c r="X93" i="4"/>
  <c r="W93" i="4"/>
  <c r="V93" i="4"/>
  <c r="U93" i="4"/>
  <c r="T93" i="4"/>
  <c r="S93" i="4"/>
  <c r="R93" i="4"/>
  <c r="Q93" i="4"/>
  <c r="P93" i="4"/>
  <c r="O93" i="4"/>
  <c r="N93" i="4"/>
  <c r="M93" i="4"/>
  <c r="L93" i="4"/>
  <c r="K93" i="4"/>
  <c r="J93" i="4"/>
  <c r="I93" i="4"/>
  <c r="H93" i="4"/>
  <c r="G93" i="4"/>
  <c r="F93" i="4"/>
  <c r="E93" i="4"/>
  <c r="D93" i="4"/>
  <c r="C93" i="4"/>
  <c r="AA92" i="4"/>
  <c r="Z92" i="4"/>
  <c r="Y92" i="4"/>
  <c r="X92" i="4"/>
  <c r="W92" i="4"/>
  <c r="V92" i="4"/>
  <c r="U92" i="4"/>
  <c r="T92" i="4"/>
  <c r="S92" i="4"/>
  <c r="R92" i="4"/>
  <c r="Q92" i="4"/>
  <c r="P92" i="4"/>
  <c r="O92" i="4"/>
  <c r="N92" i="4"/>
  <c r="M92" i="4"/>
  <c r="L92" i="4"/>
  <c r="K92" i="4"/>
  <c r="J92" i="4"/>
  <c r="I92" i="4"/>
  <c r="H92" i="4"/>
  <c r="G92" i="4"/>
  <c r="F92" i="4"/>
  <c r="E92" i="4"/>
  <c r="D92" i="4"/>
  <c r="C92" i="4"/>
  <c r="AA91" i="4"/>
  <c r="Z91" i="4"/>
  <c r="Y91" i="4"/>
  <c r="X91" i="4"/>
  <c r="W91" i="4"/>
  <c r="V91" i="4"/>
  <c r="U91" i="4"/>
  <c r="T91" i="4"/>
  <c r="S91" i="4"/>
  <c r="R91" i="4"/>
  <c r="Q91" i="4"/>
  <c r="P91" i="4"/>
  <c r="O91" i="4"/>
  <c r="N91" i="4"/>
  <c r="M91" i="4"/>
  <c r="L91" i="4"/>
  <c r="K91" i="4"/>
  <c r="J91" i="4"/>
  <c r="I91" i="4"/>
  <c r="H91" i="4"/>
  <c r="G91" i="4"/>
  <c r="F91" i="4"/>
  <c r="E91" i="4"/>
  <c r="D91" i="4"/>
  <c r="C91" i="4"/>
  <c r="AA90" i="4"/>
  <c r="Z90" i="4"/>
  <c r="Y90" i="4"/>
  <c r="X90" i="4"/>
  <c r="W90" i="4"/>
  <c r="V90" i="4"/>
  <c r="U90" i="4"/>
  <c r="T90" i="4"/>
  <c r="S90" i="4"/>
  <c r="R90" i="4"/>
  <c r="Q90" i="4"/>
  <c r="P90" i="4"/>
  <c r="O90" i="4"/>
  <c r="N90" i="4"/>
  <c r="M90" i="4"/>
  <c r="L90" i="4"/>
  <c r="K90" i="4"/>
  <c r="J90" i="4"/>
  <c r="I90" i="4"/>
  <c r="H90" i="4"/>
  <c r="G90" i="4"/>
  <c r="F90" i="4"/>
  <c r="E90" i="4"/>
  <c r="D90" i="4"/>
  <c r="C90" i="4"/>
  <c r="AA89" i="4"/>
  <c r="Z89" i="4"/>
  <c r="Y89" i="4"/>
  <c r="X89" i="4"/>
  <c r="W89" i="4"/>
  <c r="V89" i="4"/>
  <c r="U89" i="4"/>
  <c r="T89" i="4"/>
  <c r="S89" i="4"/>
  <c r="R89" i="4"/>
  <c r="Q89" i="4"/>
  <c r="P89" i="4"/>
  <c r="O89" i="4"/>
  <c r="N89" i="4"/>
  <c r="M89" i="4"/>
  <c r="L89" i="4"/>
  <c r="K89" i="4"/>
  <c r="J89" i="4"/>
  <c r="I89" i="4"/>
  <c r="H89" i="4"/>
  <c r="G89" i="4"/>
  <c r="F89" i="4"/>
  <c r="E89" i="4"/>
  <c r="D89" i="4"/>
  <c r="C89" i="4"/>
  <c r="AA88" i="4"/>
  <c r="Z88" i="4"/>
  <c r="Y88" i="4"/>
  <c r="X88" i="4"/>
  <c r="W88" i="4"/>
  <c r="V88" i="4"/>
  <c r="U88" i="4"/>
  <c r="T88" i="4"/>
  <c r="S88" i="4"/>
  <c r="R88" i="4"/>
  <c r="Q88" i="4"/>
  <c r="P88" i="4"/>
  <c r="O88" i="4"/>
  <c r="N88" i="4"/>
  <c r="M88" i="4"/>
  <c r="L88" i="4"/>
  <c r="K88" i="4"/>
  <c r="J88" i="4"/>
  <c r="I88" i="4"/>
  <c r="H88" i="4"/>
  <c r="G88" i="4"/>
  <c r="F88" i="4"/>
  <c r="E88" i="4"/>
  <c r="D88" i="4"/>
  <c r="C88" i="4"/>
  <c r="AA87" i="4"/>
  <c r="Z87" i="4"/>
  <c r="Y87" i="4"/>
  <c r="X87" i="4"/>
  <c r="W87" i="4"/>
  <c r="V87" i="4"/>
  <c r="U87" i="4"/>
  <c r="T87" i="4"/>
  <c r="S87" i="4"/>
  <c r="R87" i="4"/>
  <c r="Q87" i="4"/>
  <c r="P87" i="4"/>
  <c r="O87" i="4"/>
  <c r="N87" i="4"/>
  <c r="M87" i="4"/>
  <c r="L87" i="4"/>
  <c r="K87" i="4"/>
  <c r="J87" i="4"/>
  <c r="I87" i="4"/>
  <c r="H87" i="4"/>
  <c r="G87" i="4"/>
  <c r="F87" i="4"/>
  <c r="E87" i="4"/>
  <c r="D87" i="4"/>
  <c r="C87" i="4"/>
  <c r="AA86" i="4"/>
  <c r="Z86" i="4"/>
  <c r="Y86" i="4"/>
  <c r="X86" i="4"/>
  <c r="W86" i="4"/>
  <c r="V86" i="4"/>
  <c r="U86" i="4"/>
  <c r="T86" i="4"/>
  <c r="S86" i="4"/>
  <c r="R86" i="4"/>
  <c r="Q86" i="4"/>
  <c r="P86" i="4"/>
  <c r="O86" i="4"/>
  <c r="N86" i="4"/>
  <c r="M86" i="4"/>
  <c r="L86" i="4"/>
  <c r="K86" i="4"/>
  <c r="J86" i="4"/>
  <c r="I86" i="4"/>
  <c r="H86" i="4"/>
  <c r="G86" i="4"/>
  <c r="F86" i="4"/>
  <c r="E86" i="4"/>
  <c r="D86" i="4"/>
  <c r="C86" i="4"/>
  <c r="AA85" i="4"/>
  <c r="Z85" i="4"/>
  <c r="Y85" i="4"/>
  <c r="X85" i="4"/>
  <c r="W85" i="4"/>
  <c r="V85" i="4"/>
  <c r="U85" i="4"/>
  <c r="T85" i="4"/>
  <c r="S85" i="4"/>
  <c r="R85" i="4"/>
  <c r="Q85" i="4"/>
  <c r="P85" i="4"/>
  <c r="O85" i="4"/>
  <c r="N85" i="4"/>
  <c r="M85" i="4"/>
  <c r="L85" i="4"/>
  <c r="K85" i="4"/>
  <c r="J85" i="4"/>
  <c r="I85" i="4"/>
  <c r="H85" i="4"/>
  <c r="G85" i="4"/>
  <c r="F85" i="4"/>
  <c r="E85" i="4"/>
  <c r="D85" i="4"/>
  <c r="C85" i="4"/>
  <c r="AA84" i="4"/>
  <c r="Z84" i="4"/>
  <c r="Y84" i="4"/>
  <c r="X84" i="4"/>
  <c r="W84" i="4"/>
  <c r="V84" i="4"/>
  <c r="U84" i="4"/>
  <c r="T84" i="4"/>
  <c r="S84" i="4"/>
  <c r="R84" i="4"/>
  <c r="Q84" i="4"/>
  <c r="P84" i="4"/>
  <c r="O84" i="4"/>
  <c r="N84" i="4"/>
  <c r="M84" i="4"/>
  <c r="L84" i="4"/>
  <c r="K84" i="4"/>
  <c r="J84" i="4"/>
  <c r="I84" i="4"/>
  <c r="H84" i="4"/>
  <c r="G84" i="4"/>
  <c r="F84" i="4"/>
  <c r="E84" i="4"/>
  <c r="D84" i="4"/>
  <c r="C84" i="4"/>
  <c r="AA83" i="4"/>
  <c r="Z83" i="4"/>
  <c r="Y83" i="4"/>
  <c r="X83" i="4"/>
  <c r="W83" i="4"/>
  <c r="V83" i="4"/>
  <c r="U83" i="4"/>
  <c r="T83" i="4"/>
  <c r="S83" i="4"/>
  <c r="R83" i="4"/>
  <c r="Q83" i="4"/>
  <c r="P83" i="4"/>
  <c r="O83" i="4"/>
  <c r="N83" i="4"/>
  <c r="M83" i="4"/>
  <c r="L83" i="4"/>
  <c r="K83" i="4"/>
  <c r="J83" i="4"/>
  <c r="I83" i="4"/>
  <c r="H83" i="4"/>
  <c r="G83" i="4"/>
  <c r="F83" i="4"/>
  <c r="E83" i="4"/>
  <c r="D83" i="4"/>
  <c r="C83" i="4"/>
  <c r="AA82" i="4"/>
  <c r="Z82" i="4"/>
  <c r="Y82" i="4"/>
  <c r="X82" i="4"/>
  <c r="W82" i="4"/>
  <c r="V82" i="4"/>
  <c r="U82" i="4"/>
  <c r="T82" i="4"/>
  <c r="S82" i="4"/>
  <c r="R82" i="4"/>
  <c r="Q82" i="4"/>
  <c r="P82" i="4"/>
  <c r="O82" i="4"/>
  <c r="N82" i="4"/>
  <c r="M82" i="4"/>
  <c r="L82" i="4"/>
  <c r="K82" i="4"/>
  <c r="J82" i="4"/>
  <c r="I82" i="4"/>
  <c r="H82" i="4"/>
  <c r="G82" i="4"/>
  <c r="F82" i="4"/>
  <c r="E82" i="4"/>
  <c r="D82" i="4"/>
  <c r="C82" i="4"/>
  <c r="AA81" i="4"/>
  <c r="Z81" i="4"/>
  <c r="Y81" i="4"/>
  <c r="X81" i="4"/>
  <c r="W81" i="4"/>
  <c r="V81" i="4"/>
  <c r="U81" i="4"/>
  <c r="T81" i="4"/>
  <c r="S81" i="4"/>
  <c r="R81" i="4"/>
  <c r="Q81" i="4"/>
  <c r="P81" i="4"/>
  <c r="O81" i="4"/>
  <c r="N81" i="4"/>
  <c r="M81" i="4"/>
  <c r="L81" i="4"/>
  <c r="K81" i="4"/>
  <c r="J81" i="4"/>
  <c r="I81" i="4"/>
  <c r="H81" i="4"/>
  <c r="G81" i="4"/>
  <c r="F81" i="4"/>
  <c r="E81" i="4"/>
  <c r="D81" i="4"/>
  <c r="C81" i="4"/>
  <c r="AA80" i="4"/>
  <c r="Z80" i="4"/>
  <c r="Y80" i="4"/>
  <c r="X80" i="4"/>
  <c r="W80" i="4"/>
  <c r="V80" i="4"/>
  <c r="U80" i="4"/>
  <c r="T80" i="4"/>
  <c r="S80" i="4"/>
  <c r="R80" i="4"/>
  <c r="Q80" i="4"/>
  <c r="P80" i="4"/>
  <c r="O80" i="4"/>
  <c r="N80" i="4"/>
  <c r="M80" i="4"/>
  <c r="L80" i="4"/>
  <c r="K80" i="4"/>
  <c r="J80" i="4"/>
  <c r="I80" i="4"/>
  <c r="H80" i="4"/>
  <c r="G80" i="4"/>
  <c r="F80" i="4"/>
  <c r="E80" i="4"/>
  <c r="D80" i="4"/>
  <c r="C80" i="4"/>
  <c r="AA79" i="4"/>
  <c r="Z79" i="4"/>
  <c r="Y79" i="4"/>
  <c r="X79" i="4"/>
  <c r="W79" i="4"/>
  <c r="V79" i="4"/>
  <c r="U79" i="4"/>
  <c r="T79" i="4"/>
  <c r="S79" i="4"/>
  <c r="R79" i="4"/>
  <c r="Q79" i="4"/>
  <c r="P79" i="4"/>
  <c r="O79" i="4"/>
  <c r="N79" i="4"/>
  <c r="M79" i="4"/>
  <c r="L79" i="4"/>
  <c r="K79" i="4"/>
  <c r="J79" i="4"/>
  <c r="I79" i="4"/>
  <c r="H79" i="4"/>
  <c r="G79" i="4"/>
  <c r="F79" i="4"/>
  <c r="E79" i="4"/>
  <c r="D79" i="4"/>
  <c r="C79" i="4"/>
  <c r="AA78" i="4"/>
  <c r="Z78" i="4"/>
  <c r="Y78" i="4"/>
  <c r="X78" i="4"/>
  <c r="W78" i="4"/>
  <c r="V78" i="4"/>
  <c r="U78" i="4"/>
  <c r="T78" i="4"/>
  <c r="S78" i="4"/>
  <c r="R78" i="4"/>
  <c r="Q78" i="4"/>
  <c r="P78" i="4"/>
  <c r="O78" i="4"/>
  <c r="N78" i="4"/>
  <c r="M78" i="4"/>
  <c r="L78" i="4"/>
  <c r="K78" i="4"/>
  <c r="J78" i="4"/>
  <c r="I78" i="4"/>
  <c r="H78" i="4"/>
  <c r="G78" i="4"/>
  <c r="F78" i="4"/>
  <c r="E78" i="4"/>
  <c r="D78" i="4"/>
  <c r="C78" i="4"/>
  <c r="AA77" i="4"/>
  <c r="Z77" i="4"/>
  <c r="Y77" i="4"/>
  <c r="X77" i="4"/>
  <c r="W77" i="4"/>
  <c r="V77" i="4"/>
  <c r="U77" i="4"/>
  <c r="T77" i="4"/>
  <c r="S77" i="4"/>
  <c r="R77" i="4"/>
  <c r="Q77" i="4"/>
  <c r="P77" i="4"/>
  <c r="O77" i="4"/>
  <c r="N77" i="4"/>
  <c r="M77" i="4"/>
  <c r="L77" i="4"/>
  <c r="K77" i="4"/>
  <c r="J77" i="4"/>
  <c r="I77" i="4"/>
  <c r="H77" i="4"/>
  <c r="G77" i="4"/>
  <c r="F77" i="4"/>
  <c r="E77" i="4"/>
  <c r="D77" i="4"/>
  <c r="C77" i="4"/>
  <c r="AA76" i="4"/>
  <c r="Z76" i="4"/>
  <c r="Y76" i="4"/>
  <c r="X76" i="4"/>
  <c r="W76" i="4"/>
  <c r="V76" i="4"/>
  <c r="U76" i="4"/>
  <c r="T76" i="4"/>
  <c r="S76" i="4"/>
  <c r="R76" i="4"/>
  <c r="Q76" i="4"/>
  <c r="P76" i="4"/>
  <c r="O76" i="4"/>
  <c r="N76" i="4"/>
  <c r="M76" i="4"/>
  <c r="L76" i="4"/>
  <c r="K76" i="4"/>
  <c r="J76" i="4"/>
  <c r="I76" i="4"/>
  <c r="H76" i="4"/>
  <c r="G76" i="4"/>
  <c r="F76" i="4"/>
  <c r="E76" i="4"/>
  <c r="D76" i="4"/>
  <c r="C76" i="4"/>
  <c r="AA75" i="4"/>
  <c r="Z75" i="4"/>
  <c r="Y75" i="4"/>
  <c r="X75" i="4"/>
  <c r="W75" i="4"/>
  <c r="V75" i="4"/>
  <c r="U75" i="4"/>
  <c r="T75" i="4"/>
  <c r="S75" i="4"/>
  <c r="R75" i="4"/>
  <c r="Q75" i="4"/>
  <c r="P75" i="4"/>
  <c r="O75" i="4"/>
  <c r="N75" i="4"/>
  <c r="M75" i="4"/>
  <c r="L75" i="4"/>
  <c r="K75" i="4"/>
  <c r="J75" i="4"/>
  <c r="I75" i="4"/>
  <c r="H75" i="4"/>
  <c r="G75" i="4"/>
  <c r="F75" i="4"/>
  <c r="E75" i="4"/>
  <c r="D75" i="4"/>
  <c r="C75" i="4"/>
  <c r="AA74" i="4"/>
  <c r="Z74" i="4"/>
  <c r="Y74" i="4"/>
  <c r="X74" i="4"/>
  <c r="W74" i="4"/>
  <c r="V74" i="4"/>
  <c r="U74" i="4"/>
  <c r="T74" i="4"/>
  <c r="S74" i="4"/>
  <c r="R74" i="4"/>
  <c r="Q74" i="4"/>
  <c r="P74" i="4"/>
  <c r="O74" i="4"/>
  <c r="N74" i="4"/>
  <c r="M74" i="4"/>
  <c r="L74" i="4"/>
  <c r="K74" i="4"/>
  <c r="J74" i="4"/>
  <c r="I74" i="4"/>
  <c r="H74" i="4"/>
  <c r="G74" i="4"/>
  <c r="F74" i="4"/>
  <c r="E74" i="4"/>
  <c r="D74" i="4"/>
  <c r="C74" i="4"/>
  <c r="AA73" i="4"/>
  <c r="Z73" i="4"/>
  <c r="Y73" i="4"/>
  <c r="X73" i="4"/>
  <c r="W73" i="4"/>
  <c r="V73" i="4"/>
  <c r="U73" i="4"/>
  <c r="T73" i="4"/>
  <c r="S73" i="4"/>
  <c r="R73" i="4"/>
  <c r="Q73" i="4"/>
  <c r="P73" i="4"/>
  <c r="O73" i="4"/>
  <c r="N73" i="4"/>
  <c r="M73" i="4"/>
  <c r="L73" i="4"/>
  <c r="K73" i="4"/>
  <c r="J73" i="4"/>
  <c r="I73" i="4"/>
  <c r="H73" i="4"/>
  <c r="G73" i="4"/>
  <c r="F73" i="4"/>
  <c r="E73" i="4"/>
  <c r="D73" i="4"/>
  <c r="C73" i="4"/>
  <c r="AA72" i="4"/>
  <c r="Z72" i="4"/>
  <c r="Y72" i="4"/>
  <c r="X72" i="4"/>
  <c r="W72" i="4"/>
  <c r="V72" i="4"/>
  <c r="U72" i="4"/>
  <c r="T72" i="4"/>
  <c r="S72" i="4"/>
  <c r="R72" i="4"/>
  <c r="Q72" i="4"/>
  <c r="P72" i="4"/>
  <c r="O72" i="4"/>
  <c r="N72" i="4"/>
  <c r="M72" i="4"/>
  <c r="L72" i="4"/>
  <c r="K72" i="4"/>
  <c r="J72" i="4"/>
  <c r="I72" i="4"/>
  <c r="H72" i="4"/>
  <c r="G72" i="4"/>
  <c r="F72" i="4"/>
  <c r="E72" i="4"/>
  <c r="D72" i="4"/>
  <c r="C72" i="4"/>
  <c r="AA71" i="4"/>
  <c r="Z71" i="4"/>
  <c r="Y71" i="4"/>
  <c r="X71" i="4"/>
  <c r="W71" i="4"/>
  <c r="V71" i="4"/>
  <c r="U71" i="4"/>
  <c r="T71" i="4"/>
  <c r="S71" i="4"/>
  <c r="R71" i="4"/>
  <c r="Q71" i="4"/>
  <c r="P71" i="4"/>
  <c r="O71" i="4"/>
  <c r="N71" i="4"/>
  <c r="M71" i="4"/>
  <c r="L71" i="4"/>
  <c r="K71" i="4"/>
  <c r="J71" i="4"/>
  <c r="I71" i="4"/>
  <c r="H71" i="4"/>
  <c r="G71" i="4"/>
  <c r="F71" i="4"/>
  <c r="E71" i="4"/>
  <c r="D71" i="4"/>
  <c r="C71" i="4"/>
  <c r="AA70" i="4"/>
  <c r="Z70" i="4"/>
  <c r="Y70" i="4"/>
  <c r="X70" i="4"/>
  <c r="W70" i="4"/>
  <c r="V70" i="4"/>
  <c r="U70" i="4"/>
  <c r="T70" i="4"/>
  <c r="S70" i="4"/>
  <c r="R70" i="4"/>
  <c r="Q70" i="4"/>
  <c r="P70" i="4"/>
  <c r="O70" i="4"/>
  <c r="N70" i="4"/>
  <c r="M70" i="4"/>
  <c r="L70" i="4"/>
  <c r="K70" i="4"/>
  <c r="J70" i="4"/>
  <c r="I70" i="4"/>
  <c r="H70" i="4"/>
  <c r="G70" i="4"/>
  <c r="F70" i="4"/>
  <c r="E70" i="4"/>
  <c r="D70" i="4"/>
  <c r="C70" i="4"/>
  <c r="AA69" i="4"/>
  <c r="Z69" i="4"/>
  <c r="Y69" i="4"/>
  <c r="X69" i="4"/>
  <c r="W69" i="4"/>
  <c r="V69" i="4"/>
  <c r="U69" i="4"/>
  <c r="T69" i="4"/>
  <c r="S69" i="4"/>
  <c r="R69" i="4"/>
  <c r="Q69" i="4"/>
  <c r="P69" i="4"/>
  <c r="O69" i="4"/>
  <c r="N69" i="4"/>
  <c r="M69" i="4"/>
  <c r="L69" i="4"/>
  <c r="K69" i="4"/>
  <c r="J69" i="4"/>
  <c r="I69" i="4"/>
  <c r="H69" i="4"/>
  <c r="G69" i="4"/>
  <c r="F69" i="4"/>
  <c r="E69" i="4"/>
  <c r="D69" i="4"/>
  <c r="C69" i="4"/>
  <c r="AA68" i="4"/>
  <c r="Z68" i="4"/>
  <c r="Y68" i="4"/>
  <c r="X68" i="4"/>
  <c r="W68" i="4"/>
  <c r="V68" i="4"/>
  <c r="U68" i="4"/>
  <c r="T68" i="4"/>
  <c r="S68" i="4"/>
  <c r="R68" i="4"/>
  <c r="Q68" i="4"/>
  <c r="P68" i="4"/>
  <c r="O68" i="4"/>
  <c r="N68" i="4"/>
  <c r="M68" i="4"/>
  <c r="L68" i="4"/>
  <c r="K68" i="4"/>
  <c r="J68" i="4"/>
  <c r="I68" i="4"/>
  <c r="H68" i="4"/>
  <c r="G68" i="4"/>
  <c r="F68" i="4"/>
  <c r="E68" i="4"/>
  <c r="D68" i="4"/>
  <c r="C68" i="4"/>
  <c r="AA67" i="4"/>
  <c r="Z67" i="4"/>
  <c r="Y67" i="4"/>
  <c r="X67" i="4"/>
  <c r="W67" i="4"/>
  <c r="V67" i="4"/>
  <c r="U67" i="4"/>
  <c r="T67" i="4"/>
  <c r="S67" i="4"/>
  <c r="R67" i="4"/>
  <c r="Q67" i="4"/>
  <c r="P67" i="4"/>
  <c r="O67" i="4"/>
  <c r="N67" i="4"/>
  <c r="M67" i="4"/>
  <c r="L67" i="4"/>
  <c r="K67" i="4"/>
  <c r="J67" i="4"/>
  <c r="I67" i="4"/>
  <c r="H67" i="4"/>
  <c r="G67" i="4"/>
  <c r="F67" i="4"/>
  <c r="E67" i="4"/>
  <c r="D67" i="4"/>
  <c r="C67" i="4"/>
  <c r="AA66" i="4"/>
  <c r="Z66" i="4"/>
  <c r="Y66" i="4"/>
  <c r="X66" i="4"/>
  <c r="W66" i="4"/>
  <c r="V66" i="4"/>
  <c r="U66" i="4"/>
  <c r="T66" i="4"/>
  <c r="S66" i="4"/>
  <c r="R66" i="4"/>
  <c r="Q66" i="4"/>
  <c r="P66" i="4"/>
  <c r="O66" i="4"/>
  <c r="N66" i="4"/>
  <c r="M66" i="4"/>
  <c r="L66" i="4"/>
  <c r="K66" i="4"/>
  <c r="J66" i="4"/>
  <c r="I66" i="4"/>
  <c r="H66" i="4"/>
  <c r="G66" i="4"/>
  <c r="F66" i="4"/>
  <c r="E66" i="4"/>
  <c r="D66" i="4"/>
  <c r="C66" i="4"/>
  <c r="AA65" i="4"/>
  <c r="Z65" i="4"/>
  <c r="Y65" i="4"/>
  <c r="X65" i="4"/>
  <c r="W65" i="4"/>
  <c r="V65" i="4"/>
  <c r="U65" i="4"/>
  <c r="T65" i="4"/>
  <c r="S65" i="4"/>
  <c r="R65" i="4"/>
  <c r="Q65" i="4"/>
  <c r="P65" i="4"/>
  <c r="O65" i="4"/>
  <c r="N65" i="4"/>
  <c r="M65" i="4"/>
  <c r="L65" i="4"/>
  <c r="K65" i="4"/>
  <c r="J65" i="4"/>
  <c r="I65" i="4"/>
  <c r="H65" i="4"/>
  <c r="G65" i="4"/>
  <c r="F65" i="4"/>
  <c r="E65" i="4"/>
  <c r="D65" i="4"/>
  <c r="C65" i="4"/>
  <c r="AA64" i="4"/>
  <c r="Z64" i="4"/>
  <c r="Y64" i="4"/>
  <c r="X64" i="4"/>
  <c r="W64" i="4"/>
  <c r="V64" i="4"/>
  <c r="U64" i="4"/>
  <c r="T64" i="4"/>
  <c r="S64" i="4"/>
  <c r="R64" i="4"/>
  <c r="Q64" i="4"/>
  <c r="P64" i="4"/>
  <c r="O64" i="4"/>
  <c r="N64" i="4"/>
  <c r="M64" i="4"/>
  <c r="L64" i="4"/>
  <c r="K64" i="4"/>
  <c r="J64" i="4"/>
  <c r="I64" i="4"/>
  <c r="H64" i="4"/>
  <c r="G64" i="4"/>
  <c r="F64" i="4"/>
  <c r="E64" i="4"/>
  <c r="D64" i="4"/>
  <c r="C64" i="4"/>
  <c r="AA63" i="4"/>
  <c r="Z63" i="4"/>
  <c r="Y63" i="4"/>
  <c r="X63" i="4"/>
  <c r="W63" i="4"/>
  <c r="V63" i="4"/>
  <c r="U63" i="4"/>
  <c r="T63" i="4"/>
  <c r="S63" i="4"/>
  <c r="R63" i="4"/>
  <c r="Q63" i="4"/>
  <c r="P63" i="4"/>
  <c r="O63" i="4"/>
  <c r="N63" i="4"/>
  <c r="M63" i="4"/>
  <c r="L63" i="4"/>
  <c r="K63" i="4"/>
  <c r="J63" i="4"/>
  <c r="I63" i="4"/>
  <c r="H63" i="4"/>
  <c r="G63" i="4"/>
  <c r="F63" i="4"/>
  <c r="E63" i="4"/>
  <c r="D63" i="4"/>
  <c r="C63" i="4"/>
  <c r="AA62" i="4"/>
  <c r="Z62" i="4"/>
  <c r="Y62" i="4"/>
  <c r="X62" i="4"/>
  <c r="W62" i="4"/>
  <c r="V62" i="4"/>
  <c r="U62" i="4"/>
  <c r="T62" i="4"/>
  <c r="S62" i="4"/>
  <c r="R62" i="4"/>
  <c r="Q62" i="4"/>
  <c r="P62" i="4"/>
  <c r="O62" i="4"/>
  <c r="N62" i="4"/>
  <c r="M62" i="4"/>
  <c r="L62" i="4"/>
  <c r="K62" i="4"/>
  <c r="J62" i="4"/>
  <c r="I62" i="4"/>
  <c r="H62" i="4"/>
  <c r="G62" i="4"/>
  <c r="F62" i="4"/>
  <c r="E62" i="4"/>
  <c r="D62" i="4"/>
  <c r="C62" i="4"/>
  <c r="AA61" i="4"/>
  <c r="Z61" i="4"/>
  <c r="Y61" i="4"/>
  <c r="X61" i="4"/>
  <c r="W61" i="4"/>
  <c r="V61" i="4"/>
  <c r="U61" i="4"/>
  <c r="T61" i="4"/>
  <c r="S61" i="4"/>
  <c r="R61" i="4"/>
  <c r="Q61" i="4"/>
  <c r="P61" i="4"/>
  <c r="O61" i="4"/>
  <c r="N61" i="4"/>
  <c r="M61" i="4"/>
  <c r="L61" i="4"/>
  <c r="K61" i="4"/>
  <c r="J61" i="4"/>
  <c r="I61" i="4"/>
  <c r="H61" i="4"/>
  <c r="G61" i="4"/>
  <c r="F61" i="4"/>
  <c r="E61" i="4"/>
  <c r="D61" i="4"/>
  <c r="C61" i="4"/>
  <c r="AA60" i="4"/>
  <c r="Z60" i="4"/>
  <c r="Y60" i="4"/>
  <c r="X60" i="4"/>
  <c r="W60" i="4"/>
  <c r="V60" i="4"/>
  <c r="U60" i="4"/>
  <c r="T60" i="4"/>
  <c r="S60" i="4"/>
  <c r="R60" i="4"/>
  <c r="Q60" i="4"/>
  <c r="P60" i="4"/>
  <c r="O60" i="4"/>
  <c r="N60" i="4"/>
  <c r="M60" i="4"/>
  <c r="L60" i="4"/>
  <c r="K60" i="4"/>
  <c r="J60" i="4"/>
  <c r="I60" i="4"/>
  <c r="H60" i="4"/>
  <c r="G60" i="4"/>
  <c r="F60" i="4"/>
  <c r="E60" i="4"/>
  <c r="D60" i="4"/>
  <c r="C60" i="4"/>
  <c r="AA59" i="4"/>
  <c r="Z59" i="4"/>
  <c r="Y59" i="4"/>
  <c r="X59" i="4"/>
  <c r="W59" i="4"/>
  <c r="V59" i="4"/>
  <c r="U59" i="4"/>
  <c r="T59" i="4"/>
  <c r="S59" i="4"/>
  <c r="R59" i="4"/>
  <c r="Q59" i="4"/>
  <c r="P59" i="4"/>
  <c r="O59" i="4"/>
  <c r="N59" i="4"/>
  <c r="M59" i="4"/>
  <c r="L59" i="4"/>
  <c r="K59" i="4"/>
  <c r="J59" i="4"/>
  <c r="I59" i="4"/>
  <c r="H59" i="4"/>
  <c r="G59" i="4"/>
  <c r="F59" i="4"/>
  <c r="E59" i="4"/>
  <c r="D59" i="4"/>
  <c r="C59" i="4"/>
  <c r="AA58" i="4"/>
  <c r="Z58" i="4"/>
  <c r="Y58" i="4"/>
  <c r="X58" i="4"/>
  <c r="W58" i="4"/>
  <c r="V58" i="4"/>
  <c r="U58" i="4"/>
  <c r="T58" i="4"/>
  <c r="S58" i="4"/>
  <c r="R58" i="4"/>
  <c r="Q58" i="4"/>
  <c r="P58" i="4"/>
  <c r="O58" i="4"/>
  <c r="N58" i="4"/>
  <c r="M58" i="4"/>
  <c r="L58" i="4"/>
  <c r="K58" i="4"/>
  <c r="J58" i="4"/>
  <c r="I58" i="4"/>
  <c r="H58" i="4"/>
  <c r="G58" i="4"/>
  <c r="F58" i="4"/>
  <c r="E58" i="4"/>
  <c r="D58" i="4"/>
  <c r="C58" i="4"/>
  <c r="AA57" i="4"/>
  <c r="Z57" i="4"/>
  <c r="Y57" i="4"/>
  <c r="X57" i="4"/>
  <c r="W57" i="4"/>
  <c r="V57" i="4"/>
  <c r="U57" i="4"/>
  <c r="T57" i="4"/>
  <c r="S57" i="4"/>
  <c r="R57" i="4"/>
  <c r="Q57" i="4"/>
  <c r="P57" i="4"/>
  <c r="O57" i="4"/>
  <c r="N57" i="4"/>
  <c r="M57" i="4"/>
  <c r="L57" i="4"/>
  <c r="K57" i="4"/>
  <c r="J57" i="4"/>
  <c r="I57" i="4"/>
  <c r="H57" i="4"/>
  <c r="G57" i="4"/>
  <c r="F57" i="4"/>
  <c r="E57" i="4"/>
  <c r="D57" i="4"/>
  <c r="C57" i="4"/>
  <c r="AA56" i="4"/>
  <c r="Z56" i="4"/>
  <c r="Y56" i="4"/>
  <c r="X56" i="4"/>
  <c r="W56" i="4"/>
  <c r="V56" i="4"/>
  <c r="U56" i="4"/>
  <c r="T56" i="4"/>
  <c r="S56" i="4"/>
  <c r="R56" i="4"/>
  <c r="Q56" i="4"/>
  <c r="P56" i="4"/>
  <c r="O56" i="4"/>
  <c r="N56" i="4"/>
  <c r="M56" i="4"/>
  <c r="L56" i="4"/>
  <c r="K56" i="4"/>
  <c r="J56" i="4"/>
  <c r="I56" i="4"/>
  <c r="H56" i="4"/>
  <c r="G56" i="4"/>
  <c r="F56" i="4"/>
  <c r="E56" i="4"/>
  <c r="D56" i="4"/>
  <c r="C56" i="4"/>
  <c r="AA55" i="4"/>
  <c r="Z55" i="4"/>
  <c r="Y55" i="4"/>
  <c r="X55" i="4"/>
  <c r="W55" i="4"/>
  <c r="V55" i="4"/>
  <c r="U55" i="4"/>
  <c r="T55" i="4"/>
  <c r="S55" i="4"/>
  <c r="R55" i="4"/>
  <c r="Q55" i="4"/>
  <c r="P55" i="4"/>
  <c r="O55" i="4"/>
  <c r="N55" i="4"/>
  <c r="M55" i="4"/>
  <c r="L55" i="4"/>
  <c r="K55" i="4"/>
  <c r="J55" i="4"/>
  <c r="I55" i="4"/>
  <c r="H55" i="4"/>
  <c r="G55" i="4"/>
  <c r="F55" i="4"/>
  <c r="E55" i="4"/>
  <c r="D55" i="4"/>
  <c r="C55" i="4"/>
  <c r="AA54" i="4"/>
  <c r="Z54" i="4"/>
  <c r="Y54" i="4"/>
  <c r="X54" i="4"/>
  <c r="W54" i="4"/>
  <c r="V54" i="4"/>
  <c r="U54" i="4"/>
  <c r="T54" i="4"/>
  <c r="S54" i="4"/>
  <c r="R54" i="4"/>
  <c r="Q54" i="4"/>
  <c r="P54" i="4"/>
  <c r="O54" i="4"/>
  <c r="N54" i="4"/>
  <c r="M54" i="4"/>
  <c r="L54" i="4"/>
  <c r="K54" i="4"/>
  <c r="J54" i="4"/>
  <c r="I54" i="4"/>
  <c r="H54" i="4"/>
  <c r="G54" i="4"/>
  <c r="F54" i="4"/>
  <c r="E54" i="4"/>
  <c r="D54" i="4"/>
  <c r="C54" i="4"/>
  <c r="AA53" i="4"/>
  <c r="Z53" i="4"/>
  <c r="Y53" i="4"/>
  <c r="X53" i="4"/>
  <c r="W53" i="4"/>
  <c r="V53" i="4"/>
  <c r="U53" i="4"/>
  <c r="T53" i="4"/>
  <c r="S53" i="4"/>
  <c r="R53" i="4"/>
  <c r="Q53" i="4"/>
  <c r="P53" i="4"/>
  <c r="O53" i="4"/>
  <c r="N53" i="4"/>
  <c r="M53" i="4"/>
  <c r="L53" i="4"/>
  <c r="K53" i="4"/>
  <c r="J53" i="4"/>
  <c r="I53" i="4"/>
  <c r="H53" i="4"/>
  <c r="G53" i="4"/>
  <c r="F53" i="4"/>
  <c r="E53" i="4"/>
  <c r="D53" i="4"/>
  <c r="C53" i="4"/>
  <c r="AA52" i="4"/>
  <c r="Z52" i="4"/>
  <c r="Y52" i="4"/>
  <c r="X52" i="4"/>
  <c r="W52" i="4"/>
  <c r="V52" i="4"/>
  <c r="U52" i="4"/>
  <c r="T52" i="4"/>
  <c r="S52" i="4"/>
  <c r="R52" i="4"/>
  <c r="Q52" i="4"/>
  <c r="P52" i="4"/>
  <c r="O52" i="4"/>
  <c r="N52" i="4"/>
  <c r="M52" i="4"/>
  <c r="L52" i="4"/>
  <c r="K52" i="4"/>
  <c r="J52" i="4"/>
  <c r="I52" i="4"/>
  <c r="H52" i="4"/>
  <c r="G52" i="4"/>
  <c r="F52" i="4"/>
  <c r="E52" i="4"/>
  <c r="D52" i="4"/>
  <c r="C52" i="4"/>
  <c r="AA51" i="4"/>
  <c r="Z51" i="4"/>
  <c r="Y51" i="4"/>
  <c r="X51" i="4"/>
  <c r="W51" i="4"/>
  <c r="V51" i="4"/>
  <c r="U51" i="4"/>
  <c r="T51" i="4"/>
  <c r="S51" i="4"/>
  <c r="R51" i="4"/>
  <c r="Q51" i="4"/>
  <c r="P51" i="4"/>
  <c r="O51" i="4"/>
  <c r="N51" i="4"/>
  <c r="M51" i="4"/>
  <c r="L51" i="4"/>
  <c r="K51" i="4"/>
  <c r="J51" i="4"/>
  <c r="I51" i="4"/>
  <c r="H51" i="4"/>
  <c r="G51" i="4"/>
  <c r="F51" i="4"/>
  <c r="E51" i="4"/>
  <c r="D51" i="4"/>
  <c r="C51" i="4"/>
  <c r="AA50" i="4"/>
  <c r="Z50" i="4"/>
  <c r="Y50" i="4"/>
  <c r="X50" i="4"/>
  <c r="W50" i="4"/>
  <c r="V50" i="4"/>
  <c r="U50" i="4"/>
  <c r="T50" i="4"/>
  <c r="S50" i="4"/>
  <c r="R50" i="4"/>
  <c r="Q50" i="4"/>
  <c r="P50" i="4"/>
  <c r="O50" i="4"/>
  <c r="N50" i="4"/>
  <c r="M50" i="4"/>
  <c r="L50" i="4"/>
  <c r="K50" i="4"/>
  <c r="J50" i="4"/>
  <c r="I50" i="4"/>
  <c r="H50" i="4"/>
  <c r="G50" i="4"/>
  <c r="F50" i="4"/>
  <c r="E50" i="4"/>
  <c r="D50" i="4"/>
  <c r="C50" i="4"/>
  <c r="AA49" i="4"/>
  <c r="Z49" i="4"/>
  <c r="Y49" i="4"/>
  <c r="X49" i="4"/>
  <c r="W49" i="4"/>
  <c r="V49" i="4"/>
  <c r="U49" i="4"/>
  <c r="T49" i="4"/>
  <c r="S49" i="4"/>
  <c r="R49" i="4"/>
  <c r="Q49" i="4"/>
  <c r="P49" i="4"/>
  <c r="O49" i="4"/>
  <c r="N49" i="4"/>
  <c r="M49" i="4"/>
  <c r="L49" i="4"/>
  <c r="K49" i="4"/>
  <c r="J49" i="4"/>
  <c r="I49" i="4"/>
  <c r="H49" i="4"/>
  <c r="G49" i="4"/>
  <c r="F49" i="4"/>
  <c r="E49" i="4"/>
  <c r="D49" i="4"/>
  <c r="C49" i="4"/>
  <c r="AA48" i="4"/>
  <c r="Z48" i="4"/>
  <c r="Y48" i="4"/>
  <c r="X48" i="4"/>
  <c r="W48" i="4"/>
  <c r="V48" i="4"/>
  <c r="U48" i="4"/>
  <c r="T48" i="4"/>
  <c r="S48" i="4"/>
  <c r="R48" i="4"/>
  <c r="Q48" i="4"/>
  <c r="P48" i="4"/>
  <c r="O48" i="4"/>
  <c r="N48" i="4"/>
  <c r="M48" i="4"/>
  <c r="L48" i="4"/>
  <c r="K48" i="4"/>
  <c r="J48" i="4"/>
  <c r="I48" i="4"/>
  <c r="H48" i="4"/>
  <c r="G48" i="4"/>
  <c r="F48" i="4"/>
  <c r="E48" i="4"/>
  <c r="D48" i="4"/>
  <c r="C48" i="4"/>
  <c r="AA47" i="4"/>
  <c r="Z47" i="4"/>
  <c r="Y47" i="4"/>
  <c r="X47" i="4"/>
  <c r="W47" i="4"/>
  <c r="V47" i="4"/>
  <c r="U47" i="4"/>
  <c r="T47" i="4"/>
  <c r="S47" i="4"/>
  <c r="R47" i="4"/>
  <c r="Q47" i="4"/>
  <c r="P47" i="4"/>
  <c r="O47" i="4"/>
  <c r="N47" i="4"/>
  <c r="M47" i="4"/>
  <c r="L47" i="4"/>
  <c r="K47" i="4"/>
  <c r="J47" i="4"/>
  <c r="I47" i="4"/>
  <c r="H47" i="4"/>
  <c r="G47" i="4"/>
  <c r="F47" i="4"/>
  <c r="E47" i="4"/>
  <c r="D47" i="4"/>
  <c r="C47" i="4"/>
  <c r="AA46" i="4"/>
  <c r="Z46" i="4"/>
  <c r="Y46" i="4"/>
  <c r="X46" i="4"/>
  <c r="W46" i="4"/>
  <c r="V46" i="4"/>
  <c r="U46" i="4"/>
  <c r="T46" i="4"/>
  <c r="S46" i="4"/>
  <c r="R46" i="4"/>
  <c r="Q46" i="4"/>
  <c r="P46" i="4"/>
  <c r="O46" i="4"/>
  <c r="N46" i="4"/>
  <c r="M46" i="4"/>
  <c r="L46" i="4"/>
  <c r="K46" i="4"/>
  <c r="J46" i="4"/>
  <c r="I46" i="4"/>
  <c r="H46" i="4"/>
  <c r="G46" i="4"/>
  <c r="F46" i="4"/>
  <c r="E46" i="4"/>
  <c r="D46" i="4"/>
  <c r="C46" i="4"/>
  <c r="AA45" i="4"/>
  <c r="Z45" i="4"/>
  <c r="Y45" i="4"/>
  <c r="X45" i="4"/>
  <c r="W45" i="4"/>
  <c r="V45" i="4"/>
  <c r="U45" i="4"/>
  <c r="T45" i="4"/>
  <c r="S45" i="4"/>
  <c r="R45" i="4"/>
  <c r="Q45" i="4"/>
  <c r="P45" i="4"/>
  <c r="O45" i="4"/>
  <c r="N45" i="4"/>
  <c r="M45" i="4"/>
  <c r="L45" i="4"/>
  <c r="K45" i="4"/>
  <c r="J45" i="4"/>
  <c r="I45" i="4"/>
  <c r="H45" i="4"/>
  <c r="G45" i="4"/>
  <c r="F45" i="4"/>
  <c r="E45" i="4"/>
  <c r="D45" i="4"/>
  <c r="C45" i="4"/>
  <c r="AA44" i="4"/>
  <c r="Z44" i="4"/>
  <c r="Y44" i="4"/>
  <c r="X44" i="4"/>
  <c r="W44" i="4"/>
  <c r="V44" i="4"/>
  <c r="U44" i="4"/>
  <c r="T44" i="4"/>
  <c r="S44" i="4"/>
  <c r="R44" i="4"/>
  <c r="Q44" i="4"/>
  <c r="P44" i="4"/>
  <c r="O44" i="4"/>
  <c r="N44" i="4"/>
  <c r="M44" i="4"/>
  <c r="L44" i="4"/>
  <c r="K44" i="4"/>
  <c r="J44" i="4"/>
  <c r="I44" i="4"/>
  <c r="H44" i="4"/>
  <c r="G44" i="4"/>
  <c r="F44" i="4"/>
  <c r="E44" i="4"/>
  <c r="D44" i="4"/>
  <c r="C44" i="4"/>
  <c r="AA43" i="4"/>
  <c r="Z43" i="4"/>
  <c r="Y43" i="4"/>
  <c r="X43" i="4"/>
  <c r="W43" i="4"/>
  <c r="V43" i="4"/>
  <c r="U43" i="4"/>
  <c r="T43" i="4"/>
  <c r="S43" i="4"/>
  <c r="R43" i="4"/>
  <c r="Q43" i="4"/>
  <c r="P43" i="4"/>
  <c r="O43" i="4"/>
  <c r="N43" i="4"/>
  <c r="M43" i="4"/>
  <c r="L43" i="4"/>
  <c r="K43" i="4"/>
  <c r="J43" i="4"/>
  <c r="I43" i="4"/>
  <c r="H43" i="4"/>
  <c r="G43" i="4"/>
  <c r="F43" i="4"/>
  <c r="E43" i="4"/>
  <c r="D43" i="4"/>
  <c r="C43" i="4"/>
  <c r="AA42" i="4"/>
  <c r="Z42" i="4"/>
  <c r="Y42" i="4"/>
  <c r="X42" i="4"/>
  <c r="W42" i="4"/>
  <c r="V42" i="4"/>
  <c r="U42" i="4"/>
  <c r="T42" i="4"/>
  <c r="S42" i="4"/>
  <c r="R42" i="4"/>
  <c r="Q42" i="4"/>
  <c r="P42" i="4"/>
  <c r="O42" i="4"/>
  <c r="N42" i="4"/>
  <c r="M42" i="4"/>
  <c r="L42" i="4"/>
  <c r="K42" i="4"/>
  <c r="J42" i="4"/>
  <c r="I42" i="4"/>
  <c r="H42" i="4"/>
  <c r="G42" i="4"/>
  <c r="F42" i="4"/>
  <c r="E42" i="4"/>
  <c r="D42" i="4"/>
  <c r="C42" i="4"/>
  <c r="AA41" i="4"/>
  <c r="Z41" i="4"/>
  <c r="Y41" i="4"/>
  <c r="X41" i="4"/>
  <c r="W41" i="4"/>
  <c r="V41" i="4"/>
  <c r="U41" i="4"/>
  <c r="T41" i="4"/>
  <c r="S41" i="4"/>
  <c r="R41" i="4"/>
  <c r="Q41" i="4"/>
  <c r="P41" i="4"/>
  <c r="O41" i="4"/>
  <c r="N41" i="4"/>
  <c r="M41" i="4"/>
  <c r="L41" i="4"/>
  <c r="K41" i="4"/>
  <c r="J41" i="4"/>
  <c r="I41" i="4"/>
  <c r="H41" i="4"/>
  <c r="G41" i="4"/>
  <c r="F41" i="4"/>
  <c r="E41" i="4"/>
  <c r="D41" i="4"/>
  <c r="C41" i="4"/>
  <c r="AA40" i="4"/>
  <c r="Z40" i="4"/>
  <c r="Y40" i="4"/>
  <c r="X40" i="4"/>
  <c r="W40" i="4"/>
  <c r="V40" i="4"/>
  <c r="U40" i="4"/>
  <c r="T40" i="4"/>
  <c r="S40" i="4"/>
  <c r="R40" i="4"/>
  <c r="Q40" i="4"/>
  <c r="P40" i="4"/>
  <c r="O40" i="4"/>
  <c r="N40" i="4"/>
  <c r="M40" i="4"/>
  <c r="L40" i="4"/>
  <c r="K40" i="4"/>
  <c r="J40" i="4"/>
  <c r="I40" i="4"/>
  <c r="H40" i="4"/>
  <c r="G40" i="4"/>
  <c r="F40" i="4"/>
  <c r="E40" i="4"/>
  <c r="D40" i="4"/>
  <c r="C40" i="4"/>
  <c r="AA39" i="4"/>
  <c r="Z39" i="4"/>
  <c r="Y39" i="4"/>
  <c r="X39" i="4"/>
  <c r="W39" i="4"/>
  <c r="V39" i="4"/>
  <c r="U39" i="4"/>
  <c r="T39" i="4"/>
  <c r="S39" i="4"/>
  <c r="R39" i="4"/>
  <c r="Q39" i="4"/>
  <c r="P39" i="4"/>
  <c r="O39" i="4"/>
  <c r="N39" i="4"/>
  <c r="M39" i="4"/>
  <c r="L39" i="4"/>
  <c r="K39" i="4"/>
  <c r="J39" i="4"/>
  <c r="I39" i="4"/>
  <c r="H39" i="4"/>
  <c r="G39" i="4"/>
  <c r="F39" i="4"/>
  <c r="E39" i="4"/>
  <c r="D39" i="4"/>
  <c r="C39" i="4"/>
  <c r="AA38" i="4"/>
  <c r="Z38" i="4"/>
  <c r="Y38" i="4"/>
  <c r="X38" i="4"/>
  <c r="W38" i="4"/>
  <c r="V38" i="4"/>
  <c r="U38" i="4"/>
  <c r="T38" i="4"/>
  <c r="S38" i="4"/>
  <c r="R38" i="4"/>
  <c r="Q38" i="4"/>
  <c r="P38" i="4"/>
  <c r="O38" i="4"/>
  <c r="N38" i="4"/>
  <c r="M38" i="4"/>
  <c r="L38" i="4"/>
  <c r="K38" i="4"/>
  <c r="J38" i="4"/>
  <c r="I38" i="4"/>
  <c r="H38" i="4"/>
  <c r="G38" i="4"/>
  <c r="F38" i="4"/>
  <c r="E38" i="4"/>
  <c r="D38" i="4"/>
  <c r="C38" i="4"/>
  <c r="AA37" i="4"/>
  <c r="Z37" i="4"/>
  <c r="Y37" i="4"/>
  <c r="X37" i="4"/>
  <c r="W37" i="4"/>
  <c r="V37" i="4"/>
  <c r="U37" i="4"/>
  <c r="T37" i="4"/>
  <c r="S37" i="4"/>
  <c r="R37" i="4"/>
  <c r="Q37" i="4"/>
  <c r="P37" i="4"/>
  <c r="O37" i="4"/>
  <c r="N37" i="4"/>
  <c r="M37" i="4"/>
  <c r="L37" i="4"/>
  <c r="K37" i="4"/>
  <c r="J37" i="4"/>
  <c r="I37" i="4"/>
  <c r="H37" i="4"/>
  <c r="G37" i="4"/>
  <c r="F37" i="4"/>
  <c r="E37" i="4"/>
  <c r="D37" i="4"/>
  <c r="C37" i="4"/>
  <c r="AA36" i="4"/>
  <c r="Z36" i="4"/>
  <c r="Y36" i="4"/>
  <c r="X36" i="4"/>
  <c r="W36" i="4"/>
  <c r="V36" i="4"/>
  <c r="U36" i="4"/>
  <c r="T36" i="4"/>
  <c r="S36" i="4"/>
  <c r="R36" i="4"/>
  <c r="Q36" i="4"/>
  <c r="P36" i="4"/>
  <c r="O36" i="4"/>
  <c r="N36" i="4"/>
  <c r="M36" i="4"/>
  <c r="L36" i="4"/>
  <c r="K36" i="4"/>
  <c r="J36" i="4"/>
  <c r="I36" i="4"/>
  <c r="H36" i="4"/>
  <c r="G36" i="4"/>
  <c r="F36" i="4"/>
  <c r="E36" i="4"/>
  <c r="D36" i="4"/>
  <c r="C36" i="4"/>
  <c r="AA35" i="4"/>
  <c r="Z35" i="4"/>
  <c r="Y35" i="4"/>
  <c r="X35" i="4"/>
  <c r="W35" i="4"/>
  <c r="V35" i="4"/>
  <c r="U35" i="4"/>
  <c r="T35" i="4"/>
  <c r="S35" i="4"/>
  <c r="R35" i="4"/>
  <c r="Q35" i="4"/>
  <c r="P35" i="4"/>
  <c r="O35" i="4"/>
  <c r="N35" i="4"/>
  <c r="M35" i="4"/>
  <c r="L35" i="4"/>
  <c r="K35" i="4"/>
  <c r="J35" i="4"/>
  <c r="I35" i="4"/>
  <c r="H35" i="4"/>
  <c r="G35" i="4"/>
  <c r="F35" i="4"/>
  <c r="E35" i="4"/>
  <c r="D35" i="4"/>
  <c r="C35" i="4"/>
  <c r="AA34" i="4"/>
  <c r="Z34" i="4"/>
  <c r="Y34" i="4"/>
  <c r="X34" i="4"/>
  <c r="W34" i="4"/>
  <c r="V34" i="4"/>
  <c r="U34" i="4"/>
  <c r="T34" i="4"/>
  <c r="S34" i="4"/>
  <c r="R34" i="4"/>
  <c r="Q34" i="4"/>
  <c r="P34" i="4"/>
  <c r="O34" i="4"/>
  <c r="N34" i="4"/>
  <c r="M34" i="4"/>
  <c r="L34" i="4"/>
  <c r="K34" i="4"/>
  <c r="J34" i="4"/>
  <c r="I34" i="4"/>
  <c r="H34" i="4"/>
  <c r="G34" i="4"/>
  <c r="F34" i="4"/>
  <c r="E34" i="4"/>
  <c r="D34" i="4"/>
  <c r="C34" i="4"/>
  <c r="AA33" i="4"/>
  <c r="Z33" i="4"/>
  <c r="Y33" i="4"/>
  <c r="X33" i="4"/>
  <c r="W33" i="4"/>
  <c r="V33" i="4"/>
  <c r="U33" i="4"/>
  <c r="T33" i="4"/>
  <c r="S33" i="4"/>
  <c r="R33" i="4"/>
  <c r="Q33" i="4"/>
  <c r="P33" i="4"/>
  <c r="O33" i="4"/>
  <c r="N33" i="4"/>
  <c r="M33" i="4"/>
  <c r="L33" i="4"/>
  <c r="K33" i="4"/>
  <c r="J33" i="4"/>
  <c r="I33" i="4"/>
  <c r="H33" i="4"/>
  <c r="G33" i="4"/>
  <c r="F33" i="4"/>
  <c r="E33" i="4"/>
  <c r="D33" i="4"/>
  <c r="C33" i="4"/>
  <c r="AA32" i="4"/>
  <c r="Z32" i="4"/>
  <c r="Y32" i="4"/>
  <c r="X32" i="4"/>
  <c r="W32" i="4"/>
  <c r="V32" i="4"/>
  <c r="U32" i="4"/>
  <c r="T32" i="4"/>
  <c r="S32" i="4"/>
  <c r="R32" i="4"/>
  <c r="Q32" i="4"/>
  <c r="P32" i="4"/>
  <c r="O32" i="4"/>
  <c r="N32" i="4"/>
  <c r="M32" i="4"/>
  <c r="L32" i="4"/>
  <c r="K32" i="4"/>
  <c r="J32" i="4"/>
  <c r="I32" i="4"/>
  <c r="H32" i="4"/>
  <c r="G32" i="4"/>
  <c r="F32" i="4"/>
  <c r="E32" i="4"/>
  <c r="D32" i="4"/>
  <c r="C32" i="4"/>
  <c r="AA31" i="4"/>
  <c r="Z31" i="4"/>
  <c r="Y31" i="4"/>
  <c r="X31" i="4"/>
  <c r="W31" i="4"/>
  <c r="V31" i="4"/>
  <c r="U31" i="4"/>
  <c r="T31" i="4"/>
  <c r="S31" i="4"/>
  <c r="R31" i="4"/>
  <c r="Q31" i="4"/>
  <c r="P31" i="4"/>
  <c r="O31" i="4"/>
  <c r="N31" i="4"/>
  <c r="M31" i="4"/>
  <c r="L31" i="4"/>
  <c r="K31" i="4"/>
  <c r="J31" i="4"/>
  <c r="I31" i="4"/>
  <c r="H31" i="4"/>
  <c r="G31" i="4"/>
  <c r="F31" i="4"/>
  <c r="E31" i="4"/>
  <c r="D31" i="4"/>
  <c r="C31" i="4"/>
  <c r="AA30" i="4"/>
  <c r="Z30" i="4"/>
  <c r="Y30" i="4"/>
  <c r="X30" i="4"/>
  <c r="W30" i="4"/>
  <c r="V30" i="4"/>
  <c r="U30" i="4"/>
  <c r="T30" i="4"/>
  <c r="S30" i="4"/>
  <c r="R30" i="4"/>
  <c r="Q30" i="4"/>
  <c r="P30" i="4"/>
  <c r="O30" i="4"/>
  <c r="N30" i="4"/>
  <c r="M30" i="4"/>
  <c r="L30" i="4"/>
  <c r="K30" i="4"/>
  <c r="J30" i="4"/>
  <c r="I30" i="4"/>
  <c r="H30" i="4"/>
  <c r="G30" i="4"/>
  <c r="F30" i="4"/>
  <c r="E30" i="4"/>
  <c r="D30" i="4"/>
  <c r="C30" i="4"/>
  <c r="AA29" i="4"/>
  <c r="Z29" i="4"/>
  <c r="Y29" i="4"/>
  <c r="X29" i="4"/>
  <c r="W29" i="4"/>
  <c r="V29" i="4"/>
  <c r="U29" i="4"/>
  <c r="T29" i="4"/>
  <c r="S29" i="4"/>
  <c r="R29" i="4"/>
  <c r="Q29" i="4"/>
  <c r="P29" i="4"/>
  <c r="O29" i="4"/>
  <c r="N29" i="4"/>
  <c r="M29" i="4"/>
  <c r="L29" i="4"/>
  <c r="K29" i="4"/>
  <c r="J29" i="4"/>
  <c r="I29" i="4"/>
  <c r="H29" i="4"/>
  <c r="G29" i="4"/>
  <c r="F29" i="4"/>
  <c r="E29" i="4"/>
  <c r="D29" i="4"/>
  <c r="C29" i="4"/>
  <c r="AA28" i="4"/>
  <c r="Z28" i="4"/>
  <c r="Y28" i="4"/>
  <c r="X28" i="4"/>
  <c r="W28" i="4"/>
  <c r="V28" i="4"/>
  <c r="U28" i="4"/>
  <c r="T28" i="4"/>
  <c r="S28" i="4"/>
  <c r="R28" i="4"/>
  <c r="Q28" i="4"/>
  <c r="P28" i="4"/>
  <c r="O28" i="4"/>
  <c r="N28" i="4"/>
  <c r="M28" i="4"/>
  <c r="L28" i="4"/>
  <c r="K28" i="4"/>
  <c r="J28" i="4"/>
  <c r="I28" i="4"/>
  <c r="H28" i="4"/>
  <c r="G28" i="4"/>
  <c r="F28" i="4"/>
  <c r="E28" i="4"/>
  <c r="D28" i="4"/>
  <c r="C28" i="4"/>
  <c r="AA27" i="4"/>
  <c r="Z27" i="4"/>
  <c r="Y27" i="4"/>
  <c r="X27" i="4"/>
  <c r="W27" i="4"/>
  <c r="V27" i="4"/>
  <c r="U27" i="4"/>
  <c r="T27" i="4"/>
  <c r="S27" i="4"/>
  <c r="R27" i="4"/>
  <c r="Q27" i="4"/>
  <c r="P27" i="4"/>
  <c r="O27" i="4"/>
  <c r="N27" i="4"/>
  <c r="M27" i="4"/>
  <c r="L27" i="4"/>
  <c r="K27" i="4"/>
  <c r="J27" i="4"/>
  <c r="I27" i="4"/>
  <c r="H27" i="4"/>
  <c r="G27" i="4"/>
  <c r="F27" i="4"/>
  <c r="E27" i="4"/>
  <c r="D27" i="4"/>
  <c r="C27" i="4"/>
  <c r="AA26" i="4"/>
  <c r="Z26" i="4"/>
  <c r="Y26" i="4"/>
  <c r="X26" i="4"/>
  <c r="W26" i="4"/>
  <c r="V26" i="4"/>
  <c r="U26" i="4"/>
  <c r="T26" i="4"/>
  <c r="S26" i="4"/>
  <c r="R26" i="4"/>
  <c r="Q26" i="4"/>
  <c r="P26" i="4"/>
  <c r="O26" i="4"/>
  <c r="N26" i="4"/>
  <c r="M26" i="4"/>
  <c r="L26" i="4"/>
  <c r="K26" i="4"/>
  <c r="J26" i="4"/>
  <c r="I26" i="4"/>
  <c r="H26" i="4"/>
  <c r="G26" i="4"/>
  <c r="F26" i="4"/>
  <c r="E26" i="4"/>
  <c r="D26" i="4"/>
  <c r="C26" i="4"/>
  <c r="AA25" i="4"/>
  <c r="Z25" i="4"/>
  <c r="Y25" i="4"/>
  <c r="X25" i="4"/>
  <c r="W25" i="4"/>
  <c r="V25" i="4"/>
  <c r="U25" i="4"/>
  <c r="T25" i="4"/>
  <c r="S25" i="4"/>
  <c r="R25" i="4"/>
  <c r="Q25" i="4"/>
  <c r="P25" i="4"/>
  <c r="O25" i="4"/>
  <c r="N25" i="4"/>
  <c r="M25" i="4"/>
  <c r="L25" i="4"/>
  <c r="K25" i="4"/>
  <c r="J25" i="4"/>
  <c r="I25" i="4"/>
  <c r="H25" i="4"/>
  <c r="G25" i="4"/>
  <c r="F25" i="4"/>
  <c r="E25" i="4"/>
  <c r="D25" i="4"/>
  <c r="C25" i="4"/>
  <c r="AA24" i="4"/>
  <c r="Z24" i="4"/>
  <c r="Y24" i="4"/>
  <c r="X24" i="4"/>
  <c r="W24" i="4"/>
  <c r="V24" i="4"/>
  <c r="U24" i="4"/>
  <c r="T24" i="4"/>
  <c r="S24" i="4"/>
  <c r="R24" i="4"/>
  <c r="Q24" i="4"/>
  <c r="P24" i="4"/>
  <c r="O24" i="4"/>
  <c r="N24" i="4"/>
  <c r="M24" i="4"/>
  <c r="L24" i="4"/>
  <c r="K24" i="4"/>
  <c r="J24" i="4"/>
  <c r="I24" i="4"/>
  <c r="H24" i="4"/>
  <c r="G24" i="4"/>
  <c r="F24" i="4"/>
  <c r="E24" i="4"/>
  <c r="D24" i="4"/>
  <c r="C24" i="4"/>
  <c r="AA23" i="4"/>
  <c r="Z23" i="4"/>
  <c r="Y23" i="4"/>
  <c r="X23" i="4"/>
  <c r="W23" i="4"/>
  <c r="V23" i="4"/>
  <c r="U23" i="4"/>
  <c r="T23" i="4"/>
  <c r="S23" i="4"/>
  <c r="R23" i="4"/>
  <c r="Q23" i="4"/>
  <c r="P23" i="4"/>
  <c r="O23" i="4"/>
  <c r="N23" i="4"/>
  <c r="M23" i="4"/>
  <c r="L23" i="4"/>
  <c r="K23" i="4"/>
  <c r="J23" i="4"/>
  <c r="I23" i="4"/>
  <c r="H23" i="4"/>
  <c r="G23" i="4"/>
  <c r="F23" i="4"/>
  <c r="E23" i="4"/>
  <c r="D23" i="4"/>
  <c r="C23" i="4"/>
  <c r="AA22" i="4"/>
  <c r="Z22" i="4"/>
  <c r="Y22" i="4"/>
  <c r="X22" i="4"/>
  <c r="W22" i="4"/>
  <c r="V22" i="4"/>
  <c r="U22" i="4"/>
  <c r="T22" i="4"/>
  <c r="S22" i="4"/>
  <c r="R22" i="4"/>
  <c r="Q22" i="4"/>
  <c r="P22" i="4"/>
  <c r="O22" i="4"/>
  <c r="N22" i="4"/>
  <c r="M22" i="4"/>
  <c r="L22" i="4"/>
  <c r="K22" i="4"/>
  <c r="J22" i="4"/>
  <c r="I22" i="4"/>
  <c r="H22" i="4"/>
  <c r="G22" i="4"/>
  <c r="F22" i="4"/>
  <c r="E22" i="4"/>
  <c r="D22" i="4"/>
  <c r="C22" i="4"/>
  <c r="AA21" i="4"/>
  <c r="Z21" i="4"/>
  <c r="Y21" i="4"/>
  <c r="X21" i="4"/>
  <c r="W21" i="4"/>
  <c r="V21" i="4"/>
  <c r="U21" i="4"/>
  <c r="T21" i="4"/>
  <c r="S21" i="4"/>
  <c r="R21" i="4"/>
  <c r="Q21" i="4"/>
  <c r="P21" i="4"/>
  <c r="O21" i="4"/>
  <c r="N21" i="4"/>
  <c r="M21" i="4"/>
  <c r="L21" i="4"/>
  <c r="K21" i="4"/>
  <c r="J21" i="4"/>
  <c r="I21" i="4"/>
  <c r="H21" i="4"/>
  <c r="G21" i="4"/>
  <c r="F21" i="4"/>
  <c r="E21" i="4"/>
  <c r="D21" i="4"/>
  <c r="C21" i="4"/>
  <c r="AA20" i="4"/>
  <c r="Z20" i="4"/>
  <c r="Y20" i="4"/>
  <c r="X20" i="4"/>
  <c r="W20" i="4"/>
  <c r="V20" i="4"/>
  <c r="U20" i="4"/>
  <c r="T20" i="4"/>
  <c r="S20" i="4"/>
  <c r="R20" i="4"/>
  <c r="Q20" i="4"/>
  <c r="P20" i="4"/>
  <c r="O20" i="4"/>
  <c r="N20" i="4"/>
  <c r="M20" i="4"/>
  <c r="L20" i="4"/>
  <c r="K20" i="4"/>
  <c r="J20" i="4"/>
  <c r="I20" i="4"/>
  <c r="H20" i="4"/>
  <c r="G20" i="4"/>
  <c r="F20" i="4"/>
  <c r="E20" i="4"/>
  <c r="D20" i="4"/>
  <c r="C20" i="4"/>
  <c r="AA19" i="4"/>
  <c r="Z19" i="4"/>
  <c r="Y19" i="4"/>
  <c r="X19" i="4"/>
  <c r="W19" i="4"/>
  <c r="V19" i="4"/>
  <c r="U19" i="4"/>
  <c r="T19" i="4"/>
  <c r="S19" i="4"/>
  <c r="R19" i="4"/>
  <c r="Q19" i="4"/>
  <c r="P19" i="4"/>
  <c r="O19" i="4"/>
  <c r="N19" i="4"/>
  <c r="M19" i="4"/>
  <c r="L19" i="4"/>
  <c r="K19" i="4"/>
  <c r="J19" i="4"/>
  <c r="I19" i="4"/>
  <c r="H19" i="4"/>
  <c r="G19" i="4"/>
  <c r="F19" i="4"/>
  <c r="E19" i="4"/>
  <c r="D19" i="4"/>
  <c r="C19" i="4"/>
  <c r="AA18" i="4"/>
  <c r="Z18" i="4"/>
  <c r="Y18" i="4"/>
  <c r="X18" i="4"/>
  <c r="W18" i="4"/>
  <c r="V18" i="4"/>
  <c r="U18" i="4"/>
  <c r="T18" i="4"/>
  <c r="S18" i="4"/>
  <c r="R18" i="4"/>
  <c r="Q18" i="4"/>
  <c r="P18" i="4"/>
  <c r="O18" i="4"/>
  <c r="N18" i="4"/>
  <c r="M18" i="4"/>
  <c r="L18" i="4"/>
  <c r="K18" i="4"/>
  <c r="J18" i="4"/>
  <c r="I18" i="4"/>
  <c r="H18" i="4"/>
  <c r="G18" i="4"/>
  <c r="F18" i="4"/>
  <c r="E18" i="4"/>
  <c r="D18" i="4"/>
  <c r="C18" i="4"/>
  <c r="AA17" i="4"/>
  <c r="Z17" i="4"/>
  <c r="Y17" i="4"/>
  <c r="X17" i="4"/>
  <c r="W17" i="4"/>
  <c r="V17" i="4"/>
  <c r="U17" i="4"/>
  <c r="T17" i="4"/>
  <c r="S17" i="4"/>
  <c r="R17" i="4"/>
  <c r="Q17" i="4"/>
  <c r="P17" i="4"/>
  <c r="O17" i="4"/>
  <c r="N17" i="4"/>
  <c r="M17" i="4"/>
  <c r="L17" i="4"/>
  <c r="K17" i="4"/>
  <c r="J17" i="4"/>
  <c r="I17" i="4"/>
  <c r="H17" i="4"/>
  <c r="G17" i="4"/>
  <c r="F17" i="4"/>
  <c r="E17" i="4"/>
  <c r="D17" i="4"/>
  <c r="C17" i="4"/>
  <c r="AA16" i="4"/>
  <c r="Z16" i="4"/>
  <c r="Y16" i="4"/>
  <c r="X16" i="4"/>
  <c r="W16" i="4"/>
  <c r="V16" i="4"/>
  <c r="U16" i="4"/>
  <c r="T16" i="4"/>
  <c r="S16" i="4"/>
  <c r="R16" i="4"/>
  <c r="Q16" i="4"/>
  <c r="P16" i="4"/>
  <c r="O16" i="4"/>
  <c r="N16" i="4"/>
  <c r="M16" i="4"/>
  <c r="L16" i="4"/>
  <c r="K16" i="4"/>
  <c r="J16" i="4"/>
  <c r="I16" i="4"/>
  <c r="H16" i="4"/>
  <c r="G16" i="4"/>
  <c r="F16" i="4"/>
  <c r="E16" i="4"/>
  <c r="D16" i="4"/>
  <c r="C16" i="4"/>
  <c r="AA15" i="4"/>
  <c r="Z15" i="4"/>
  <c r="Y15" i="4"/>
  <c r="X15" i="4"/>
  <c r="W15" i="4"/>
  <c r="V15" i="4"/>
  <c r="U15" i="4"/>
  <c r="T15" i="4"/>
  <c r="S15" i="4"/>
  <c r="R15" i="4"/>
  <c r="Q15" i="4"/>
  <c r="P15" i="4"/>
  <c r="O15" i="4"/>
  <c r="N15" i="4"/>
  <c r="M15" i="4"/>
  <c r="L15" i="4"/>
  <c r="K15" i="4"/>
  <c r="J15" i="4"/>
  <c r="I15" i="4"/>
  <c r="H15" i="4"/>
  <c r="G15" i="4"/>
  <c r="F15" i="4"/>
  <c r="E15" i="4"/>
  <c r="D15" i="4"/>
  <c r="C15" i="4"/>
  <c r="AA14" i="4"/>
  <c r="Z14" i="4"/>
  <c r="Y14" i="4"/>
  <c r="X14" i="4"/>
  <c r="W14" i="4"/>
  <c r="V14" i="4"/>
  <c r="U14" i="4"/>
  <c r="T14" i="4"/>
  <c r="S14" i="4"/>
  <c r="R14" i="4"/>
  <c r="Q14" i="4"/>
  <c r="P14" i="4"/>
  <c r="O14" i="4"/>
  <c r="N14" i="4"/>
  <c r="M14" i="4"/>
  <c r="L14" i="4"/>
  <c r="K14" i="4"/>
  <c r="J14" i="4"/>
  <c r="I14" i="4"/>
  <c r="H14" i="4"/>
  <c r="G14" i="4"/>
  <c r="F14" i="4"/>
  <c r="E14" i="4"/>
  <c r="D14" i="4"/>
  <c r="C14" i="4"/>
  <c r="AA13" i="4"/>
  <c r="Z13" i="4"/>
  <c r="Y13" i="4"/>
  <c r="X13" i="4"/>
  <c r="W13" i="4"/>
  <c r="V13" i="4"/>
  <c r="U13" i="4"/>
  <c r="T13" i="4"/>
  <c r="S13" i="4"/>
  <c r="R13" i="4"/>
  <c r="Q13" i="4"/>
  <c r="P13" i="4"/>
  <c r="O13" i="4"/>
  <c r="N13" i="4"/>
  <c r="M13" i="4"/>
  <c r="L13" i="4"/>
  <c r="K13" i="4"/>
  <c r="J13" i="4"/>
  <c r="I13" i="4"/>
  <c r="H13" i="4"/>
  <c r="G13" i="4"/>
  <c r="F13" i="4"/>
  <c r="E13" i="4"/>
  <c r="D13" i="4"/>
  <c r="C13" i="4"/>
  <c r="AA12" i="4"/>
  <c r="Z12" i="4"/>
  <c r="Y12" i="4"/>
  <c r="X12" i="4"/>
  <c r="W12" i="4"/>
  <c r="V12" i="4"/>
  <c r="U12" i="4"/>
  <c r="T12" i="4"/>
  <c r="S12" i="4"/>
  <c r="R12" i="4"/>
  <c r="Q12" i="4"/>
  <c r="P12" i="4"/>
  <c r="O12" i="4"/>
  <c r="N12" i="4"/>
  <c r="M12" i="4"/>
  <c r="L12" i="4"/>
  <c r="K12" i="4"/>
  <c r="J12" i="4"/>
  <c r="I12" i="4"/>
  <c r="H12" i="4"/>
  <c r="G12" i="4"/>
  <c r="F12" i="4"/>
  <c r="E12" i="4"/>
  <c r="D12" i="4"/>
  <c r="C12" i="4"/>
  <c r="AA11" i="4"/>
  <c r="Z11" i="4"/>
  <c r="Y11" i="4"/>
  <c r="X11" i="4"/>
  <c r="W11" i="4"/>
  <c r="V11" i="4"/>
  <c r="U11" i="4"/>
  <c r="T11" i="4"/>
  <c r="S11" i="4"/>
  <c r="R11" i="4"/>
  <c r="Q11" i="4"/>
  <c r="P11" i="4"/>
  <c r="O11" i="4"/>
  <c r="N11" i="4"/>
  <c r="M11" i="4"/>
  <c r="L11" i="4"/>
  <c r="K11" i="4"/>
  <c r="J11" i="4"/>
  <c r="I11" i="4"/>
  <c r="H11" i="4"/>
  <c r="G11" i="4"/>
  <c r="F11" i="4"/>
  <c r="E11" i="4"/>
  <c r="D11" i="4"/>
  <c r="C11" i="4"/>
  <c r="AA10" i="4"/>
  <c r="Z10" i="4"/>
  <c r="Y10" i="4"/>
  <c r="X10" i="4"/>
  <c r="W10" i="4"/>
  <c r="V10" i="4"/>
  <c r="U10" i="4"/>
  <c r="T10" i="4"/>
  <c r="S10" i="4"/>
  <c r="R10" i="4"/>
  <c r="Q10" i="4"/>
  <c r="P10" i="4"/>
  <c r="O10" i="4"/>
  <c r="N10" i="4"/>
  <c r="M10" i="4"/>
  <c r="L10" i="4"/>
  <c r="K10" i="4"/>
  <c r="J10" i="4"/>
  <c r="I10" i="4"/>
  <c r="H10" i="4"/>
  <c r="G10" i="4"/>
  <c r="F10" i="4"/>
  <c r="E10" i="4"/>
  <c r="D10" i="4"/>
  <c r="C10" i="4"/>
  <c r="AA9" i="4"/>
  <c r="Z9" i="4"/>
  <c r="Y9" i="4"/>
  <c r="X9" i="4"/>
  <c r="W9" i="4"/>
  <c r="V9" i="4"/>
  <c r="U9" i="4"/>
  <c r="T9" i="4"/>
  <c r="S9" i="4"/>
  <c r="R9" i="4"/>
  <c r="Q9" i="4"/>
  <c r="P9" i="4"/>
  <c r="O9" i="4"/>
  <c r="N9" i="4"/>
  <c r="M9" i="4"/>
  <c r="L9" i="4"/>
  <c r="K9" i="4"/>
  <c r="J9" i="4"/>
  <c r="I9" i="4"/>
  <c r="H9" i="4"/>
  <c r="G9" i="4"/>
  <c r="F9" i="4"/>
  <c r="E9" i="4"/>
  <c r="D9" i="4"/>
  <c r="C9" i="4"/>
  <c r="AA8" i="4"/>
  <c r="Z8" i="4"/>
  <c r="Y8" i="4"/>
  <c r="X8" i="4"/>
  <c r="W8" i="4"/>
  <c r="V8" i="4"/>
  <c r="U8" i="4"/>
  <c r="T8" i="4"/>
  <c r="S8" i="4"/>
  <c r="R8" i="4"/>
  <c r="Q8" i="4"/>
  <c r="P8" i="4"/>
  <c r="O8" i="4"/>
  <c r="N8" i="4"/>
  <c r="M8" i="4"/>
  <c r="L8" i="4"/>
  <c r="K8" i="4"/>
  <c r="J8" i="4"/>
  <c r="I8" i="4"/>
  <c r="H8" i="4"/>
  <c r="G8" i="4"/>
  <c r="F8" i="4"/>
  <c r="E8" i="4"/>
  <c r="D8" i="4"/>
  <c r="C8" i="4"/>
  <c r="AA7" i="4"/>
  <c r="Z7" i="4"/>
  <c r="Y7" i="4"/>
  <c r="X7" i="4"/>
  <c r="W7" i="4"/>
  <c r="V7" i="4"/>
  <c r="U7" i="4"/>
  <c r="T7" i="4"/>
  <c r="S7" i="4"/>
  <c r="R7" i="4"/>
  <c r="Q7" i="4"/>
  <c r="P7" i="4"/>
  <c r="O7" i="4"/>
  <c r="N7" i="4"/>
  <c r="M7" i="4"/>
  <c r="L7" i="4"/>
  <c r="K7" i="4"/>
  <c r="J7" i="4"/>
  <c r="I7" i="4"/>
  <c r="H7" i="4"/>
  <c r="G7" i="4"/>
  <c r="F7" i="4"/>
  <c r="E7" i="4"/>
  <c r="D7" i="4"/>
  <c r="C7" i="4"/>
  <c r="AA6" i="4"/>
  <c r="Z6" i="4"/>
  <c r="Y6" i="4"/>
  <c r="X6" i="4"/>
  <c r="W6" i="4"/>
  <c r="V6" i="4"/>
  <c r="U6" i="4"/>
  <c r="T6" i="4"/>
  <c r="S6" i="4"/>
  <c r="R6" i="4"/>
  <c r="Q6" i="4"/>
  <c r="P6" i="4"/>
  <c r="O6" i="4"/>
  <c r="N6" i="4"/>
  <c r="M6" i="4"/>
  <c r="L6" i="4"/>
  <c r="K6" i="4"/>
  <c r="J6" i="4"/>
  <c r="I6" i="4"/>
  <c r="H6" i="4"/>
  <c r="G6" i="4"/>
  <c r="F6" i="4"/>
  <c r="E6" i="4"/>
  <c r="D6" i="4"/>
  <c r="C6" i="4"/>
  <c r="AA5" i="4"/>
  <c r="Z5" i="4"/>
  <c r="Y5" i="4"/>
  <c r="X5" i="4"/>
  <c r="W5" i="4"/>
  <c r="V5" i="4"/>
  <c r="U5" i="4"/>
  <c r="T5" i="4"/>
  <c r="S5" i="4"/>
  <c r="R5" i="4"/>
  <c r="Q5" i="4"/>
  <c r="P5" i="4"/>
  <c r="O5" i="4"/>
  <c r="N5" i="4"/>
  <c r="M5" i="4"/>
  <c r="L5" i="4"/>
  <c r="K5" i="4"/>
  <c r="J5" i="4"/>
  <c r="I5" i="4"/>
  <c r="H5" i="4"/>
  <c r="G5" i="4"/>
  <c r="F5" i="4"/>
  <c r="E5" i="4"/>
  <c r="D5" i="4"/>
  <c r="C5" i="4"/>
  <c r="AA4" i="4"/>
  <c r="Z4" i="4"/>
  <c r="Y4" i="4"/>
  <c r="X4" i="4"/>
  <c r="W4" i="4"/>
  <c r="V4" i="4"/>
  <c r="U4" i="4"/>
  <c r="T4" i="4"/>
  <c r="S4" i="4"/>
  <c r="R4" i="4"/>
  <c r="Q4" i="4"/>
  <c r="P4" i="4"/>
  <c r="O4" i="4"/>
  <c r="N4" i="4"/>
  <c r="M4" i="4"/>
  <c r="L4" i="4"/>
  <c r="K4" i="4"/>
  <c r="J4" i="4"/>
  <c r="I4" i="4"/>
  <c r="H4" i="4"/>
  <c r="G4" i="4"/>
  <c r="F4" i="4"/>
  <c r="E4" i="4"/>
  <c r="D4" i="4"/>
  <c r="C4" i="4"/>
  <c r="AA3" i="4"/>
  <c r="Z3" i="4"/>
  <c r="Y3" i="4"/>
  <c r="X3" i="4"/>
  <c r="W3" i="4"/>
  <c r="V3" i="4"/>
  <c r="U3" i="4"/>
  <c r="T3" i="4"/>
  <c r="S3" i="4"/>
  <c r="R3" i="4"/>
  <c r="Q3" i="4"/>
  <c r="P3" i="4"/>
  <c r="O3" i="4"/>
  <c r="N3" i="4"/>
  <c r="M3" i="4"/>
  <c r="L3" i="4"/>
  <c r="K3" i="4"/>
  <c r="J3" i="4"/>
  <c r="I3" i="4"/>
  <c r="H3" i="4"/>
  <c r="G3" i="4"/>
  <c r="F3" i="4"/>
  <c r="E3" i="4"/>
  <c r="D3" i="4"/>
  <c r="C3" i="4"/>
  <c r="AA2" i="4"/>
  <c r="Z2" i="4"/>
  <c r="Y2" i="4"/>
  <c r="X2" i="4"/>
  <c r="W2" i="4"/>
  <c r="V2" i="4"/>
  <c r="U2" i="4"/>
  <c r="T2" i="4"/>
  <c r="S2" i="4"/>
  <c r="R2" i="4"/>
  <c r="Q2" i="4"/>
  <c r="P2" i="4"/>
  <c r="O2" i="4"/>
  <c r="N2" i="4"/>
  <c r="M2" i="4"/>
  <c r="L2" i="4"/>
  <c r="K2" i="4"/>
  <c r="J2" i="4"/>
  <c r="I2" i="4"/>
  <c r="H2" i="4"/>
  <c r="G2" i="4"/>
  <c r="F2" i="4"/>
  <c r="E2" i="4"/>
  <c r="D2" i="4"/>
  <c r="C2" i="4"/>
  <c r="AA1" i="4"/>
  <c r="Z1" i="4"/>
  <c r="Y1" i="4"/>
  <c r="X1" i="4"/>
  <c r="W1" i="4"/>
  <c r="V1" i="4"/>
  <c r="U1" i="4"/>
  <c r="T1" i="4"/>
  <c r="S1" i="4"/>
  <c r="R1" i="4"/>
  <c r="Q1" i="4"/>
  <c r="P1" i="4"/>
  <c r="O1" i="4"/>
  <c r="N1" i="4"/>
  <c r="M1" i="4"/>
  <c r="L1" i="4"/>
  <c r="K1" i="4"/>
  <c r="J1" i="4"/>
  <c r="I1" i="4"/>
  <c r="H1" i="4"/>
  <c r="G1" i="4"/>
  <c r="F1" i="4"/>
  <c r="E1" i="4"/>
  <c r="D1" i="4"/>
  <c r="C1" i="4"/>
  <c r="L29" i="3"/>
  <c r="K29" i="3"/>
  <c r="J29" i="3"/>
  <c r="K28" i="3"/>
  <c r="J28" i="3"/>
  <c r="L27" i="3"/>
  <c r="K27" i="3"/>
  <c r="J27" i="3"/>
  <c r="K26" i="3"/>
  <c r="J26" i="3"/>
  <c r="K25" i="3"/>
  <c r="J25" i="3"/>
  <c r="K24" i="3"/>
  <c r="J24" i="3"/>
  <c r="K23" i="3"/>
  <c r="J23" i="3"/>
  <c r="U22" i="3"/>
  <c r="L22" i="3"/>
  <c r="K22" i="3"/>
  <c r="J22" i="3"/>
  <c r="U21" i="3"/>
  <c r="K21" i="3"/>
  <c r="J21" i="3"/>
  <c r="A21" i="3"/>
  <c r="U20" i="3"/>
  <c r="K20" i="3"/>
  <c r="J20" i="3"/>
  <c r="A20" i="3"/>
  <c r="U19" i="3"/>
  <c r="K19" i="3"/>
  <c r="J19" i="3"/>
  <c r="A19" i="3"/>
  <c r="U18" i="3"/>
  <c r="K18" i="3"/>
  <c r="J18" i="3"/>
  <c r="A18" i="3"/>
  <c r="U17" i="3"/>
  <c r="L17" i="3"/>
  <c r="K17" i="3"/>
  <c r="J17" i="3"/>
  <c r="U16" i="3"/>
  <c r="K16" i="3"/>
  <c r="J16" i="3"/>
  <c r="U15" i="3"/>
  <c r="L15" i="3"/>
  <c r="K15" i="3"/>
  <c r="J15" i="3"/>
  <c r="E15" i="3"/>
  <c r="A15" i="3"/>
  <c r="U14" i="3"/>
  <c r="K14" i="3"/>
  <c r="J14" i="3"/>
  <c r="E14" i="3"/>
  <c r="A14" i="3"/>
  <c r="U13" i="3"/>
  <c r="K13" i="3"/>
  <c r="J13" i="3"/>
  <c r="G13" i="3"/>
  <c r="F13" i="3"/>
  <c r="E13" i="3"/>
  <c r="C13" i="3"/>
  <c r="B13" i="3"/>
  <c r="A13" i="3"/>
  <c r="U12" i="3"/>
  <c r="K12" i="3"/>
  <c r="J12" i="3"/>
  <c r="U11" i="3"/>
  <c r="K11" i="3"/>
  <c r="J11" i="3"/>
  <c r="U10" i="3"/>
  <c r="K10" i="3"/>
  <c r="J10" i="3"/>
  <c r="U9" i="3"/>
  <c r="K9" i="3"/>
  <c r="J9" i="3"/>
  <c r="A9" i="3"/>
  <c r="U8" i="3"/>
  <c r="K8" i="3"/>
  <c r="J8" i="3"/>
  <c r="F8" i="3"/>
  <c r="A8" i="3"/>
  <c r="K7" i="3"/>
  <c r="J7" i="3"/>
  <c r="F7" i="3"/>
  <c r="A7" i="3"/>
  <c r="L6" i="3"/>
  <c r="K6" i="3"/>
  <c r="J6" i="3"/>
  <c r="E6" i="3"/>
  <c r="D6" i="3"/>
  <c r="C6" i="3"/>
  <c r="B6" i="3"/>
  <c r="A6" i="3"/>
  <c r="K5" i="3"/>
  <c r="J5" i="3"/>
  <c r="K4" i="3"/>
  <c r="J4" i="3"/>
  <c r="K3" i="3"/>
  <c r="J3" i="3"/>
  <c r="U1491" i="2"/>
  <c r="U1490" i="2"/>
  <c r="U1489" i="2"/>
  <c r="U1488" i="2"/>
  <c r="U1487" i="2"/>
  <c r="U1486" i="2"/>
  <c r="U1485" i="2"/>
  <c r="U1484" i="2"/>
  <c r="U1483" i="2"/>
  <c r="U1482" i="2"/>
  <c r="U1481" i="2"/>
  <c r="U1480" i="2"/>
  <c r="U1479" i="2"/>
  <c r="U1478" i="2"/>
  <c r="U1477" i="2"/>
  <c r="U1476" i="2"/>
  <c r="U1475" i="2"/>
  <c r="U1474" i="2"/>
  <c r="U1473" i="2"/>
  <c r="U1472" i="2"/>
  <c r="U1471" i="2"/>
  <c r="U1470" i="2"/>
  <c r="U1469" i="2"/>
  <c r="U1468" i="2"/>
  <c r="U1467" i="2"/>
  <c r="U1466" i="2"/>
  <c r="U1465" i="2"/>
  <c r="U1464" i="2"/>
  <c r="U1463" i="2"/>
  <c r="U1462" i="2"/>
  <c r="U1461" i="2"/>
  <c r="U1460" i="2"/>
  <c r="U1459" i="2"/>
  <c r="U1458" i="2"/>
  <c r="U1457" i="2"/>
  <c r="U1456" i="2"/>
  <c r="U1455" i="2"/>
  <c r="U1454" i="2"/>
  <c r="U1453" i="2"/>
  <c r="U1452" i="2"/>
  <c r="U1451" i="2"/>
  <c r="U1450" i="2"/>
  <c r="U1449" i="2"/>
  <c r="U1448" i="2"/>
  <c r="U1447" i="2"/>
  <c r="U1446" i="2"/>
  <c r="U1445" i="2"/>
  <c r="U1444" i="2"/>
  <c r="U1443" i="2"/>
  <c r="U1442" i="2"/>
  <c r="U1441" i="2"/>
  <c r="U1440" i="2"/>
  <c r="U1439" i="2"/>
  <c r="U1438" i="2"/>
  <c r="U1437" i="2"/>
  <c r="U1436" i="2"/>
  <c r="U1435" i="2"/>
  <c r="U1434" i="2"/>
  <c r="U1433" i="2"/>
  <c r="U1432" i="2"/>
  <c r="U1431" i="2"/>
  <c r="U1430" i="2"/>
  <c r="U1429" i="2"/>
  <c r="U1428" i="2"/>
  <c r="U1427" i="2"/>
  <c r="U1426" i="2"/>
  <c r="U1425" i="2"/>
  <c r="U1424" i="2"/>
  <c r="U1423" i="2"/>
  <c r="U1422" i="2"/>
  <c r="U1421" i="2"/>
  <c r="U1420" i="2"/>
  <c r="U1419" i="2"/>
  <c r="U1418" i="2"/>
  <c r="U1417" i="2"/>
  <c r="U1416" i="2"/>
  <c r="U1415" i="2"/>
  <c r="U1414" i="2"/>
  <c r="U1413" i="2"/>
  <c r="U1412" i="2"/>
  <c r="U1411" i="2"/>
  <c r="U1410" i="2"/>
  <c r="U1409" i="2"/>
  <c r="U1408" i="2"/>
  <c r="U1407" i="2"/>
  <c r="U1406" i="2"/>
  <c r="U1405" i="2"/>
  <c r="U1404" i="2"/>
  <c r="U1403" i="2"/>
  <c r="U1402" i="2"/>
  <c r="U1401" i="2"/>
  <c r="U1400" i="2"/>
  <c r="U1399" i="2"/>
  <c r="U1398" i="2"/>
  <c r="U1397" i="2"/>
  <c r="U1396" i="2"/>
  <c r="U1395" i="2"/>
  <c r="U1394" i="2"/>
  <c r="U1393" i="2"/>
  <c r="U1392" i="2"/>
  <c r="U1391" i="2"/>
  <c r="U1390" i="2"/>
  <c r="U1389" i="2"/>
  <c r="U1388" i="2"/>
  <c r="U1387" i="2"/>
  <c r="U1386" i="2"/>
  <c r="U1385" i="2"/>
  <c r="U1384" i="2"/>
  <c r="U1383" i="2"/>
  <c r="U1382" i="2"/>
  <c r="U1381" i="2"/>
  <c r="U1380" i="2"/>
  <c r="U1379" i="2"/>
  <c r="U1378" i="2"/>
  <c r="U1377" i="2"/>
  <c r="U1376" i="2"/>
  <c r="U1375" i="2"/>
  <c r="U1374" i="2"/>
  <c r="U1373" i="2"/>
  <c r="U1372" i="2"/>
  <c r="U1371" i="2"/>
  <c r="U1370" i="2"/>
  <c r="U1369" i="2"/>
  <c r="U1368" i="2"/>
  <c r="U1367" i="2"/>
  <c r="U1366" i="2"/>
  <c r="U1365" i="2"/>
  <c r="U1364" i="2"/>
  <c r="U1363" i="2"/>
  <c r="U1362" i="2"/>
  <c r="U1361" i="2"/>
  <c r="U1360" i="2"/>
  <c r="U1359" i="2"/>
  <c r="U1358" i="2"/>
  <c r="U1357" i="2"/>
  <c r="U1356" i="2"/>
  <c r="U1355" i="2"/>
  <c r="U1354" i="2"/>
  <c r="U1353" i="2"/>
  <c r="U1352" i="2"/>
  <c r="U1351" i="2"/>
  <c r="U1350" i="2"/>
  <c r="U1349" i="2"/>
  <c r="U1348" i="2"/>
  <c r="U1347" i="2"/>
  <c r="U1346" i="2"/>
  <c r="U1345" i="2"/>
  <c r="U1344" i="2"/>
  <c r="U1343" i="2"/>
  <c r="U1342" i="2"/>
  <c r="U1341" i="2"/>
  <c r="U1340" i="2"/>
  <c r="U1339" i="2"/>
  <c r="U1338" i="2"/>
  <c r="U1337" i="2"/>
  <c r="U1336" i="2"/>
  <c r="U1335" i="2"/>
  <c r="U1334" i="2"/>
  <c r="U1333" i="2"/>
  <c r="U1332" i="2"/>
  <c r="U1331" i="2"/>
  <c r="U1330" i="2"/>
  <c r="U1329" i="2"/>
  <c r="U1328" i="2"/>
  <c r="U1327" i="2"/>
  <c r="U1326" i="2"/>
  <c r="U1325" i="2"/>
  <c r="U1324" i="2"/>
  <c r="U1323" i="2"/>
  <c r="U1322" i="2"/>
  <c r="U1321" i="2"/>
  <c r="U1320" i="2"/>
  <c r="U1319" i="2"/>
  <c r="U1318" i="2"/>
  <c r="U1317" i="2"/>
  <c r="U1316" i="2"/>
  <c r="U1315" i="2"/>
  <c r="U1314" i="2"/>
  <c r="U1313" i="2"/>
  <c r="U1312" i="2"/>
  <c r="U1311" i="2"/>
  <c r="U1310" i="2"/>
  <c r="U1309" i="2"/>
  <c r="U1308" i="2"/>
  <c r="U1307" i="2"/>
  <c r="U1306" i="2"/>
  <c r="U1305" i="2"/>
  <c r="U1304" i="2"/>
  <c r="U1303" i="2"/>
  <c r="U1302" i="2"/>
  <c r="U1301" i="2"/>
  <c r="U1300" i="2"/>
  <c r="U1299" i="2"/>
  <c r="U1298" i="2"/>
  <c r="U1297" i="2"/>
  <c r="U1296" i="2"/>
  <c r="U1295" i="2"/>
  <c r="U1294" i="2"/>
  <c r="U1293" i="2"/>
  <c r="U1292" i="2"/>
  <c r="U1291" i="2"/>
  <c r="U1290" i="2"/>
  <c r="U1289" i="2"/>
  <c r="U1288" i="2"/>
  <c r="U1287" i="2"/>
  <c r="U1286" i="2"/>
  <c r="U1285" i="2"/>
  <c r="U1284" i="2"/>
  <c r="U1283" i="2"/>
  <c r="U1282" i="2"/>
  <c r="U1281" i="2"/>
  <c r="U1280" i="2"/>
  <c r="U1279" i="2"/>
  <c r="U1278" i="2"/>
  <c r="U1277" i="2"/>
  <c r="U1276" i="2"/>
  <c r="U1275" i="2"/>
  <c r="U1274" i="2"/>
  <c r="U1273" i="2"/>
  <c r="U1272" i="2"/>
  <c r="U1271" i="2"/>
  <c r="U1270" i="2"/>
  <c r="U1269" i="2"/>
  <c r="U1268" i="2"/>
  <c r="U1267" i="2"/>
  <c r="U1266" i="2"/>
  <c r="U1265" i="2"/>
  <c r="U1264" i="2"/>
  <c r="U1263" i="2"/>
  <c r="U1262" i="2"/>
  <c r="U1261" i="2"/>
  <c r="U1260" i="2"/>
  <c r="U1259" i="2"/>
  <c r="U1258" i="2"/>
  <c r="U1257" i="2"/>
  <c r="U1256" i="2"/>
  <c r="U1255" i="2"/>
  <c r="U1254" i="2"/>
  <c r="U1253" i="2"/>
  <c r="U1252" i="2"/>
  <c r="U1251" i="2"/>
  <c r="U1250" i="2"/>
  <c r="U1249" i="2"/>
  <c r="U1248" i="2"/>
  <c r="U1247" i="2"/>
  <c r="U1246" i="2"/>
  <c r="U1245" i="2"/>
  <c r="U1244" i="2"/>
  <c r="U1243" i="2"/>
  <c r="U1242" i="2"/>
  <c r="U1241" i="2"/>
  <c r="U1240" i="2"/>
  <c r="U1239" i="2"/>
  <c r="U1238" i="2"/>
  <c r="U1237" i="2"/>
  <c r="U1236" i="2"/>
  <c r="U1235" i="2"/>
  <c r="U1234" i="2"/>
  <c r="U1233" i="2"/>
  <c r="U1232" i="2"/>
  <c r="U1231" i="2"/>
  <c r="U1230" i="2"/>
  <c r="U1229" i="2"/>
  <c r="U1228" i="2"/>
  <c r="U1227" i="2"/>
  <c r="U1226" i="2"/>
  <c r="U1225" i="2"/>
  <c r="U1224" i="2"/>
  <c r="U1223" i="2"/>
  <c r="U1222" i="2"/>
  <c r="U1221" i="2"/>
  <c r="U1220" i="2"/>
  <c r="U1219" i="2"/>
  <c r="U1218" i="2"/>
  <c r="U1217" i="2"/>
  <c r="U1216" i="2"/>
  <c r="U1215" i="2"/>
  <c r="U1214" i="2"/>
  <c r="U1213" i="2"/>
  <c r="U1212" i="2"/>
  <c r="U1211" i="2"/>
  <c r="U1210" i="2"/>
  <c r="U1209" i="2"/>
  <c r="U1208" i="2"/>
  <c r="U1207" i="2"/>
  <c r="U1206" i="2"/>
  <c r="U1205" i="2"/>
  <c r="U1204" i="2"/>
  <c r="U1203" i="2"/>
  <c r="U1202" i="2"/>
  <c r="U1201" i="2"/>
  <c r="U1200" i="2"/>
  <c r="U1199" i="2"/>
  <c r="U1198" i="2"/>
  <c r="U1197" i="2"/>
  <c r="U1196" i="2"/>
  <c r="U1195" i="2"/>
  <c r="U1194" i="2"/>
  <c r="U1193" i="2"/>
  <c r="U1192" i="2"/>
  <c r="U1191" i="2"/>
  <c r="U1190" i="2"/>
  <c r="U1189" i="2"/>
  <c r="U1188" i="2"/>
  <c r="U1187" i="2"/>
  <c r="U1186" i="2"/>
  <c r="U1185" i="2"/>
  <c r="U1184" i="2"/>
  <c r="U1183" i="2"/>
  <c r="U1182" i="2"/>
  <c r="U1181" i="2"/>
  <c r="U1180" i="2"/>
  <c r="U1179" i="2"/>
  <c r="U1178" i="2"/>
  <c r="U1177" i="2"/>
  <c r="U1176" i="2"/>
  <c r="U1175" i="2"/>
  <c r="U1174" i="2"/>
  <c r="U1173" i="2"/>
  <c r="U1172" i="2"/>
  <c r="U1171" i="2"/>
  <c r="U1170" i="2"/>
  <c r="U1169" i="2"/>
  <c r="U1168" i="2"/>
  <c r="U1167" i="2"/>
  <c r="U1166" i="2"/>
  <c r="U1165" i="2"/>
  <c r="U1164" i="2"/>
  <c r="U1163" i="2"/>
  <c r="U1162" i="2"/>
  <c r="U1161" i="2"/>
  <c r="U1160" i="2"/>
  <c r="U1159" i="2"/>
  <c r="U1158" i="2"/>
  <c r="U1157" i="2"/>
  <c r="U1156" i="2"/>
  <c r="U1155" i="2"/>
  <c r="U1154" i="2"/>
  <c r="U1153" i="2"/>
  <c r="U1152" i="2"/>
  <c r="U1151" i="2"/>
  <c r="U1150" i="2"/>
  <c r="U1149" i="2"/>
  <c r="U1148" i="2"/>
  <c r="U1147" i="2"/>
  <c r="U1146" i="2"/>
  <c r="U1145" i="2"/>
  <c r="U1144" i="2"/>
  <c r="U1143" i="2"/>
  <c r="U1142" i="2"/>
  <c r="U1141" i="2"/>
  <c r="U1140" i="2"/>
  <c r="U1139" i="2"/>
  <c r="U1138" i="2"/>
  <c r="U1137" i="2"/>
  <c r="U1136" i="2"/>
  <c r="U1135" i="2"/>
  <c r="U1134" i="2"/>
  <c r="U1133" i="2"/>
  <c r="U1132" i="2"/>
  <c r="U1131" i="2"/>
  <c r="U1130" i="2"/>
  <c r="U1129" i="2"/>
  <c r="U1128" i="2"/>
  <c r="U1127" i="2"/>
  <c r="U1126" i="2"/>
  <c r="U1125" i="2"/>
  <c r="U1124" i="2"/>
  <c r="U1123" i="2"/>
  <c r="U1122" i="2"/>
  <c r="U1121" i="2"/>
  <c r="U1120" i="2"/>
  <c r="U1119" i="2"/>
  <c r="U1118" i="2"/>
  <c r="U1117" i="2"/>
  <c r="U1116" i="2"/>
  <c r="U1115" i="2"/>
  <c r="U1114" i="2"/>
  <c r="U1113" i="2"/>
  <c r="U1112" i="2"/>
  <c r="U1111" i="2"/>
  <c r="U1110" i="2"/>
  <c r="U1109" i="2"/>
  <c r="U1108" i="2"/>
  <c r="U1107" i="2"/>
  <c r="U1106" i="2"/>
  <c r="U1105" i="2"/>
  <c r="U1104" i="2"/>
  <c r="U1103" i="2"/>
  <c r="U1102" i="2"/>
  <c r="U1101" i="2"/>
  <c r="U1100" i="2"/>
  <c r="U1099" i="2"/>
  <c r="U1098" i="2"/>
  <c r="U1097" i="2"/>
  <c r="U1096" i="2"/>
  <c r="U1095" i="2"/>
  <c r="U1094" i="2"/>
  <c r="U1093" i="2"/>
  <c r="U1092" i="2"/>
  <c r="U1091" i="2"/>
  <c r="U1090" i="2"/>
  <c r="U1089" i="2"/>
  <c r="U1088" i="2"/>
  <c r="U1087" i="2"/>
  <c r="U1086" i="2"/>
  <c r="U1085" i="2"/>
  <c r="U1084" i="2"/>
  <c r="U1083" i="2"/>
  <c r="U1082" i="2"/>
  <c r="U1081" i="2"/>
  <c r="U1080" i="2"/>
  <c r="U1079" i="2"/>
  <c r="U1078" i="2"/>
  <c r="U1077" i="2"/>
  <c r="U1076" i="2"/>
  <c r="U1075" i="2"/>
  <c r="U1074" i="2"/>
  <c r="U1073" i="2"/>
  <c r="U1072" i="2"/>
  <c r="U1071" i="2"/>
  <c r="U1070" i="2"/>
  <c r="U1069" i="2"/>
  <c r="U1068" i="2"/>
  <c r="U1067" i="2"/>
  <c r="U1066" i="2"/>
  <c r="U1065" i="2"/>
  <c r="U1064" i="2"/>
  <c r="U1063" i="2"/>
  <c r="U1062" i="2"/>
  <c r="U1061" i="2"/>
  <c r="U1060" i="2"/>
  <c r="U1059" i="2"/>
  <c r="U1058" i="2"/>
  <c r="U1057" i="2"/>
  <c r="U1056" i="2"/>
  <c r="U1055" i="2"/>
  <c r="U1054" i="2"/>
  <c r="U1053" i="2"/>
  <c r="U1052" i="2"/>
  <c r="U1051" i="2"/>
  <c r="U1050" i="2"/>
  <c r="U1049" i="2"/>
  <c r="U1048" i="2"/>
  <c r="U1047" i="2"/>
  <c r="U1046" i="2"/>
  <c r="U1045" i="2"/>
  <c r="U1044" i="2"/>
  <c r="U1043" i="2"/>
  <c r="U1042" i="2"/>
  <c r="U1041" i="2"/>
  <c r="U1040" i="2"/>
  <c r="U1039" i="2"/>
  <c r="U1038" i="2"/>
  <c r="U1037" i="2"/>
  <c r="U1036" i="2"/>
  <c r="U1035" i="2"/>
  <c r="U1034" i="2"/>
  <c r="U1033" i="2"/>
  <c r="U1032" i="2"/>
  <c r="U1031" i="2"/>
  <c r="U1030" i="2"/>
  <c r="U1029" i="2"/>
  <c r="U1028" i="2"/>
  <c r="U1027" i="2"/>
  <c r="U1026" i="2"/>
  <c r="U1025" i="2"/>
  <c r="U1024" i="2"/>
  <c r="U1023" i="2"/>
  <c r="U1022" i="2"/>
  <c r="U1021" i="2"/>
  <c r="U1020" i="2"/>
  <c r="U1019" i="2"/>
  <c r="U1018" i="2"/>
  <c r="U1017" i="2"/>
  <c r="U1016" i="2"/>
  <c r="U1015" i="2"/>
  <c r="U1014" i="2"/>
  <c r="U1013" i="2"/>
  <c r="U1012" i="2"/>
  <c r="U1011" i="2"/>
  <c r="U1010" i="2"/>
  <c r="U1009" i="2"/>
  <c r="U1008" i="2"/>
  <c r="U1007" i="2"/>
  <c r="U1006" i="2"/>
  <c r="U1005" i="2"/>
  <c r="U1004" i="2"/>
  <c r="U1003" i="2"/>
  <c r="U1002" i="2"/>
  <c r="U1001" i="2"/>
  <c r="U1000" i="2"/>
  <c r="U999" i="2"/>
  <c r="U998" i="2"/>
  <c r="U997" i="2"/>
  <c r="U996" i="2"/>
  <c r="U995" i="2"/>
  <c r="U994" i="2"/>
  <c r="U993" i="2"/>
  <c r="U992" i="2"/>
  <c r="U991" i="2"/>
  <c r="U990" i="2"/>
  <c r="U989" i="2"/>
  <c r="U988" i="2"/>
  <c r="U987" i="2"/>
  <c r="U986" i="2"/>
  <c r="U985" i="2"/>
  <c r="U984" i="2"/>
  <c r="U983" i="2"/>
  <c r="U982" i="2"/>
  <c r="U981" i="2"/>
  <c r="U980" i="2"/>
  <c r="U979" i="2"/>
  <c r="U978" i="2"/>
  <c r="U977" i="2"/>
  <c r="U976" i="2"/>
  <c r="U975" i="2"/>
  <c r="U974" i="2"/>
  <c r="U973" i="2"/>
  <c r="U972" i="2"/>
  <c r="U971" i="2"/>
  <c r="U970" i="2"/>
  <c r="U969" i="2"/>
  <c r="U968" i="2"/>
  <c r="U967" i="2"/>
  <c r="U966" i="2"/>
  <c r="U965" i="2"/>
  <c r="U964" i="2"/>
  <c r="U963" i="2"/>
  <c r="U962" i="2"/>
  <c r="U961" i="2"/>
  <c r="U960" i="2"/>
  <c r="U959" i="2"/>
  <c r="U958" i="2"/>
  <c r="U957" i="2"/>
  <c r="U956" i="2"/>
  <c r="U955" i="2"/>
  <c r="U954" i="2"/>
  <c r="U953" i="2"/>
  <c r="U952" i="2"/>
  <c r="U951" i="2"/>
  <c r="U950" i="2"/>
  <c r="U949" i="2"/>
  <c r="U948" i="2"/>
  <c r="U947" i="2"/>
  <c r="U946" i="2"/>
  <c r="U945" i="2"/>
  <c r="U944"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D7" i="2"/>
  <c r="AA5" i="2"/>
  <c r="Z5" i="2"/>
  <c r="Y5" i="2"/>
  <c r="X5" i="2"/>
  <c r="W4" i="2"/>
  <c r="W3" i="2"/>
  <c r="W2" i="2"/>
  <c r="W1" i="2"/>
  <c r="H1491" i="2"/>
  <c r="I1488" i="2"/>
  <c r="C1487" i="2"/>
  <c r="J1485" i="2"/>
  <c r="D1484" i="2"/>
  <c r="F1481" i="2"/>
  <c r="G1478" i="2"/>
  <c r="N1476" i="2"/>
  <c r="H1475" i="2"/>
  <c r="I1472" i="2"/>
  <c r="C1471" i="2"/>
  <c r="J1469" i="2"/>
  <c r="D1468" i="2"/>
  <c r="F1465" i="2"/>
  <c r="G1462" i="2"/>
  <c r="N1460" i="2"/>
  <c r="H1459" i="2"/>
  <c r="I1456" i="2"/>
  <c r="C1455" i="2"/>
  <c r="J1453" i="2"/>
  <c r="D1452" i="2"/>
  <c r="F1449" i="2"/>
  <c r="G1446" i="2"/>
  <c r="N1444" i="2"/>
  <c r="H1443" i="2"/>
  <c r="I1440" i="2"/>
  <c r="C1439" i="2"/>
  <c r="J1437" i="2"/>
  <c r="D1436" i="2"/>
  <c r="F1433" i="2"/>
  <c r="G1430" i="2"/>
  <c r="N1428" i="2"/>
  <c r="H1427" i="2"/>
  <c r="I1424" i="2"/>
  <c r="C1423" i="2"/>
  <c r="C1491" i="2"/>
  <c r="J1489" i="2"/>
  <c r="D1488" i="2"/>
  <c r="F1485" i="2"/>
  <c r="G1482" i="2"/>
  <c r="N1480" i="2"/>
  <c r="H1479" i="2"/>
  <c r="I1476" i="2"/>
  <c r="C1475" i="2"/>
  <c r="J1473" i="2"/>
  <c r="D1472" i="2"/>
  <c r="F1469" i="2"/>
  <c r="G1466" i="2"/>
  <c r="N1464" i="2"/>
  <c r="H1463" i="2"/>
  <c r="I1460" i="2"/>
  <c r="C1459" i="2"/>
  <c r="J1457" i="2"/>
  <c r="D1456" i="2"/>
  <c r="F1453" i="2"/>
  <c r="G1450" i="2"/>
  <c r="N1448" i="2"/>
  <c r="H1447" i="2"/>
  <c r="I1444" i="2"/>
  <c r="C1443" i="2"/>
  <c r="J1441" i="2"/>
  <c r="D1440" i="2"/>
  <c r="F1437" i="2"/>
  <c r="G1434" i="2"/>
  <c r="N1432" i="2"/>
  <c r="H1431" i="2"/>
  <c r="I1428" i="2"/>
  <c r="C1427" i="2"/>
  <c r="J1425" i="2"/>
  <c r="D1424" i="2"/>
  <c r="G1489" i="2"/>
  <c r="N1487" i="2"/>
  <c r="H1486" i="2"/>
  <c r="I1483" i="2"/>
  <c r="C1482" i="2"/>
  <c r="J1480" i="2"/>
  <c r="D1479" i="2"/>
  <c r="F1476" i="2"/>
  <c r="G1473" i="2"/>
  <c r="N1471" i="2"/>
  <c r="H1470" i="2"/>
  <c r="I1467" i="2"/>
  <c r="C1466" i="2"/>
  <c r="J1464" i="2"/>
  <c r="D1463" i="2"/>
  <c r="F1460" i="2"/>
  <c r="G1457" i="2"/>
  <c r="N1455" i="2"/>
  <c r="H1454" i="2"/>
  <c r="I1451" i="2"/>
  <c r="C1450" i="2"/>
  <c r="J1448" i="2"/>
  <c r="D1447" i="2"/>
  <c r="F1444" i="2"/>
  <c r="G1441" i="2"/>
  <c r="N1439" i="2"/>
  <c r="H1438" i="2"/>
  <c r="I1435" i="2"/>
  <c r="C1434" i="2"/>
  <c r="J1432" i="2"/>
  <c r="D1431" i="2"/>
  <c r="F1428" i="2"/>
  <c r="G1425" i="2"/>
  <c r="I1490" i="2"/>
  <c r="C1489" i="2"/>
  <c r="J1487" i="2"/>
  <c r="D1486" i="2"/>
  <c r="F1483" i="2"/>
  <c r="G1480" i="2"/>
  <c r="N1478" i="2"/>
  <c r="H1477" i="2"/>
  <c r="I1474" i="2"/>
  <c r="C1473" i="2"/>
  <c r="J1471" i="2"/>
  <c r="D1470" i="2"/>
  <c r="F1467" i="2"/>
  <c r="G1464" i="2"/>
  <c r="N1462" i="2"/>
  <c r="H1461" i="2"/>
  <c r="I1458" i="2"/>
  <c r="C1457" i="2"/>
  <c r="J1455" i="2"/>
  <c r="D1454" i="2"/>
  <c r="F1451" i="2"/>
  <c r="G1448" i="2"/>
  <c r="N1446" i="2"/>
  <c r="H1445" i="2"/>
  <c r="I1442" i="2"/>
  <c r="C1441" i="2"/>
  <c r="J1439" i="2"/>
  <c r="D1438" i="2"/>
  <c r="F1435" i="2"/>
  <c r="G1432" i="2"/>
  <c r="N1430" i="2"/>
  <c r="H1429" i="2"/>
  <c r="I1426" i="2"/>
  <c r="C1425" i="2"/>
  <c r="J1423" i="2"/>
  <c r="N1490" i="2"/>
  <c r="D1487" i="2"/>
  <c r="D1485" i="2"/>
  <c r="G1483" i="2"/>
  <c r="H1481" i="2"/>
  <c r="I1479" i="2"/>
  <c r="J1477" i="2"/>
  <c r="C1472" i="2"/>
  <c r="C1470" i="2"/>
  <c r="G1468" i="2"/>
  <c r="H1466" i="2"/>
  <c r="H1464" i="2"/>
  <c r="I1462" i="2"/>
  <c r="N1458" i="2"/>
  <c r="D1455" i="2"/>
  <c r="D1453" i="2"/>
  <c r="G1451" i="2"/>
  <c r="H1449" i="2"/>
  <c r="I1447" i="2"/>
  <c r="J1445" i="2"/>
  <c r="N1488" i="2"/>
  <c r="C1485" i="2"/>
  <c r="D1483" i="2"/>
  <c r="G1481" i="2"/>
  <c r="G1479" i="2"/>
  <c r="I1477" i="2"/>
  <c r="N1473" i="2"/>
  <c r="F1468" i="2"/>
  <c r="F1466" i="2"/>
  <c r="F1464" i="2"/>
  <c r="H1462" i="2"/>
  <c r="J1460" i="2"/>
  <c r="N1456" i="2"/>
  <c r="C1453" i="2"/>
  <c r="D1451" i="2"/>
  <c r="G1449" i="2"/>
  <c r="G1447" i="2"/>
  <c r="I1445" i="2"/>
  <c r="N1441" i="2"/>
  <c r="F1436" i="2"/>
  <c r="F1434" i="2"/>
  <c r="F1432" i="2"/>
  <c r="H1430" i="2"/>
  <c r="J1428" i="2"/>
  <c r="N1424" i="2"/>
  <c r="D1423" i="2"/>
  <c r="I1421" i="2"/>
  <c r="C1420" i="2"/>
  <c r="J1418" i="2"/>
  <c r="D1417" i="2"/>
  <c r="F1414" i="2"/>
  <c r="G1411" i="2"/>
  <c r="N1409" i="2"/>
  <c r="H1408" i="2"/>
  <c r="I1405" i="2"/>
  <c r="C1404" i="2"/>
  <c r="J1402" i="2"/>
  <c r="D1401" i="2"/>
  <c r="F1398" i="2"/>
  <c r="G1395" i="2"/>
  <c r="N1393" i="2"/>
  <c r="H1392" i="2"/>
  <c r="I1389" i="2"/>
  <c r="C1388" i="2"/>
  <c r="J1386" i="2"/>
  <c r="D1385" i="2"/>
  <c r="F1382" i="2"/>
  <c r="G1379" i="2"/>
  <c r="N1377" i="2"/>
  <c r="H1376" i="2"/>
  <c r="I1373" i="2"/>
  <c r="C1372" i="2"/>
  <c r="J1370" i="2"/>
  <c r="D1369" i="2"/>
  <c r="F1366" i="2"/>
  <c r="G1363" i="2"/>
  <c r="N1361" i="2"/>
  <c r="H1360" i="2"/>
  <c r="I1357" i="2"/>
  <c r="C1356" i="2"/>
  <c r="J1354" i="2"/>
  <c r="D1353" i="2"/>
  <c r="F1350" i="2"/>
  <c r="G1347" i="2"/>
  <c r="N1345" i="2"/>
  <c r="H1344" i="2"/>
  <c r="I1341" i="2"/>
  <c r="C1340" i="2"/>
  <c r="J1338" i="2"/>
  <c r="D1337" i="2"/>
  <c r="J1490" i="2"/>
  <c r="N1486" i="2"/>
  <c r="C1483" i="2"/>
  <c r="D1481" i="2"/>
  <c r="F1479" i="2"/>
  <c r="G1477" i="2"/>
  <c r="J1475" i="2"/>
  <c r="N1469" i="2"/>
  <c r="C1468" i="2"/>
  <c r="D1466" i="2"/>
  <c r="D1464" i="2"/>
  <c r="F1462" i="2"/>
  <c r="H1460" i="2"/>
  <c r="J1458" i="2"/>
  <c r="N1454" i="2"/>
  <c r="C1451" i="2"/>
  <c r="D1449" i="2"/>
  <c r="F1447" i="2"/>
  <c r="G1445" i="2"/>
  <c r="J1443" i="2"/>
  <c r="N1437" i="2"/>
  <c r="C1436" i="2"/>
  <c r="D1434" i="2"/>
  <c r="D1432" i="2"/>
  <c r="F1430" i="2"/>
  <c r="H1428" i="2"/>
  <c r="J1426" i="2"/>
  <c r="H1421" i="2"/>
  <c r="I1418" i="2"/>
  <c r="C1417" i="2"/>
  <c r="J1415" i="2"/>
  <c r="D1414" i="2"/>
  <c r="F1411" i="2"/>
  <c r="G1408" i="2"/>
  <c r="N1406" i="2"/>
  <c r="H1405" i="2"/>
  <c r="I1402" i="2"/>
  <c r="C1401" i="2"/>
  <c r="J1399" i="2"/>
  <c r="D1398" i="2"/>
  <c r="F1395" i="2"/>
  <c r="G1392" i="2"/>
  <c r="N1390" i="2"/>
  <c r="H1389" i="2"/>
  <c r="I1386" i="2"/>
  <c r="C1385" i="2"/>
  <c r="J1383" i="2"/>
  <c r="D1382" i="2"/>
  <c r="F1379" i="2"/>
  <c r="G1376" i="2"/>
  <c r="N1374" i="2"/>
  <c r="H1373" i="2"/>
  <c r="I1370" i="2"/>
  <c r="C1369" i="2"/>
  <c r="J1367" i="2"/>
  <c r="D1366" i="2"/>
  <c r="F1363" i="2"/>
  <c r="G1360" i="2"/>
  <c r="N1358" i="2"/>
  <c r="H1357" i="2"/>
  <c r="I1354" i="2"/>
  <c r="C1353" i="2"/>
  <c r="J1351" i="2"/>
  <c r="D1350" i="2"/>
  <c r="F1347" i="2"/>
  <c r="G1344" i="2"/>
  <c r="N1342" i="2"/>
  <c r="H1341" i="2"/>
  <c r="I1338" i="2"/>
  <c r="C1337" i="2"/>
  <c r="J1335" i="2"/>
  <c r="D1334" i="2"/>
  <c r="F1331" i="2"/>
  <c r="G1328" i="2"/>
  <c r="N1326" i="2"/>
  <c r="N1489" i="2"/>
  <c r="F1484" i="2"/>
  <c r="F1482" i="2"/>
  <c r="F1480" i="2"/>
  <c r="H1478" i="2"/>
  <c r="J1476" i="2"/>
  <c r="N1472" i="2"/>
  <c r="C1469" i="2"/>
  <c r="D1467" i="2"/>
  <c r="G1465" i="2"/>
  <c r="G1463" i="2"/>
  <c r="I1461" i="2"/>
  <c r="N1457" i="2"/>
  <c r="F1452" i="2"/>
  <c r="F1450" i="2"/>
  <c r="F1448" i="2"/>
  <c r="H1446" i="2"/>
  <c r="J1444" i="2"/>
  <c r="N1440" i="2"/>
  <c r="C1437" i="2"/>
  <c r="D1435" i="2"/>
  <c r="G1433" i="2"/>
  <c r="G1431" i="2"/>
  <c r="I1429" i="2"/>
  <c r="N1425" i="2"/>
  <c r="F1422" i="2"/>
  <c r="G1419" i="2"/>
  <c r="N1417" i="2"/>
  <c r="H1416" i="2"/>
  <c r="I1413" i="2"/>
  <c r="C1412" i="2"/>
  <c r="J1410" i="2"/>
  <c r="D1409" i="2"/>
  <c r="F1406" i="2"/>
  <c r="G1403" i="2"/>
  <c r="N1401" i="2"/>
  <c r="H1400" i="2"/>
  <c r="I1397" i="2"/>
  <c r="C1396" i="2"/>
  <c r="J1394" i="2"/>
  <c r="D1393" i="2"/>
  <c r="F1390" i="2"/>
  <c r="G1387" i="2"/>
  <c r="N1385" i="2"/>
  <c r="H1384" i="2"/>
  <c r="I1381" i="2"/>
  <c r="C1380" i="2"/>
  <c r="J1378" i="2"/>
  <c r="D1377" i="2"/>
  <c r="F1374" i="2"/>
  <c r="G1371" i="2"/>
  <c r="N1369" i="2"/>
  <c r="H1368" i="2"/>
  <c r="I1365" i="2"/>
  <c r="C1364" i="2"/>
  <c r="J1362" i="2"/>
  <c r="D1361" i="2"/>
  <c r="F1358" i="2"/>
  <c r="G1355" i="2"/>
  <c r="N1353" i="2"/>
  <c r="H1352" i="2"/>
  <c r="I1349" i="2"/>
  <c r="C1348" i="2"/>
  <c r="J1346" i="2"/>
  <c r="D1345" i="2"/>
  <c r="F1342" i="2"/>
  <c r="G1339" i="2"/>
  <c r="N1337" i="2"/>
  <c r="H1336" i="2"/>
  <c r="I1333" i="2"/>
  <c r="C1332" i="2"/>
  <c r="J1330" i="2"/>
  <c r="D1329" i="2"/>
  <c r="F1326" i="2"/>
  <c r="G1323" i="2"/>
  <c r="N1321" i="2"/>
  <c r="H1320" i="2"/>
  <c r="I1317" i="2"/>
  <c r="C1316" i="2"/>
  <c r="J1314" i="2"/>
  <c r="D1313" i="2"/>
  <c r="F1310" i="2"/>
  <c r="G1307" i="2"/>
  <c r="N1305" i="2"/>
  <c r="H1304" i="2"/>
  <c r="I1301" i="2"/>
  <c r="C1300" i="2"/>
  <c r="J1298" i="2"/>
  <c r="D1297" i="2"/>
  <c r="G1491" i="2"/>
  <c r="I1489" i="2"/>
  <c r="I1487" i="2"/>
  <c r="N1483" i="2"/>
  <c r="N1481" i="2"/>
  <c r="C1478" i="2"/>
  <c r="D1476" i="2"/>
  <c r="G1474" i="2"/>
  <c r="J1472" i="2"/>
  <c r="J1470" i="2"/>
  <c r="N1466" i="2"/>
  <c r="D1461" i="2"/>
  <c r="G1459" i="2"/>
  <c r="I1457" i="2"/>
  <c r="I1455" i="2"/>
  <c r="N1451" i="2"/>
  <c r="N1449" i="2"/>
  <c r="C1446" i="2"/>
  <c r="D1444" i="2"/>
  <c r="G1442" i="2"/>
  <c r="J1440" i="2"/>
  <c r="J1438" i="2"/>
  <c r="N1491" i="2"/>
  <c r="F1489" i="2"/>
  <c r="I1484" i="2"/>
  <c r="H1476" i="2"/>
  <c r="G1471" i="2"/>
  <c r="J1463" i="2"/>
  <c r="C1461" i="2"/>
  <c r="F1458" i="2"/>
  <c r="I1453" i="2"/>
  <c r="N1450" i="2"/>
  <c r="D1448" i="2"/>
  <c r="H1440" i="2"/>
  <c r="F1438" i="2"/>
  <c r="J1433" i="2"/>
  <c r="F1431" i="2"/>
  <c r="C1429" i="2"/>
  <c r="N1426" i="2"/>
  <c r="H1424" i="2"/>
  <c r="I1422" i="2"/>
  <c r="C1419" i="2"/>
  <c r="G1417" i="2"/>
  <c r="H1415" i="2"/>
  <c r="F1410" i="2"/>
  <c r="I1408" i="2"/>
  <c r="F1403" i="2"/>
  <c r="I1401" i="2"/>
  <c r="F1396" i="2"/>
  <c r="H1394" i="2"/>
  <c r="D1389" i="2"/>
  <c r="I1387" i="2"/>
  <c r="G1382" i="2"/>
  <c r="H1380" i="2"/>
  <c r="N1376" i="2"/>
  <c r="D1375" i="2"/>
  <c r="G1373" i="2"/>
  <c r="D1368" i="2"/>
  <c r="I1366" i="2"/>
  <c r="J1364" i="2"/>
  <c r="N1362" i="2"/>
  <c r="C1361" i="2"/>
  <c r="G1359" i="2"/>
  <c r="N1355" i="2"/>
  <c r="D1354" i="2"/>
  <c r="G1352" i="2"/>
  <c r="C1347" i="2"/>
  <c r="G1345" i="2"/>
  <c r="I1343" i="2"/>
  <c r="N1341" i="2"/>
  <c r="D1340" i="2"/>
  <c r="G1338" i="2"/>
  <c r="J1336" i="2"/>
  <c r="N1334" i="2"/>
  <c r="F1333" i="2"/>
  <c r="J1331" i="2"/>
  <c r="F1328" i="2"/>
  <c r="J1326" i="2"/>
  <c r="C1325" i="2"/>
  <c r="I1323" i="2"/>
  <c r="G1320" i="2"/>
  <c r="N1318" i="2"/>
  <c r="G1317" i="2"/>
  <c r="F1314" i="2"/>
  <c r="D1311" i="2"/>
  <c r="J1309" i="2"/>
  <c r="C1308" i="2"/>
  <c r="I1306" i="2"/>
  <c r="H1303" i="2"/>
  <c r="H1300" i="2"/>
  <c r="N1298" i="2"/>
  <c r="G1297" i="2"/>
  <c r="F1294" i="2"/>
  <c r="G1291" i="2"/>
  <c r="N1289" i="2"/>
  <c r="H1288" i="2"/>
  <c r="I1285" i="2"/>
  <c r="C1284" i="2"/>
  <c r="J1282" i="2"/>
  <c r="D1281" i="2"/>
  <c r="D1489" i="2"/>
  <c r="J1486" i="2"/>
  <c r="H1484" i="2"/>
  <c r="J1481" i="2"/>
  <c r="G1476" i="2"/>
  <c r="F1471" i="2"/>
  <c r="N1468" i="2"/>
  <c r="N1465" i="2"/>
  <c r="I1463" i="2"/>
  <c r="D1458" i="2"/>
  <c r="H1453" i="2"/>
  <c r="C1448" i="2"/>
  <c r="F1445" i="2"/>
  <c r="N1442" i="2"/>
  <c r="G1440" i="2"/>
  <c r="C1438" i="2"/>
  <c r="N1435" i="2"/>
  <c r="I1433" i="2"/>
  <c r="C1431" i="2"/>
  <c r="H1426" i="2"/>
  <c r="G1424" i="2"/>
  <c r="H1422" i="2"/>
  <c r="J1420" i="2"/>
  <c r="F1417" i="2"/>
  <c r="G1415" i="2"/>
  <c r="N1411" i="2"/>
  <c r="D1410" i="2"/>
  <c r="F1408" i="2"/>
  <c r="J1406" i="2"/>
  <c r="N1404" i="2"/>
  <c r="D1403" i="2"/>
  <c r="H1401" i="2"/>
  <c r="I1399" i="2"/>
  <c r="N1397" i="2"/>
  <c r="D1396" i="2"/>
  <c r="G1394" i="2"/>
  <c r="J1392" i="2"/>
  <c r="C1389" i="2"/>
  <c r="H1387" i="2"/>
  <c r="J1385" i="2"/>
  <c r="N1383" i="2"/>
  <c r="C1382" i="2"/>
  <c r="G1380" i="2"/>
  <c r="I1378" i="2"/>
  <c r="C1375" i="2"/>
  <c r="F1373" i="2"/>
  <c r="J1491" i="2"/>
  <c r="I1486" i="2"/>
  <c r="G1484" i="2"/>
  <c r="I1481" i="2"/>
  <c r="C1476" i="2"/>
  <c r="I1473" i="2"/>
  <c r="D1471" i="2"/>
  <c r="J1468" i="2"/>
  <c r="F1463" i="2"/>
  <c r="C1458" i="2"/>
  <c r="G1453" i="2"/>
  <c r="J1450" i="2"/>
  <c r="D1445" i="2"/>
  <c r="J1442" i="2"/>
  <c r="F1440" i="2"/>
  <c r="H1433" i="2"/>
  <c r="G1426" i="2"/>
  <c r="F1424" i="2"/>
  <c r="G1422" i="2"/>
  <c r="I1420" i="2"/>
  <c r="N1418" i="2"/>
  <c r="F1415" i="2"/>
  <c r="J1413" i="2"/>
  <c r="C1410" i="2"/>
  <c r="D1408" i="2"/>
  <c r="I1406" i="2"/>
  <c r="C1403" i="2"/>
  <c r="G1401" i="2"/>
  <c r="H1399" i="2"/>
  <c r="F1394" i="2"/>
  <c r="I1392" i="2"/>
  <c r="F1387" i="2"/>
  <c r="I1385" i="2"/>
  <c r="F1380" i="2"/>
  <c r="H1378" i="2"/>
  <c r="D1373" i="2"/>
  <c r="I1371" i="2"/>
  <c r="G1366" i="2"/>
  <c r="H1364" i="2"/>
  <c r="N1360" i="2"/>
  <c r="D1359" i="2"/>
  <c r="G1357" i="2"/>
  <c r="D1352" i="2"/>
  <c r="I1350" i="2"/>
  <c r="J1348" i="2"/>
  <c r="N1346" i="2"/>
  <c r="C1345" i="2"/>
  <c r="G1343" i="2"/>
  <c r="N1339" i="2"/>
  <c r="D1338" i="2"/>
  <c r="G1336" i="2"/>
  <c r="C1333" i="2"/>
  <c r="H1331" i="2"/>
  <c r="C1328" i="2"/>
  <c r="H1326" i="2"/>
  <c r="N1324" i="2"/>
  <c r="F1323" i="2"/>
  <c r="D1320" i="2"/>
  <c r="D1317" i="2"/>
  <c r="J1315" i="2"/>
  <c r="C1314" i="2"/>
  <c r="I1312" i="2"/>
  <c r="H1309" i="2"/>
  <c r="N1307" i="2"/>
  <c r="G1306" i="2"/>
  <c r="F1303" i="2"/>
  <c r="F1300" i="2"/>
  <c r="C1297" i="2"/>
  <c r="I1295" i="2"/>
  <c r="C1294" i="2"/>
  <c r="J1292" i="2"/>
  <c r="D1291" i="2"/>
  <c r="F1288" i="2"/>
  <c r="F1491" i="2"/>
  <c r="J1488" i="2"/>
  <c r="F1486" i="2"/>
  <c r="I1478" i="2"/>
  <c r="N1475" i="2"/>
  <c r="F1473" i="2"/>
  <c r="N1470" i="2"/>
  <c r="H1468" i="2"/>
  <c r="I1465" i="2"/>
  <c r="D1460" i="2"/>
  <c r="G1455" i="2"/>
  <c r="N1452" i="2"/>
  <c r="H1450" i="2"/>
  <c r="F1442" i="2"/>
  <c r="H1435" i="2"/>
  <c r="C1433" i="2"/>
  <c r="G1428" i="2"/>
  <c r="D1426" i="2"/>
  <c r="C1422" i="2"/>
  <c r="G1420" i="2"/>
  <c r="C1415" i="2"/>
  <c r="G1413" i="2"/>
  <c r="J1411" i="2"/>
  <c r="G1406" i="2"/>
  <c r="I1404" i="2"/>
  <c r="N1402" i="2"/>
  <c r="F1399" i="2"/>
  <c r="J1397" i="2"/>
  <c r="C1394" i="2"/>
  <c r="D1392" i="2"/>
  <c r="I1390" i="2"/>
  <c r="C1387" i="2"/>
  <c r="G1385" i="2"/>
  <c r="H1383" i="2"/>
  <c r="F1378" i="2"/>
  <c r="I1376" i="2"/>
  <c r="F1371" i="2"/>
  <c r="I1369" i="2"/>
  <c r="F1364" i="2"/>
  <c r="H1362" i="2"/>
  <c r="D1357" i="2"/>
  <c r="I1355" i="2"/>
  <c r="G1350" i="2"/>
  <c r="H1348" i="2"/>
  <c r="N1344" i="2"/>
  <c r="D1343" i="2"/>
  <c r="G1341" i="2"/>
  <c r="D1336" i="2"/>
  <c r="I1334" i="2"/>
  <c r="N1332" i="2"/>
  <c r="D1331" i="2"/>
  <c r="I1329" i="2"/>
  <c r="N1327" i="2"/>
  <c r="D1326" i="2"/>
  <c r="J1324" i="2"/>
  <c r="C1323" i="2"/>
  <c r="I1321" i="2"/>
  <c r="I1318" i="2"/>
  <c r="H1315" i="2"/>
  <c r="N1313" i="2"/>
  <c r="G1312" i="2"/>
  <c r="F1309" i="2"/>
  <c r="D1306" i="2"/>
  <c r="J1304" i="2"/>
  <c r="C1303" i="2"/>
  <c r="J1301" i="2"/>
  <c r="H1298" i="2"/>
  <c r="N1296" i="2"/>
  <c r="G1295" i="2"/>
  <c r="N1293" i="2"/>
  <c r="H1292" i="2"/>
  <c r="I1289" i="2"/>
  <c r="C1288" i="2"/>
  <c r="J1286" i="2"/>
  <c r="D1285" i="2"/>
  <c r="F1282" i="2"/>
  <c r="G1279" i="2"/>
  <c r="N1277" i="2"/>
  <c r="H1276" i="2"/>
  <c r="I1273" i="2"/>
  <c r="C1272" i="2"/>
  <c r="J1270" i="2"/>
  <c r="D1269" i="2"/>
  <c r="F1266" i="2"/>
  <c r="D1491" i="2"/>
  <c r="H1488" i="2"/>
  <c r="C1486" i="2"/>
  <c r="F1478" i="2"/>
  <c r="I1475" i="2"/>
  <c r="D1473" i="2"/>
  <c r="H1465" i="2"/>
  <c r="C1460" i="2"/>
  <c r="F1455" i="2"/>
  <c r="D1450" i="2"/>
  <c r="J1447" i="2"/>
  <c r="D1442" i="2"/>
  <c r="I1437" i="2"/>
  <c r="G1435" i="2"/>
  <c r="J1430" i="2"/>
  <c r="D1428" i="2"/>
  <c r="C1426" i="2"/>
  <c r="N1423" i="2"/>
  <c r="F1420" i="2"/>
  <c r="H1418" i="2"/>
  <c r="F1413" i="2"/>
  <c r="I1411" i="2"/>
  <c r="J1409" i="2"/>
  <c r="N1407" i="2"/>
  <c r="D1406" i="2"/>
  <c r="H1404" i="2"/>
  <c r="N1400" i="2"/>
  <c r="D1399" i="2"/>
  <c r="H1397" i="2"/>
  <c r="C1392" i="2"/>
  <c r="H1390" i="2"/>
  <c r="J1388" i="2"/>
  <c r="F1385" i="2"/>
  <c r="G1383" i="2"/>
  <c r="N1379" i="2"/>
  <c r="D1378" i="2"/>
  <c r="F1376" i="2"/>
  <c r="J1374" i="2"/>
  <c r="N1372" i="2"/>
  <c r="D1371" i="2"/>
  <c r="H1369" i="2"/>
  <c r="I1367" i="2"/>
  <c r="N1365" i="2"/>
  <c r="D1364" i="2"/>
  <c r="G1362" i="2"/>
  <c r="J1360" i="2"/>
  <c r="C1357" i="2"/>
  <c r="H1355" i="2"/>
  <c r="J1353" i="2"/>
  <c r="N1351" i="2"/>
  <c r="C1350" i="2"/>
  <c r="G1348" i="2"/>
  <c r="I1346" i="2"/>
  <c r="C1343" i="2"/>
  <c r="F1341" i="2"/>
  <c r="J1339" i="2"/>
  <c r="C1336" i="2"/>
  <c r="H1334" i="2"/>
  <c r="C1331" i="2"/>
  <c r="H1329" i="2"/>
  <c r="C1326" i="2"/>
  <c r="I1324" i="2"/>
  <c r="H1321" i="2"/>
  <c r="N1319" i="2"/>
  <c r="H1318" i="2"/>
  <c r="N1316" i="2"/>
  <c r="G1315" i="2"/>
  <c r="F1312" i="2"/>
  <c r="D1309" i="2"/>
  <c r="J1307" i="2"/>
  <c r="C1306" i="2"/>
  <c r="I1304" i="2"/>
  <c r="H1301" i="2"/>
  <c r="N1299" i="2"/>
  <c r="G1298" i="2"/>
  <c r="F1295" i="2"/>
  <c r="G1292" i="2"/>
  <c r="N1290" i="2"/>
  <c r="H1289" i="2"/>
  <c r="I1286" i="2"/>
  <c r="C1285" i="2"/>
  <c r="J1283" i="2"/>
  <c r="D1282" i="2"/>
  <c r="F1279" i="2"/>
  <c r="G1276" i="2"/>
  <c r="N1274" i="2"/>
  <c r="H1273" i="2"/>
  <c r="I1270" i="2"/>
  <c r="C1269" i="2"/>
  <c r="J1267" i="2"/>
  <c r="G1488" i="2"/>
  <c r="J1483" i="2"/>
  <c r="D1478" i="2"/>
  <c r="G1475" i="2"/>
  <c r="I1470" i="2"/>
  <c r="N1467" i="2"/>
  <c r="D1465" i="2"/>
  <c r="H1457" i="2"/>
  <c r="J1452" i="2"/>
  <c r="C1447" i="2"/>
  <c r="C1442" i="2"/>
  <c r="I1439" i="2"/>
  <c r="H1437" i="2"/>
  <c r="C1435" i="2"/>
  <c r="I1430" i="2"/>
  <c r="C1428" i="2"/>
  <c r="N1421" i="2"/>
  <c r="D1420" i="2"/>
  <c r="G1418" i="2"/>
  <c r="J1416" i="2"/>
  <c r="N1414" i="2"/>
  <c r="D1413" i="2"/>
  <c r="H1411" i="2"/>
  <c r="I1409" i="2"/>
  <c r="C1406" i="2"/>
  <c r="G1404" i="2"/>
  <c r="C1399" i="2"/>
  <c r="G1397" i="2"/>
  <c r="J1395" i="2"/>
  <c r="G1390" i="2"/>
  <c r="I1388" i="2"/>
  <c r="N1386" i="2"/>
  <c r="F1383" i="2"/>
  <c r="J1381" i="2"/>
  <c r="C1378" i="2"/>
  <c r="D1376" i="2"/>
  <c r="I1374" i="2"/>
  <c r="C1371" i="2"/>
  <c r="G1369" i="2"/>
  <c r="H1367" i="2"/>
  <c r="F1362" i="2"/>
  <c r="I1360" i="2"/>
  <c r="F1355" i="2"/>
  <c r="I1353" i="2"/>
  <c r="F1348" i="2"/>
  <c r="H1346" i="2"/>
  <c r="D1341" i="2"/>
  <c r="I1339" i="2"/>
  <c r="G1334" i="2"/>
  <c r="J1332" i="2"/>
  <c r="G1329" i="2"/>
  <c r="J1327" i="2"/>
  <c r="H1324" i="2"/>
  <c r="N1322" i="2"/>
  <c r="G1321" i="2"/>
  <c r="H1490" i="2"/>
  <c r="F1488" i="2"/>
  <c r="N1485" i="2"/>
  <c r="H1483" i="2"/>
  <c r="I1480" i="2"/>
  <c r="F1475" i="2"/>
  <c r="G1470" i="2"/>
  <c r="C1465" i="2"/>
  <c r="J1462" i="2"/>
  <c r="N1459" i="2"/>
  <c r="F1457" i="2"/>
  <c r="I1452" i="2"/>
  <c r="H1444" i="2"/>
  <c r="H1439" i="2"/>
  <c r="G1437" i="2"/>
  <c r="D1430" i="2"/>
  <c r="F1418" i="2"/>
  <c r="I1416" i="2"/>
  <c r="C1413" i="2"/>
  <c r="D1411" i="2"/>
  <c r="H1409" i="2"/>
  <c r="J1407" i="2"/>
  <c r="F1404" i="2"/>
  <c r="H1402" i="2"/>
  <c r="F1397" i="2"/>
  <c r="I1395" i="2"/>
  <c r="J1393" i="2"/>
  <c r="N1391" i="2"/>
  <c r="D1390" i="2"/>
  <c r="H1388" i="2"/>
  <c r="N1384" i="2"/>
  <c r="H1480" i="2"/>
  <c r="H1472" i="2"/>
  <c r="I1464" i="2"/>
  <c r="G1460" i="2"/>
  <c r="G1456" i="2"/>
  <c r="G1452" i="2"/>
  <c r="H1448" i="2"/>
  <c r="D1433" i="2"/>
  <c r="J1429" i="2"/>
  <c r="N1422" i="2"/>
  <c r="H1417" i="2"/>
  <c r="H1414" i="2"/>
  <c r="C1411" i="2"/>
  <c r="J1408" i="2"/>
  <c r="J1405" i="2"/>
  <c r="G1402" i="2"/>
  <c r="D1394" i="2"/>
  <c r="G1391" i="2"/>
  <c r="G1388" i="2"/>
  <c r="J1380" i="2"/>
  <c r="J1377" i="2"/>
  <c r="F1375" i="2"/>
  <c r="H1372" i="2"/>
  <c r="D1370" i="2"/>
  <c r="N1367" i="2"/>
  <c r="G1365" i="2"/>
  <c r="C1363" i="2"/>
  <c r="D1360" i="2"/>
  <c r="C1358" i="2"/>
  <c r="F1353" i="2"/>
  <c r="N1348" i="2"/>
  <c r="C1346" i="2"/>
  <c r="J1343" i="2"/>
  <c r="F1336" i="2"/>
  <c r="N1333" i="2"/>
  <c r="F1329" i="2"/>
  <c r="C1327" i="2"/>
  <c r="J1322" i="2"/>
  <c r="J1310" i="2"/>
  <c r="J1308" i="2"/>
  <c r="N1300" i="2"/>
  <c r="C1299" i="2"/>
  <c r="C1289" i="2"/>
  <c r="G1287" i="2"/>
  <c r="N1283" i="2"/>
  <c r="F1280" i="2"/>
  <c r="J1278" i="2"/>
  <c r="G1275" i="2"/>
  <c r="D1272" i="2"/>
  <c r="H1270" i="2"/>
  <c r="D1267" i="2"/>
  <c r="J1265" i="2"/>
  <c r="D1264" i="2"/>
  <c r="F1261" i="2"/>
  <c r="G1258" i="2"/>
  <c r="N1256" i="2"/>
  <c r="H1255" i="2"/>
  <c r="I1252" i="2"/>
  <c r="C1251" i="2"/>
  <c r="J1249" i="2"/>
  <c r="D1248" i="2"/>
  <c r="F1245" i="2"/>
  <c r="G1242" i="2"/>
  <c r="N1240" i="2"/>
  <c r="H1239" i="2"/>
  <c r="I1236" i="2"/>
  <c r="C1235" i="2"/>
  <c r="J1233" i="2"/>
  <c r="N1484" i="2"/>
  <c r="D1480" i="2"/>
  <c r="G1472" i="2"/>
  <c r="I1468" i="2"/>
  <c r="C1464" i="2"/>
  <c r="F1456" i="2"/>
  <c r="C1452" i="2"/>
  <c r="N1443" i="2"/>
  <c r="C1440" i="2"/>
  <c r="J1436" i="2"/>
  <c r="G1429" i="2"/>
  <c r="G1414" i="2"/>
  <c r="C1408" i="2"/>
  <c r="G1405" i="2"/>
  <c r="F1402" i="2"/>
  <c r="N1399" i="2"/>
  <c r="N1396" i="2"/>
  <c r="F1391" i="2"/>
  <c r="F1388" i="2"/>
  <c r="N1382" i="2"/>
  <c r="I1380" i="2"/>
  <c r="I1377" i="2"/>
  <c r="G1372" i="2"/>
  <c r="C1370" i="2"/>
  <c r="G1367" i="2"/>
  <c r="F1365" i="2"/>
  <c r="C1360" i="2"/>
  <c r="J1355" i="2"/>
  <c r="N1350" i="2"/>
  <c r="I1348" i="2"/>
  <c r="H1343" i="2"/>
  <c r="N1340" i="2"/>
  <c r="I1331" i="2"/>
  <c r="C1329" i="2"/>
  <c r="I1322" i="2"/>
  <c r="J1320" i="2"/>
  <c r="J1318" i="2"/>
  <c r="J1316" i="2"/>
  <c r="J1312" i="2"/>
  <c r="I1310" i="2"/>
  <c r="I1308" i="2"/>
  <c r="J1306" i="2"/>
  <c r="G1304" i="2"/>
  <c r="J1302" i="2"/>
  <c r="J1296" i="2"/>
  <c r="N1292" i="2"/>
  <c r="F1287" i="2"/>
  <c r="J1285" i="2"/>
  <c r="N1281" i="2"/>
  <c r="D1280" i="2"/>
  <c r="I1278" i="2"/>
  <c r="N1276" i="2"/>
  <c r="F1275" i="2"/>
  <c r="G1270" i="2"/>
  <c r="C1267" i="2"/>
  <c r="I1265" i="2"/>
  <c r="C1264" i="2"/>
  <c r="J1262" i="2"/>
  <c r="D1261" i="2"/>
  <c r="F1258" i="2"/>
  <c r="G1255" i="2"/>
  <c r="N1253" i="2"/>
  <c r="H1252" i="2"/>
  <c r="I1249" i="2"/>
  <c r="C1248" i="2"/>
  <c r="J1246" i="2"/>
  <c r="D1245" i="2"/>
  <c r="F1242" i="2"/>
  <c r="G1239" i="2"/>
  <c r="N1237" i="2"/>
  <c r="H1236" i="2"/>
  <c r="I1233" i="2"/>
  <c r="C1232" i="2"/>
  <c r="J1230" i="2"/>
  <c r="D1229" i="2"/>
  <c r="F1226" i="2"/>
  <c r="G1223" i="2"/>
  <c r="N1221" i="2"/>
  <c r="H1220" i="2"/>
  <c r="I1217" i="2"/>
  <c r="C1216" i="2"/>
  <c r="J1214" i="2"/>
  <c r="D1213" i="2"/>
  <c r="F1210" i="2"/>
  <c r="G1207" i="2"/>
  <c r="N1205" i="2"/>
  <c r="H1204" i="2"/>
  <c r="I1201" i="2"/>
  <c r="C1200" i="2"/>
  <c r="C1488" i="2"/>
  <c r="C1480" i="2"/>
  <c r="F1472" i="2"/>
  <c r="C1456" i="2"/>
  <c r="N1447" i="2"/>
  <c r="I1443" i="2"/>
  <c r="I1436" i="2"/>
  <c r="I1432" i="2"/>
  <c r="F1429" i="2"/>
  <c r="I1425" i="2"/>
  <c r="J1422" i="2"/>
  <c r="J1419" i="2"/>
  <c r="N1416" i="2"/>
  <c r="C1414" i="2"/>
  <c r="N1410" i="2"/>
  <c r="F1405" i="2"/>
  <c r="D1402" i="2"/>
  <c r="G1399" i="2"/>
  <c r="J1396" i="2"/>
  <c r="I1393" i="2"/>
  <c r="D1391" i="2"/>
  <c r="D1388" i="2"/>
  <c r="H1385" i="2"/>
  <c r="D1380" i="2"/>
  <c r="H1377" i="2"/>
  <c r="F1372" i="2"/>
  <c r="F1367" i="2"/>
  <c r="D1365" i="2"/>
  <c r="N1357" i="2"/>
  <c r="D1355" i="2"/>
  <c r="N1352" i="2"/>
  <c r="D1348" i="2"/>
  <c r="F1343" i="2"/>
  <c r="H1338" i="2"/>
  <c r="N1335" i="2"/>
  <c r="G1331" i="2"/>
  <c r="G1324" i="2"/>
  <c r="H1322" i="2"/>
  <c r="I1320" i="2"/>
  <c r="G1318" i="2"/>
  <c r="I1316" i="2"/>
  <c r="I1314" i="2"/>
  <c r="H1312" i="2"/>
  <c r="H1310" i="2"/>
  <c r="H1308" i="2"/>
  <c r="H1306" i="2"/>
  <c r="F1304" i="2"/>
  <c r="I1302" i="2"/>
  <c r="I1296" i="2"/>
  <c r="J1294" i="2"/>
  <c r="N1288" i="2"/>
  <c r="D1287" i="2"/>
  <c r="H1285" i="2"/>
  <c r="I1283" i="2"/>
  <c r="C1280" i="2"/>
  <c r="H1278" i="2"/>
  <c r="D1275" i="2"/>
  <c r="J1273" i="2"/>
  <c r="N1271" i="2"/>
  <c r="F1270" i="2"/>
  <c r="J1268" i="2"/>
  <c r="H1265" i="2"/>
  <c r="I1262" i="2"/>
  <c r="C1261" i="2"/>
  <c r="J1259" i="2"/>
  <c r="D1258" i="2"/>
  <c r="F1255" i="2"/>
  <c r="G1252" i="2"/>
  <c r="N1250" i="2"/>
  <c r="H1249" i="2"/>
  <c r="I1246" i="2"/>
  <c r="C1245" i="2"/>
  <c r="J1243" i="2"/>
  <c r="D1242" i="2"/>
  <c r="F1239" i="2"/>
  <c r="G1236" i="2"/>
  <c r="N1234" i="2"/>
  <c r="H1233" i="2"/>
  <c r="I1230" i="2"/>
  <c r="C1229" i="2"/>
  <c r="J1227" i="2"/>
  <c r="D1226" i="2"/>
  <c r="F1223" i="2"/>
  <c r="G1220" i="2"/>
  <c r="N1218" i="2"/>
  <c r="H1217" i="2"/>
  <c r="I1214" i="2"/>
  <c r="C1213" i="2"/>
  <c r="J1211" i="2"/>
  <c r="D1210" i="2"/>
  <c r="C1484" i="2"/>
  <c r="N1479" i="2"/>
  <c r="D1475" i="2"/>
  <c r="H1467" i="2"/>
  <c r="I1459" i="2"/>
  <c r="H1455" i="2"/>
  <c r="J1451" i="2"/>
  <c r="F1443" i="2"/>
  <c r="F1439" i="2"/>
  <c r="G1436" i="2"/>
  <c r="C1432" i="2"/>
  <c r="F1425" i="2"/>
  <c r="H1419" i="2"/>
  <c r="F1416" i="2"/>
  <c r="N1413" i="2"/>
  <c r="H1407" i="2"/>
  <c r="C1405" i="2"/>
  <c r="N1398" i="2"/>
  <c r="H1396" i="2"/>
  <c r="G1393" i="2"/>
  <c r="N1387" i="2"/>
  <c r="J1382" i="2"/>
  <c r="F1377" i="2"/>
  <c r="G1374" i="2"/>
  <c r="J1369" i="2"/>
  <c r="C1367" i="2"/>
  <c r="D1362" i="2"/>
  <c r="J1357" i="2"/>
  <c r="H1350" i="2"/>
  <c r="N1347" i="2"/>
  <c r="I1345" i="2"/>
  <c r="I1340" i="2"/>
  <c r="C1338" i="2"/>
  <c r="I1335" i="2"/>
  <c r="H1333" i="2"/>
  <c r="N1330" i="2"/>
  <c r="I1326" i="2"/>
  <c r="D1324" i="2"/>
  <c r="F1322" i="2"/>
  <c r="C1320" i="2"/>
  <c r="D1318" i="2"/>
  <c r="G1316" i="2"/>
  <c r="G1314" i="2"/>
  <c r="C1312" i="2"/>
  <c r="D1310" i="2"/>
  <c r="F1308" i="2"/>
  <c r="C1304" i="2"/>
  <c r="G1302" i="2"/>
  <c r="I1300" i="2"/>
  <c r="F1298" i="2"/>
  <c r="G1296" i="2"/>
  <c r="H1294" i="2"/>
  <c r="F1292" i="2"/>
  <c r="I1290" i="2"/>
  <c r="F1285" i="2"/>
  <c r="G1283" i="2"/>
  <c r="J1281" i="2"/>
  <c r="N1279" i="2"/>
  <c r="F1278" i="2"/>
  <c r="J1276" i="2"/>
  <c r="F1273" i="2"/>
  <c r="C1270" i="2"/>
  <c r="H1268" i="2"/>
  <c r="F1265" i="2"/>
  <c r="G1262" i="2"/>
  <c r="N1260" i="2"/>
  <c r="H1259" i="2"/>
  <c r="I1256" i="2"/>
  <c r="C1255" i="2"/>
  <c r="J1253" i="2"/>
  <c r="D1252" i="2"/>
  <c r="F1249" i="2"/>
  <c r="G1246" i="2"/>
  <c r="N1244" i="2"/>
  <c r="H1243" i="2"/>
  <c r="I1240" i="2"/>
  <c r="C1239" i="2"/>
  <c r="J1237" i="2"/>
  <c r="I1471" i="2"/>
  <c r="G1467" i="2"/>
  <c r="C1463" i="2"/>
  <c r="F1459" i="2"/>
  <c r="H1451" i="2"/>
  <c r="D1443" i="2"/>
  <c r="D1439" i="2"/>
  <c r="D1425" i="2"/>
  <c r="F1419" i="2"/>
  <c r="D1416" i="2"/>
  <c r="H1413" i="2"/>
  <c r="I1410" i="2"/>
  <c r="G1407" i="2"/>
  <c r="I1491" i="2"/>
  <c r="H1487" i="2"/>
  <c r="J1479" i="2"/>
  <c r="N1474" i="2"/>
  <c r="H1471" i="2"/>
  <c r="C1467" i="2"/>
  <c r="D1459" i="2"/>
  <c r="J1454" i="2"/>
  <c r="J1446" i="2"/>
  <c r="J1435" i="2"/>
  <c r="N1431" i="2"/>
  <c r="J1421" i="2"/>
  <c r="D1419" i="2"/>
  <c r="C1416" i="2"/>
  <c r="H1410" i="2"/>
  <c r="F1407" i="2"/>
  <c r="J1404" i="2"/>
  <c r="C1393" i="2"/>
  <c r="C1390" i="2"/>
  <c r="J1384" i="2"/>
  <c r="H1382" i="2"/>
  <c r="I1379" i="2"/>
  <c r="C1374" i="2"/>
  <c r="N1366" i="2"/>
  <c r="I1364" i="2"/>
  <c r="I1359" i="2"/>
  <c r="I1352" i="2"/>
  <c r="N1349" i="2"/>
  <c r="F1345" i="2"/>
  <c r="J1342" i="2"/>
  <c r="G1340" i="2"/>
  <c r="J1337" i="2"/>
  <c r="G1335" i="2"/>
  <c r="D1333" i="2"/>
  <c r="J1328" i="2"/>
  <c r="C1322" i="2"/>
  <c r="D1316" i="2"/>
  <c r="N1311" i="2"/>
  <c r="N1303" i="2"/>
  <c r="D1302" i="2"/>
  <c r="D1300" i="2"/>
  <c r="C1298" i="2"/>
  <c r="D1296" i="2"/>
  <c r="D1294" i="2"/>
  <c r="C1292" i="2"/>
  <c r="G1290" i="2"/>
  <c r="I1288" i="2"/>
  <c r="N1284" i="2"/>
  <c r="D1283" i="2"/>
  <c r="H1281" i="2"/>
  <c r="C1278" i="2"/>
  <c r="F1276" i="2"/>
  <c r="C1273" i="2"/>
  <c r="I1271" i="2"/>
  <c r="N1269" i="2"/>
  <c r="F1268" i="2"/>
  <c r="J1266" i="2"/>
  <c r="C1265" i="2"/>
  <c r="J1263" i="2"/>
  <c r="D1262" i="2"/>
  <c r="F1259" i="2"/>
  <c r="G1256" i="2"/>
  <c r="N1254" i="2"/>
  <c r="H1253" i="2"/>
  <c r="I1250" i="2"/>
  <c r="C1249" i="2"/>
  <c r="J1247" i="2"/>
  <c r="D1246" i="2"/>
  <c r="F1243" i="2"/>
  <c r="G1240" i="2"/>
  <c r="N1238" i="2"/>
  <c r="H1237" i="2"/>
  <c r="I1234" i="2"/>
  <c r="C1233" i="2"/>
  <c r="J1231" i="2"/>
  <c r="F1490" i="2"/>
  <c r="J1482" i="2"/>
  <c r="J1478" i="2"/>
  <c r="F1474" i="2"/>
  <c r="J1466" i="2"/>
  <c r="G1458" i="2"/>
  <c r="D1490" i="2"/>
  <c r="G1486" i="2"/>
  <c r="I1482" i="2"/>
  <c r="D1474" i="2"/>
  <c r="I1466" i="2"/>
  <c r="N1461" i="2"/>
  <c r="C1454" i="2"/>
  <c r="I1449" i="2"/>
  <c r="I1441" i="2"/>
  <c r="G1438" i="2"/>
  <c r="J1434" i="2"/>
  <c r="I1427" i="2"/>
  <c r="C1421" i="2"/>
  <c r="C1418" i="2"/>
  <c r="I1415" i="2"/>
  <c r="H1412" i="2"/>
  <c r="F1409" i="2"/>
  <c r="J1400" i="2"/>
  <c r="G1398" i="2"/>
  <c r="C1395" i="2"/>
  <c r="F1392" i="2"/>
  <c r="D1384" i="2"/>
  <c r="G1381" i="2"/>
  <c r="N1375" i="2"/>
  <c r="N1370" i="2"/>
  <c r="J1368" i="2"/>
  <c r="H1366" i="2"/>
  <c r="H1361" i="2"/>
  <c r="I1356" i="2"/>
  <c r="F1354" i="2"/>
  <c r="I1351" i="2"/>
  <c r="H1349" i="2"/>
  <c r="D1347" i="2"/>
  <c r="F1344" i="2"/>
  <c r="D1342" i="2"/>
  <c r="H1339" i="2"/>
  <c r="F1337" i="2"/>
  <c r="G1332" i="2"/>
  <c r="F1330" i="2"/>
  <c r="J1325" i="2"/>
  <c r="J1323" i="2"/>
  <c r="F1321" i="2"/>
  <c r="H1319" i="2"/>
  <c r="J1317" i="2"/>
  <c r="I1315" i="2"/>
  <c r="H1313" i="2"/>
  <c r="H1311" i="2"/>
  <c r="I1309" i="2"/>
  <c r="F1307" i="2"/>
  <c r="G1305" i="2"/>
  <c r="I1303" i="2"/>
  <c r="J1299" i="2"/>
  <c r="J1295" i="2"/>
  <c r="I1293" i="2"/>
  <c r="N1287" i="2"/>
  <c r="F1286" i="2"/>
  <c r="I1284" i="2"/>
  <c r="D1279" i="2"/>
  <c r="I1277" i="2"/>
  <c r="N1275" i="2"/>
  <c r="G1274" i="2"/>
  <c r="C1490" i="2"/>
  <c r="H1482" i="2"/>
  <c r="N1477" i="2"/>
  <c r="C1474" i="2"/>
  <c r="D1457" i="2"/>
  <c r="C1449" i="2"/>
  <c r="N1445" i="2"/>
  <c r="H1441" i="2"/>
  <c r="I1434" i="2"/>
  <c r="G1427" i="2"/>
  <c r="I1423" i="2"/>
  <c r="D1415" i="2"/>
  <c r="G1412" i="2"/>
  <c r="C1409" i="2"/>
  <c r="H1406" i="2"/>
  <c r="I1400" i="2"/>
  <c r="C1398" i="2"/>
  <c r="J1389" i="2"/>
  <c r="H1386" i="2"/>
  <c r="C1384" i="2"/>
  <c r="F1381" i="2"/>
  <c r="N1378" i="2"/>
  <c r="J1373" i="2"/>
  <c r="I1368" i="2"/>
  <c r="C1366" i="2"/>
  <c r="G1361" i="2"/>
  <c r="J1358" i="2"/>
  <c r="H1356" i="2"/>
  <c r="C1354" i="2"/>
  <c r="H1351" i="2"/>
  <c r="G1349" i="2"/>
  <c r="D1344" i="2"/>
  <c r="C1342" i="2"/>
  <c r="F1339" i="2"/>
  <c r="F1332" i="2"/>
  <c r="D1330" i="2"/>
  <c r="I1327" i="2"/>
  <c r="I1325" i="2"/>
  <c r="H1323" i="2"/>
  <c r="D1321" i="2"/>
  <c r="G1319" i="2"/>
  <c r="H1317" i="2"/>
  <c r="F1315" i="2"/>
  <c r="G1313" i="2"/>
  <c r="G1311" i="2"/>
  <c r="G1309" i="2"/>
  <c r="D1307" i="2"/>
  <c r="F1305" i="2"/>
  <c r="G1303" i="2"/>
  <c r="G1301" i="2"/>
  <c r="I1299" i="2"/>
  <c r="J1297" i="2"/>
  <c r="H1295" i="2"/>
  <c r="H1293" i="2"/>
  <c r="J1291" i="2"/>
  <c r="D1286" i="2"/>
  <c r="H1284" i="2"/>
  <c r="N1280" i="2"/>
  <c r="C1279" i="2"/>
  <c r="D1482" i="2"/>
  <c r="I1469" i="2"/>
  <c r="J1465" i="2"/>
  <c r="J1461" i="2"/>
  <c r="N1453" i="2"/>
  <c r="C1445" i="2"/>
  <c r="F1441" i="2"/>
  <c r="H1434" i="2"/>
  <c r="C1430" i="2"/>
  <c r="F1427" i="2"/>
  <c r="H1423" i="2"/>
  <c r="N1420" i="2"/>
  <c r="F1412" i="2"/>
  <c r="J1403" i="2"/>
  <c r="G1400" i="2"/>
  <c r="N1394" i="2"/>
  <c r="G1389" i="2"/>
  <c r="G1386" i="2"/>
  <c r="D1381" i="2"/>
  <c r="J1375" i="2"/>
  <c r="C1373" i="2"/>
  <c r="G1368" i="2"/>
  <c r="J1363" i="2"/>
  <c r="F1361" i="2"/>
  <c r="I1358" i="2"/>
  <c r="G1356" i="2"/>
  <c r="G1351" i="2"/>
  <c r="F1349" i="2"/>
  <c r="C1344" i="2"/>
  <c r="D1339" i="2"/>
  <c r="N1336" i="2"/>
  <c r="J1334" i="2"/>
  <c r="D1332" i="2"/>
  <c r="C1330" i="2"/>
  <c r="H1327" i="2"/>
  <c r="H1325" i="2"/>
  <c r="D1323" i="2"/>
  <c r="C1321" i="2"/>
  <c r="F1319" i="2"/>
  <c r="F1317" i="2"/>
  <c r="D1315" i="2"/>
  <c r="F1313" i="2"/>
  <c r="F1311" i="2"/>
  <c r="C1309" i="2"/>
  <c r="C1307" i="2"/>
  <c r="D1305" i="2"/>
  <c r="D1303" i="2"/>
  <c r="F1301" i="2"/>
  <c r="H1299" i="2"/>
  <c r="I1297" i="2"/>
  <c r="D1295" i="2"/>
  <c r="G1293" i="2"/>
  <c r="I1291" i="2"/>
  <c r="J1289" i="2"/>
  <c r="C1286" i="2"/>
  <c r="G1284" i="2"/>
  <c r="I1282" i="2"/>
  <c r="J1280" i="2"/>
  <c r="G1277" i="2"/>
  <c r="I1485" i="2"/>
  <c r="F1477" i="2"/>
  <c r="H1473" i="2"/>
  <c r="H1469" i="2"/>
  <c r="G1461" i="2"/>
  <c r="D1441" i="2"/>
  <c r="D1437" i="2"/>
  <c r="D1427" i="2"/>
  <c r="G1423" i="2"/>
  <c r="H1420" i="2"/>
  <c r="D1412" i="2"/>
  <c r="N1408" i="2"/>
  <c r="N1405" i="2"/>
  <c r="I1403" i="2"/>
  <c r="F1400" i="2"/>
  <c r="J1391" i="2"/>
  <c r="F1389" i="2"/>
  <c r="F1386" i="2"/>
  <c r="I1383" i="2"/>
  <c r="C1381" i="2"/>
  <c r="G1378" i="2"/>
  <c r="I1375" i="2"/>
  <c r="H1370" i="2"/>
  <c r="F1368" i="2"/>
  <c r="I1363" i="2"/>
  <c r="H1358" i="2"/>
  <c r="F1356" i="2"/>
  <c r="F1351" i="2"/>
  <c r="D1349" i="2"/>
  <c r="G1346" i="2"/>
  <c r="C1339" i="2"/>
  <c r="F1334" i="2"/>
  <c r="G1327" i="2"/>
  <c r="G1325" i="2"/>
  <c r="D1319" i="2"/>
  <c r="C1317" i="2"/>
  <c r="C1315" i="2"/>
  <c r="C1313" i="2"/>
  <c r="C1311" i="2"/>
  <c r="C1305" i="2"/>
  <c r="D1301" i="2"/>
  <c r="G1299" i="2"/>
  <c r="H1297" i="2"/>
  <c r="C1295" i="2"/>
  <c r="F1293" i="2"/>
  <c r="H1291" i="2"/>
  <c r="G1289" i="2"/>
  <c r="J1287" i="2"/>
  <c r="F1284" i="2"/>
  <c r="H1282" i="2"/>
  <c r="I1280" i="2"/>
  <c r="N1278" i="2"/>
  <c r="F1277" i="2"/>
  <c r="J1275" i="2"/>
  <c r="C1274" i="2"/>
  <c r="H1272" i="2"/>
  <c r="N1270" i="2"/>
  <c r="F1269" i="2"/>
  <c r="H1267" i="2"/>
  <c r="N1265" i="2"/>
  <c r="H1264" i="2"/>
  <c r="I1261" i="2"/>
  <c r="C1260" i="2"/>
  <c r="J1258" i="2"/>
  <c r="D1257" i="2"/>
  <c r="G1490" i="2"/>
  <c r="N1482" i="2"/>
  <c r="J1456" i="2"/>
  <c r="N1434" i="2"/>
  <c r="D1422" i="2"/>
  <c r="G1416" i="2"/>
  <c r="G1410" i="2"/>
  <c r="D1404" i="2"/>
  <c r="J1398" i="2"/>
  <c r="N1388" i="2"/>
  <c r="C1383" i="2"/>
  <c r="J1372" i="2"/>
  <c r="N1363" i="2"/>
  <c r="H1359" i="2"/>
  <c r="C1341" i="2"/>
  <c r="I1336" i="2"/>
  <c r="N1331" i="2"/>
  <c r="N1323" i="2"/>
  <c r="N1315" i="2"/>
  <c r="I1311" i="2"/>
  <c r="I1307" i="2"/>
  <c r="C1291" i="2"/>
  <c r="I1287" i="2"/>
  <c r="D1284" i="2"/>
  <c r="H1280" i="2"/>
  <c r="D1277" i="2"/>
  <c r="I1274" i="2"/>
  <c r="I1269" i="2"/>
  <c r="N1266" i="2"/>
  <c r="J1264" i="2"/>
  <c r="H1262" i="2"/>
  <c r="F1260" i="2"/>
  <c r="N1257" i="2"/>
  <c r="I1253" i="2"/>
  <c r="J1251" i="2"/>
  <c r="I1247" i="2"/>
  <c r="J1245" i="2"/>
  <c r="G1243" i="2"/>
  <c r="H1241" i="2"/>
  <c r="I1239" i="2"/>
  <c r="F1237" i="2"/>
  <c r="I1235" i="2"/>
  <c r="N1231" i="2"/>
  <c r="D1230" i="2"/>
  <c r="I1228" i="2"/>
  <c r="N1226" i="2"/>
  <c r="F1225" i="2"/>
  <c r="J1223" i="2"/>
  <c r="D1220" i="2"/>
  <c r="J1218" i="2"/>
  <c r="H1215" i="2"/>
  <c r="D1212" i="2"/>
  <c r="I1210" i="2"/>
  <c r="N1208" i="2"/>
  <c r="D1207" i="2"/>
  <c r="J1205" i="2"/>
  <c r="C1204" i="2"/>
  <c r="J1202" i="2"/>
  <c r="C1201" i="2"/>
  <c r="I1199" i="2"/>
  <c r="C1198" i="2"/>
  <c r="J1196" i="2"/>
  <c r="D1195" i="2"/>
  <c r="F1192" i="2"/>
  <c r="G1189" i="2"/>
  <c r="N1187" i="2"/>
  <c r="H1186" i="2"/>
  <c r="I1183" i="2"/>
  <c r="C1182" i="2"/>
  <c r="J1180" i="2"/>
  <c r="D1179" i="2"/>
  <c r="F1176" i="2"/>
  <c r="G1173" i="2"/>
  <c r="N1171" i="2"/>
  <c r="H1456" i="2"/>
  <c r="I1398" i="2"/>
  <c r="H1393" i="2"/>
  <c r="G1377" i="2"/>
  <c r="I1372" i="2"/>
  <c r="C1368" i="2"/>
  <c r="H1363" i="2"/>
  <c r="F1359" i="2"/>
  <c r="N1354" i="2"/>
  <c r="J1350" i="2"/>
  <c r="J1345" i="2"/>
  <c r="F1327" i="2"/>
  <c r="J1319" i="2"/>
  <c r="H1307" i="2"/>
  <c r="J1303" i="2"/>
  <c r="F1299" i="2"/>
  <c r="N1294" i="2"/>
  <c r="H1287" i="2"/>
  <c r="G1280" i="2"/>
  <c r="C1277" i="2"/>
  <c r="H1274" i="2"/>
  <c r="H1269" i="2"/>
  <c r="I1264" i="2"/>
  <c r="F1262" i="2"/>
  <c r="D1260" i="2"/>
  <c r="J1255" i="2"/>
  <c r="G1253" i="2"/>
  <c r="I1251" i="2"/>
  <c r="H1247" i="2"/>
  <c r="I1245" i="2"/>
  <c r="D1243" i="2"/>
  <c r="G1241" i="2"/>
  <c r="D1239" i="2"/>
  <c r="D1237" i="2"/>
  <c r="H1235" i="2"/>
  <c r="C1230" i="2"/>
  <c r="H1228" i="2"/>
  <c r="D1225" i="2"/>
  <c r="I1223" i="2"/>
  <c r="C1220" i="2"/>
  <c r="I1218" i="2"/>
  <c r="N1216" i="2"/>
  <c r="G1215" i="2"/>
  <c r="C1212" i="2"/>
  <c r="H1210" i="2"/>
  <c r="J1208" i="2"/>
  <c r="C1207" i="2"/>
  <c r="I1205" i="2"/>
  <c r="I1202" i="2"/>
  <c r="H1199" i="2"/>
  <c r="I1196" i="2"/>
  <c r="C1195" i="2"/>
  <c r="J1193" i="2"/>
  <c r="D1192" i="2"/>
  <c r="F1189" i="2"/>
  <c r="G1186" i="2"/>
  <c r="N1184" i="2"/>
  <c r="H1183" i="2"/>
  <c r="I1180" i="2"/>
  <c r="C1179" i="2"/>
  <c r="J1177" i="2"/>
  <c r="D1176" i="2"/>
  <c r="F1173" i="2"/>
  <c r="G1170" i="2"/>
  <c r="N1168" i="2"/>
  <c r="H1167" i="2"/>
  <c r="I1164" i="2"/>
  <c r="C1163" i="2"/>
  <c r="J1161" i="2"/>
  <c r="D1160" i="2"/>
  <c r="F1157" i="2"/>
  <c r="G1154" i="2"/>
  <c r="N1152" i="2"/>
  <c r="H1151" i="2"/>
  <c r="I1148" i="2"/>
  <c r="C1147" i="2"/>
  <c r="J1145" i="2"/>
  <c r="D1144" i="2"/>
  <c r="F1141" i="2"/>
  <c r="G1138" i="2"/>
  <c r="N1136" i="2"/>
  <c r="H1135" i="2"/>
  <c r="I1132" i="2"/>
  <c r="C1131" i="2"/>
  <c r="J1129" i="2"/>
  <c r="D1128" i="2"/>
  <c r="F1125" i="2"/>
  <c r="G1122" i="2"/>
  <c r="N1120" i="2"/>
  <c r="H1119" i="2"/>
  <c r="I1448" i="2"/>
  <c r="N1427" i="2"/>
  <c r="G1421" i="2"/>
  <c r="N1415" i="2"/>
  <c r="G1409" i="2"/>
  <c r="N1403" i="2"/>
  <c r="H1398" i="2"/>
  <c r="F1393" i="2"/>
  <c r="C1377" i="2"/>
  <c r="D1372" i="2"/>
  <c r="D1363" i="2"/>
  <c r="C1359" i="2"/>
  <c r="H1345" i="2"/>
  <c r="J1340" i="2"/>
  <c r="D1327" i="2"/>
  <c r="I1319" i="2"/>
  <c r="N1310" i="2"/>
  <c r="D1299" i="2"/>
  <c r="I1294" i="2"/>
  <c r="J1290" i="2"/>
  <c r="C1287" i="2"/>
  <c r="H1283" i="2"/>
  <c r="F1274" i="2"/>
  <c r="J1271" i="2"/>
  <c r="G1269" i="2"/>
  <c r="I1266" i="2"/>
  <c r="G1264" i="2"/>
  <c r="C1262" i="2"/>
  <c r="J1257" i="2"/>
  <c r="I1255" i="2"/>
  <c r="F1253" i="2"/>
  <c r="H1251" i="2"/>
  <c r="G1249" i="2"/>
  <c r="G1247" i="2"/>
  <c r="H1245" i="2"/>
  <c r="C1243" i="2"/>
  <c r="F1241" i="2"/>
  <c r="C1237" i="2"/>
  <c r="G1235" i="2"/>
  <c r="G1233" i="2"/>
  <c r="G1228" i="2"/>
  <c r="C1225" i="2"/>
  <c r="H1223" i="2"/>
  <c r="J1221" i="2"/>
  <c r="H1218" i="2"/>
  <c r="F1215" i="2"/>
  <c r="J1213" i="2"/>
  <c r="G1210" i="2"/>
  <c r="I1208" i="2"/>
  <c r="H1205" i="2"/>
  <c r="N1203" i="2"/>
  <c r="H1202" i="2"/>
  <c r="N1200" i="2"/>
  <c r="G1199" i="2"/>
  <c r="N1197" i="2"/>
  <c r="H1196" i="2"/>
  <c r="I1193" i="2"/>
  <c r="C1192" i="2"/>
  <c r="J1190" i="2"/>
  <c r="D1189" i="2"/>
  <c r="F1186" i="2"/>
  <c r="G1183" i="2"/>
  <c r="N1181" i="2"/>
  <c r="H1180" i="2"/>
  <c r="I1177" i="2"/>
  <c r="C1176" i="2"/>
  <c r="J1174" i="2"/>
  <c r="D1173" i="2"/>
  <c r="F1170" i="2"/>
  <c r="G1167" i="2"/>
  <c r="N1165" i="2"/>
  <c r="H1164" i="2"/>
  <c r="I1161" i="2"/>
  <c r="C1160" i="2"/>
  <c r="J1158" i="2"/>
  <c r="D1157" i="2"/>
  <c r="F1154" i="2"/>
  <c r="G1151" i="2"/>
  <c r="N1149" i="2"/>
  <c r="H1148" i="2"/>
  <c r="I1145" i="2"/>
  <c r="C1144" i="2"/>
  <c r="J1142" i="2"/>
  <c r="D1141" i="2"/>
  <c r="F1138" i="2"/>
  <c r="G1135" i="2"/>
  <c r="N1133" i="2"/>
  <c r="H1132" i="2"/>
  <c r="I1129" i="2"/>
  <c r="C1128" i="2"/>
  <c r="J1126" i="2"/>
  <c r="D1125" i="2"/>
  <c r="F1122" i="2"/>
  <c r="G1119" i="2"/>
  <c r="N1117" i="2"/>
  <c r="H1116" i="2"/>
  <c r="I1113" i="2"/>
  <c r="C1112" i="2"/>
  <c r="J1110" i="2"/>
  <c r="D1109" i="2"/>
  <c r="F1106" i="2"/>
  <c r="G1103" i="2"/>
  <c r="N1101" i="2"/>
  <c r="H1100" i="2"/>
  <c r="I1097" i="2"/>
  <c r="C1096" i="2"/>
  <c r="J1094" i="2"/>
  <c r="D1093" i="2"/>
  <c r="I1454" i="2"/>
  <c r="J1427" i="2"/>
  <c r="D1421" i="2"/>
  <c r="D1397" i="2"/>
  <c r="N1392" i="2"/>
  <c r="D1387" i="2"/>
  <c r="J1376" i="2"/>
  <c r="N1371" i="2"/>
  <c r="I1362" i="2"/>
  <c r="G1358" i="2"/>
  <c r="G1354" i="2"/>
  <c r="J1344" i="2"/>
  <c r="F1340" i="2"/>
  <c r="F1335" i="2"/>
  <c r="I1330" i="2"/>
  <c r="H1314" i="2"/>
  <c r="C1310" i="2"/>
  <c r="I1298" i="2"/>
  <c r="F1290" i="2"/>
  <c r="N1286" i="2"/>
  <c r="C1283" i="2"/>
  <c r="J1279" i="2"/>
  <c r="I1276" i="2"/>
  <c r="G1271" i="2"/>
  <c r="N1268" i="2"/>
  <c r="G1266" i="2"/>
  <c r="N1261" i="2"/>
  <c r="I1259" i="2"/>
  <c r="H1257" i="2"/>
  <c r="C1253" i="2"/>
  <c r="F1251" i="2"/>
  <c r="D1247" i="2"/>
  <c r="N1242" i="2"/>
  <c r="C1241" i="2"/>
  <c r="N1236" i="2"/>
  <c r="D1235" i="2"/>
  <c r="D1233" i="2"/>
  <c r="H1231" i="2"/>
  <c r="D1228" i="2"/>
  <c r="I1226" i="2"/>
  <c r="N1224" i="2"/>
  <c r="C1223" i="2"/>
  <c r="H1221" i="2"/>
  <c r="F1218" i="2"/>
  <c r="J1216" i="2"/>
  <c r="C1215" i="2"/>
  <c r="H1213" i="2"/>
  <c r="G1208" i="2"/>
  <c r="F1205" i="2"/>
  <c r="F1202" i="2"/>
  <c r="D1199" i="2"/>
  <c r="F1196" i="2"/>
  <c r="G1193" i="2"/>
  <c r="N1191" i="2"/>
  <c r="H1190" i="2"/>
  <c r="I1187" i="2"/>
  <c r="C1186" i="2"/>
  <c r="J1184" i="2"/>
  <c r="D1183" i="2"/>
  <c r="F1180" i="2"/>
  <c r="G1177" i="2"/>
  <c r="N1175" i="2"/>
  <c r="H1174" i="2"/>
  <c r="I1171" i="2"/>
  <c r="C1170" i="2"/>
  <c r="J1168" i="2"/>
  <c r="D1167" i="2"/>
  <c r="F1164" i="2"/>
  <c r="G1161" i="2"/>
  <c r="N1159" i="2"/>
  <c r="H1158" i="2"/>
  <c r="I1155" i="2"/>
  <c r="C1154" i="2"/>
  <c r="J1152" i="2"/>
  <c r="D1151" i="2"/>
  <c r="F1148" i="2"/>
  <c r="G1145" i="2"/>
  <c r="N1143" i="2"/>
  <c r="H1142" i="2"/>
  <c r="I1139" i="2"/>
  <c r="C1138" i="2"/>
  <c r="J1136" i="2"/>
  <c r="F1470" i="2"/>
  <c r="D1462" i="2"/>
  <c r="G1454" i="2"/>
  <c r="I1446" i="2"/>
  <c r="G1439" i="2"/>
  <c r="J1414" i="2"/>
  <c r="C1402" i="2"/>
  <c r="C1397" i="2"/>
  <c r="N1381" i="2"/>
  <c r="C1376" i="2"/>
  <c r="J1371" i="2"/>
  <c r="C1362" i="2"/>
  <c r="D1358" i="2"/>
  <c r="J1349" i="2"/>
  <c r="I1344" i="2"/>
  <c r="D1335" i="2"/>
  <c r="H1330" i="2"/>
  <c r="G1326" i="2"/>
  <c r="F1318" i="2"/>
  <c r="D1314" i="2"/>
  <c r="F1306" i="2"/>
  <c r="H1302" i="2"/>
  <c r="D1298" i="2"/>
  <c r="D1290" i="2"/>
  <c r="I1279" i="2"/>
  <c r="D1276" i="2"/>
  <c r="N1273" i="2"/>
  <c r="F1271" i="2"/>
  <c r="I1268" i="2"/>
  <c r="D1266" i="2"/>
  <c r="N1263" i="2"/>
  <c r="G1259" i="2"/>
  <c r="G1257" i="2"/>
  <c r="D1251" i="2"/>
  <c r="N1248" i="2"/>
  <c r="C1247" i="2"/>
  <c r="J1238" i="2"/>
  <c r="G1231" i="2"/>
  <c r="C1228" i="2"/>
  <c r="H1226" i="2"/>
  <c r="J1224" i="2"/>
  <c r="G1221" i="2"/>
  <c r="D1218" i="2"/>
  <c r="I1216" i="2"/>
  <c r="G1213" i="2"/>
  <c r="I1211" i="2"/>
  <c r="N1209" i="2"/>
  <c r="F1208" i="2"/>
  <c r="D1205" i="2"/>
  <c r="J1203" i="2"/>
  <c r="D1202" i="2"/>
  <c r="J1200" i="2"/>
  <c r="C1199" i="2"/>
  <c r="J1197" i="2"/>
  <c r="D1196" i="2"/>
  <c r="F1193" i="2"/>
  <c r="G1190" i="2"/>
  <c r="N1188" i="2"/>
  <c r="H1187" i="2"/>
  <c r="I1184" i="2"/>
  <c r="C1183" i="2"/>
  <c r="J1181" i="2"/>
  <c r="D1180" i="2"/>
  <c r="F1177" i="2"/>
  <c r="G1174" i="2"/>
  <c r="N1172" i="2"/>
  <c r="H1171" i="2"/>
  <c r="I1168" i="2"/>
  <c r="C1167" i="2"/>
  <c r="J1165" i="2"/>
  <c r="D1164" i="2"/>
  <c r="F1161" i="2"/>
  <c r="G1158" i="2"/>
  <c r="N1156" i="2"/>
  <c r="H1155" i="2"/>
  <c r="I1152" i="2"/>
  <c r="C1151" i="2"/>
  <c r="J1149" i="2"/>
  <c r="D1148" i="2"/>
  <c r="F1145" i="2"/>
  <c r="G1142" i="2"/>
  <c r="N1140" i="2"/>
  <c r="H1139" i="2"/>
  <c r="I1136" i="2"/>
  <c r="C1135" i="2"/>
  <c r="J1133" i="2"/>
  <c r="D1132" i="2"/>
  <c r="F1129" i="2"/>
  <c r="G1126" i="2"/>
  <c r="N1124" i="2"/>
  <c r="H1123" i="2"/>
  <c r="I1120" i="2"/>
  <c r="C1119" i="2"/>
  <c r="J1117" i="2"/>
  <c r="D1116" i="2"/>
  <c r="F1113" i="2"/>
  <c r="G1110" i="2"/>
  <c r="N1108" i="2"/>
  <c r="H1107" i="2"/>
  <c r="I1104" i="2"/>
  <c r="C1103" i="2"/>
  <c r="J1101" i="2"/>
  <c r="D1100" i="2"/>
  <c r="F1097" i="2"/>
  <c r="G1094" i="2"/>
  <c r="N1092" i="2"/>
  <c r="H1091" i="2"/>
  <c r="G1487" i="2"/>
  <c r="C1479" i="2"/>
  <c r="C1462" i="2"/>
  <c r="F1454" i="2"/>
  <c r="F1446" i="2"/>
  <c r="H1432" i="2"/>
  <c r="F1426" i="2"/>
  <c r="I1414" i="2"/>
  <c r="D1386" i="2"/>
  <c r="H1381" i="2"/>
  <c r="H1371" i="2"/>
  <c r="H1353" i="2"/>
  <c r="C1349" i="2"/>
  <c r="C1335" i="2"/>
  <c r="G1330" i="2"/>
  <c r="G1322" i="2"/>
  <c r="C1318" i="2"/>
  <c r="N1309" i="2"/>
  <c r="F1302" i="2"/>
  <c r="J1293" i="2"/>
  <c r="C1290" i="2"/>
  <c r="H1286" i="2"/>
  <c r="N1282" i="2"/>
  <c r="H1279" i="2"/>
  <c r="C1276" i="2"/>
  <c r="G1273" i="2"/>
  <c r="D1271" i="2"/>
  <c r="G1268" i="2"/>
  <c r="C1266" i="2"/>
  <c r="D1259" i="2"/>
  <c r="F1257" i="2"/>
  <c r="N1252" i="2"/>
  <c r="J1244" i="2"/>
  <c r="J1240" i="2"/>
  <c r="I1238" i="2"/>
  <c r="N1232" i="2"/>
  <c r="F1231" i="2"/>
  <c r="J1229" i="2"/>
  <c r="G1226" i="2"/>
  <c r="I1224" i="2"/>
  <c r="N1222" i="2"/>
  <c r="F1221" i="2"/>
  <c r="J1219" i="2"/>
  <c r="C1218" i="2"/>
  <c r="H1216" i="2"/>
  <c r="N1214" i="2"/>
  <c r="F1213" i="2"/>
  <c r="H1211" i="2"/>
  <c r="D1208" i="2"/>
  <c r="J1206" i="2"/>
  <c r="C1205" i="2"/>
  <c r="I1203" i="2"/>
  <c r="C1202" i="2"/>
  <c r="I1200" i="2"/>
  <c r="I1197" i="2"/>
  <c r="C1196" i="2"/>
  <c r="J1194" i="2"/>
  <c r="D1193" i="2"/>
  <c r="F1190" i="2"/>
  <c r="G1187" i="2"/>
  <c r="N1185" i="2"/>
  <c r="F1487" i="2"/>
  <c r="G1469" i="2"/>
  <c r="D1446" i="2"/>
  <c r="N1438" i="2"/>
  <c r="N1419" i="2"/>
  <c r="I1407" i="2"/>
  <c r="I1396" i="2"/>
  <c r="I1391" i="2"/>
  <c r="C1386" i="2"/>
  <c r="H1375" i="2"/>
  <c r="J1366" i="2"/>
  <c r="G1353" i="2"/>
  <c r="N1343" i="2"/>
  <c r="N1325" i="2"/>
  <c r="D1322" i="2"/>
  <c r="C1302" i="2"/>
  <c r="N1297" i="2"/>
  <c r="D1293" i="2"/>
  <c r="G1286" i="2"/>
  <c r="G1282" i="2"/>
  <c r="D1273" i="2"/>
  <c r="C1271" i="2"/>
  <c r="D1268" i="2"/>
  <c r="I1263" i="2"/>
  <c r="J1261" i="2"/>
  <c r="C1259" i="2"/>
  <c r="C1257" i="2"/>
  <c r="J1254" i="2"/>
  <c r="N1246" i="2"/>
  <c r="I1244" i="2"/>
  <c r="J1242" i="2"/>
  <c r="H1240" i="2"/>
  <c r="H1238" i="2"/>
  <c r="J1236" i="2"/>
  <c r="D1231" i="2"/>
  <c r="I1229" i="2"/>
  <c r="N1227" i="2"/>
  <c r="C1226" i="2"/>
  <c r="H1224" i="2"/>
  <c r="D1221" i="2"/>
  <c r="I1219" i="2"/>
  <c r="D1477" i="2"/>
  <c r="H1452" i="2"/>
  <c r="I1438" i="2"/>
  <c r="J1431" i="2"/>
  <c r="N1412" i="2"/>
  <c r="C1407" i="2"/>
  <c r="F1401" i="2"/>
  <c r="C1391" i="2"/>
  <c r="F1370" i="2"/>
  <c r="J1365" i="2"/>
  <c r="I1361" i="2"/>
  <c r="F1338" i="2"/>
  <c r="J1329" i="2"/>
  <c r="I1313" i="2"/>
  <c r="I1305" i="2"/>
  <c r="N1301" i="2"/>
  <c r="F1297" i="2"/>
  <c r="D1289" i="2"/>
  <c r="N1285" i="2"/>
  <c r="N1272" i="2"/>
  <c r="G1263" i="2"/>
  <c r="G1261" i="2"/>
  <c r="N1258" i="2"/>
  <c r="J1256" i="2"/>
  <c r="H1254" i="2"/>
  <c r="J1252" i="2"/>
  <c r="H1250" i="2"/>
  <c r="I1248" i="2"/>
  <c r="H1246" i="2"/>
  <c r="G1244" i="2"/>
  <c r="H1242" i="2"/>
  <c r="D1240" i="2"/>
  <c r="F1238" i="2"/>
  <c r="D1236" i="2"/>
  <c r="H1234" i="2"/>
  <c r="J1232" i="2"/>
  <c r="G1229" i="2"/>
  <c r="I1227" i="2"/>
  <c r="N1225" i="2"/>
  <c r="F1224" i="2"/>
  <c r="J1222" i="2"/>
  <c r="G1219" i="2"/>
  <c r="D1216" i="2"/>
  <c r="H1214" i="2"/>
  <c r="D1211" i="2"/>
  <c r="I1209" i="2"/>
  <c r="N1207" i="2"/>
  <c r="G1206" i="2"/>
  <c r="F1203" i="2"/>
  <c r="F1200" i="2"/>
  <c r="F1197" i="2"/>
  <c r="G1194" i="2"/>
  <c r="N1192" i="2"/>
  <c r="H1191" i="2"/>
  <c r="I1188" i="2"/>
  <c r="C1187" i="2"/>
  <c r="J1185" i="2"/>
  <c r="D1184" i="2"/>
  <c r="F1181" i="2"/>
  <c r="G1178" i="2"/>
  <c r="N1176" i="2"/>
  <c r="H1175" i="2"/>
  <c r="I1172" i="2"/>
  <c r="C1171" i="2"/>
  <c r="J1169" i="2"/>
  <c r="D1168" i="2"/>
  <c r="F1165" i="2"/>
  <c r="G1162" i="2"/>
  <c r="N1160" i="2"/>
  <c r="H1159" i="2"/>
  <c r="I1156" i="2"/>
  <c r="H1485" i="2"/>
  <c r="C1477" i="2"/>
  <c r="G1444" i="2"/>
  <c r="I1431" i="2"/>
  <c r="J1412" i="2"/>
  <c r="N1395" i="2"/>
  <c r="J1379" i="2"/>
  <c r="H1374" i="2"/>
  <c r="H1365" i="2"/>
  <c r="N1356" i="2"/>
  <c r="J1352" i="2"/>
  <c r="J1347" i="2"/>
  <c r="J1333" i="2"/>
  <c r="F1325" i="2"/>
  <c r="J1321" i="2"/>
  <c r="N1308" i="2"/>
  <c r="H1305" i="2"/>
  <c r="C1301" i="2"/>
  <c r="I1292" i="2"/>
  <c r="G1278" i="2"/>
  <c r="I1275" i="2"/>
  <c r="N1267" i="2"/>
  <c r="G1265" i="2"/>
  <c r="F1263" i="2"/>
  <c r="H1256" i="2"/>
  <c r="G1254" i="2"/>
  <c r="F1252" i="2"/>
  <c r="G1250" i="2"/>
  <c r="H1248" i="2"/>
  <c r="F1246" i="2"/>
  <c r="F1244" i="2"/>
  <c r="C1242" i="2"/>
  <c r="C1240" i="2"/>
  <c r="D1238" i="2"/>
  <c r="C1236" i="2"/>
  <c r="G1234" i="2"/>
  <c r="I1232" i="2"/>
  <c r="N1230" i="2"/>
  <c r="F1229" i="2"/>
  <c r="H1227" i="2"/>
  <c r="D1224" i="2"/>
  <c r="I1222" i="2"/>
  <c r="N1220" i="2"/>
  <c r="F1219" i="2"/>
  <c r="G1214" i="2"/>
  <c r="C1211" i="2"/>
  <c r="H1209" i="2"/>
  <c r="F1206" i="2"/>
  <c r="D1203" i="2"/>
  <c r="D1200" i="2"/>
  <c r="J1198" i="2"/>
  <c r="D1197" i="2"/>
  <c r="F1194" i="2"/>
  <c r="G1191" i="2"/>
  <c r="N1189" i="2"/>
  <c r="H1188" i="2"/>
  <c r="I1185" i="2"/>
  <c r="C1184" i="2"/>
  <c r="J1182" i="2"/>
  <c r="D1181" i="2"/>
  <c r="F1178" i="2"/>
  <c r="G1175" i="2"/>
  <c r="N1173" i="2"/>
  <c r="H1172" i="2"/>
  <c r="I1169" i="2"/>
  <c r="C1168" i="2"/>
  <c r="J1166" i="2"/>
  <c r="D1165" i="2"/>
  <c r="F1162" i="2"/>
  <c r="G1159" i="2"/>
  <c r="N1157" i="2"/>
  <c r="H1156" i="2"/>
  <c r="I1153" i="2"/>
  <c r="C1152" i="2"/>
  <c r="J1150" i="2"/>
  <c r="D1149" i="2"/>
  <c r="F1146" i="2"/>
  <c r="G1143" i="2"/>
  <c r="N1141" i="2"/>
  <c r="H1140" i="2"/>
  <c r="I1137" i="2"/>
  <c r="C1136" i="2"/>
  <c r="J1134" i="2"/>
  <c r="D1133" i="2"/>
  <c r="F1130" i="2"/>
  <c r="G1127" i="2"/>
  <c r="N1125" i="2"/>
  <c r="H1124" i="2"/>
  <c r="G1485" i="2"/>
  <c r="J1467" i="2"/>
  <c r="J1459" i="2"/>
  <c r="C1444" i="2"/>
  <c r="J1424" i="2"/>
  <c r="D1418" i="2"/>
  <c r="I1412" i="2"/>
  <c r="D1400" i="2"/>
  <c r="H1395" i="2"/>
  <c r="J1390" i="2"/>
  <c r="I1384" i="2"/>
  <c r="H1379" i="2"/>
  <c r="D1374" i="2"/>
  <c r="C1365" i="2"/>
  <c r="F1352" i="2"/>
  <c r="I1347" i="2"/>
  <c r="I1342" i="2"/>
  <c r="I1337" i="2"/>
  <c r="G1333" i="2"/>
  <c r="N1328" i="2"/>
  <c r="D1325" i="2"/>
  <c r="N1312" i="2"/>
  <c r="H1296" i="2"/>
  <c r="D1292" i="2"/>
  <c r="G1285" i="2"/>
  <c r="I1281" i="2"/>
  <c r="D1278" i="2"/>
  <c r="H1275" i="2"/>
  <c r="D1270" i="2"/>
  <c r="D1265" i="2"/>
  <c r="D1263" i="2"/>
  <c r="F1256" i="2"/>
  <c r="F1254" i="2"/>
  <c r="C1252" i="2"/>
  <c r="F1250" i="2"/>
  <c r="G1248" i="2"/>
  <c r="C1246" i="2"/>
  <c r="D1244" i="2"/>
  <c r="C1238" i="2"/>
  <c r="F1234" i="2"/>
  <c r="H1232" i="2"/>
  <c r="G1227" i="2"/>
  <c r="C1224" i="2"/>
  <c r="H1222" i="2"/>
  <c r="D1219" i="2"/>
  <c r="J1217" i="2"/>
  <c r="N1215" i="2"/>
  <c r="F1214" i="2"/>
  <c r="J1212" i="2"/>
  <c r="G1209" i="2"/>
  <c r="D1206" i="2"/>
  <c r="J1204" i="2"/>
  <c r="C1203" i="2"/>
  <c r="J1201" i="2"/>
  <c r="I1198" i="2"/>
  <c r="C1197" i="2"/>
  <c r="N1436" i="2"/>
  <c r="C1424" i="2"/>
  <c r="C1400" i="2"/>
  <c r="D1395" i="2"/>
  <c r="G1384" i="2"/>
  <c r="D1379" i="2"/>
  <c r="F1369" i="2"/>
  <c r="F1360" i="2"/>
  <c r="J1356" i="2"/>
  <c r="C1352" i="2"/>
  <c r="H1347" i="2"/>
  <c r="H1342" i="2"/>
  <c r="H1337" i="2"/>
  <c r="N1320" i="2"/>
  <c r="D1312" i="2"/>
  <c r="G1308" i="2"/>
  <c r="N1304" i="2"/>
  <c r="J1300" i="2"/>
  <c r="F1296" i="2"/>
  <c r="J1288" i="2"/>
  <c r="G1281" i="2"/>
  <c r="C1275" i="2"/>
  <c r="J1272" i="2"/>
  <c r="I1267" i="2"/>
  <c r="C1263" i="2"/>
  <c r="J1260" i="2"/>
  <c r="I1258" i="2"/>
  <c r="D1256" i="2"/>
  <c r="D1254" i="2"/>
  <c r="D1250" i="2"/>
  <c r="F1248" i="2"/>
  <c r="C1244" i="2"/>
  <c r="N1241" i="2"/>
  <c r="N1239" i="2"/>
  <c r="N1235" i="2"/>
  <c r="D1234" i="2"/>
  <c r="G1232" i="2"/>
  <c r="N1228" i="2"/>
  <c r="F1227" i="2"/>
  <c r="J1225" i="2"/>
  <c r="G1222" i="2"/>
  <c r="C1219" i="2"/>
  <c r="G1217" i="2"/>
  <c r="D1214" i="2"/>
  <c r="I1212" i="2"/>
  <c r="N1210" i="2"/>
  <c r="F1209" i="2"/>
  <c r="J1207" i="2"/>
  <c r="C1206" i="2"/>
  <c r="I1204" i="2"/>
  <c r="H1201" i="2"/>
  <c r="N1199" i="2"/>
  <c r="H1198" i="2"/>
  <c r="I1195" i="2"/>
  <c r="C1194" i="2"/>
  <c r="J1192" i="2"/>
  <c r="D1191" i="2"/>
  <c r="F1188" i="2"/>
  <c r="G1185" i="2"/>
  <c r="N1183" i="2"/>
  <c r="H1182" i="2"/>
  <c r="I1179" i="2"/>
  <c r="C1178" i="2"/>
  <c r="J1176" i="2"/>
  <c r="D1175" i="2"/>
  <c r="F1172" i="2"/>
  <c r="G1169" i="2"/>
  <c r="N1167" i="2"/>
  <c r="H1166" i="2"/>
  <c r="I1163" i="2"/>
  <c r="C1162" i="2"/>
  <c r="J1160" i="2"/>
  <c r="D1159" i="2"/>
  <c r="F1156" i="2"/>
  <c r="G1153" i="2"/>
  <c r="N1151" i="2"/>
  <c r="H1150" i="2"/>
  <c r="I1147" i="2"/>
  <c r="C1146" i="2"/>
  <c r="J1144" i="2"/>
  <c r="D1143" i="2"/>
  <c r="F1140" i="2"/>
  <c r="G1137" i="2"/>
  <c r="N1135" i="2"/>
  <c r="H1134" i="2"/>
  <c r="I1131" i="2"/>
  <c r="C1130" i="2"/>
  <c r="J1128" i="2"/>
  <c r="D1127" i="2"/>
  <c r="F1124" i="2"/>
  <c r="J1484" i="2"/>
  <c r="H1458" i="2"/>
  <c r="I1450" i="2"/>
  <c r="G1443" i="2"/>
  <c r="H1436" i="2"/>
  <c r="N1429" i="2"/>
  <c r="J1417" i="2"/>
  <c r="N1389" i="2"/>
  <c r="F1384" i="2"/>
  <c r="C1379" i="2"/>
  <c r="N1373" i="2"/>
  <c r="N1364" i="2"/>
  <c r="D1356" i="2"/>
  <c r="G1342" i="2"/>
  <c r="G1337" i="2"/>
  <c r="I1332" i="2"/>
  <c r="I1328" i="2"/>
  <c r="F1324" i="2"/>
  <c r="H1316" i="2"/>
  <c r="D1308" i="2"/>
  <c r="D1304" i="2"/>
  <c r="G1300" i="2"/>
  <c r="C1296" i="2"/>
  <c r="N1291" i="2"/>
  <c r="G1288" i="2"/>
  <c r="F1281" i="2"/>
  <c r="I1272" i="2"/>
  <c r="G1267" i="2"/>
  <c r="N1264" i="2"/>
  <c r="I1260" i="2"/>
  <c r="H1258" i="2"/>
  <c r="C1256" i="2"/>
  <c r="C1254" i="2"/>
  <c r="N1251" i="2"/>
  <c r="C1250" i="2"/>
  <c r="N1245" i="2"/>
  <c r="C1234" i="2"/>
  <c r="F1232" i="2"/>
  <c r="H1230" i="2"/>
  <c r="D1227" i="2"/>
  <c r="I1225" i="2"/>
  <c r="N1223" i="2"/>
  <c r="F1222" i="2"/>
  <c r="J1220" i="2"/>
  <c r="F1217" i="2"/>
  <c r="C1214" i="2"/>
  <c r="H1212" i="2"/>
  <c r="D1209" i="2"/>
  <c r="I1207" i="2"/>
  <c r="G1204" i="2"/>
  <c r="N1202" i="2"/>
  <c r="G1201" i="2"/>
  <c r="G1198" i="2"/>
  <c r="N1196" i="2"/>
  <c r="H1195" i="2"/>
  <c r="I1192" i="2"/>
  <c r="C1191" i="2"/>
  <c r="J1189" i="2"/>
  <c r="D1188" i="2"/>
  <c r="F1185" i="2"/>
  <c r="G1182" i="2"/>
  <c r="N1180" i="2"/>
  <c r="H1179" i="2"/>
  <c r="I1176" i="2"/>
  <c r="C1175" i="2"/>
  <c r="F1421" i="2"/>
  <c r="C1355" i="2"/>
  <c r="H1335" i="2"/>
  <c r="D1288" i="2"/>
  <c r="F1272" i="2"/>
  <c r="C1258" i="2"/>
  <c r="J1234" i="2"/>
  <c r="C1210" i="2"/>
  <c r="N1201" i="2"/>
  <c r="H1194" i="2"/>
  <c r="N1190" i="2"/>
  <c r="F1187" i="2"/>
  <c r="G1184" i="2"/>
  <c r="G1181" i="2"/>
  <c r="H1178" i="2"/>
  <c r="F1175" i="2"/>
  <c r="J1172" i="2"/>
  <c r="J1167" i="2"/>
  <c r="C1165" i="2"/>
  <c r="N1162" i="2"/>
  <c r="G1160" i="2"/>
  <c r="G1155" i="2"/>
  <c r="H1153" i="2"/>
  <c r="N1146" i="2"/>
  <c r="I1144" i="2"/>
  <c r="D1142" i="2"/>
  <c r="C1140" i="2"/>
  <c r="N1137" i="2"/>
  <c r="J1127" i="2"/>
  <c r="I1125" i="2"/>
  <c r="G1123" i="2"/>
  <c r="J1121" i="2"/>
  <c r="N1119" i="2"/>
  <c r="D1118" i="2"/>
  <c r="I1116" i="2"/>
  <c r="N1114" i="2"/>
  <c r="D1113" i="2"/>
  <c r="I1111" i="2"/>
  <c r="N1109" i="2"/>
  <c r="F1108" i="2"/>
  <c r="J1106" i="2"/>
  <c r="C1105" i="2"/>
  <c r="H1103" i="2"/>
  <c r="H1098" i="2"/>
  <c r="D1095" i="2"/>
  <c r="I1093" i="2"/>
  <c r="N1091" i="2"/>
  <c r="G1090" i="2"/>
  <c r="N1088" i="2"/>
  <c r="H1087" i="2"/>
  <c r="I1084" i="2"/>
  <c r="C1083" i="2"/>
  <c r="J1081" i="2"/>
  <c r="D1080" i="2"/>
  <c r="F1077" i="2"/>
  <c r="G1074" i="2"/>
  <c r="N1072" i="2"/>
  <c r="H1071" i="2"/>
  <c r="I1068" i="2"/>
  <c r="C1067" i="2"/>
  <c r="J1065" i="2"/>
  <c r="D1064" i="2"/>
  <c r="F1061" i="2"/>
  <c r="G1058" i="2"/>
  <c r="N1056" i="2"/>
  <c r="H1055" i="2"/>
  <c r="I1052" i="2"/>
  <c r="C1051" i="2"/>
  <c r="J1049" i="2"/>
  <c r="D1048" i="2"/>
  <c r="F1045" i="2"/>
  <c r="G1042" i="2"/>
  <c r="N1040" i="2"/>
  <c r="H1039" i="2"/>
  <c r="I1036" i="2"/>
  <c r="C1035" i="2"/>
  <c r="J1033" i="2"/>
  <c r="D1032" i="2"/>
  <c r="F1029" i="2"/>
  <c r="G1026" i="2"/>
  <c r="N1024" i="2"/>
  <c r="H1023" i="2"/>
  <c r="I1020" i="2"/>
  <c r="C1019" i="2"/>
  <c r="J1017" i="2"/>
  <c r="D1016" i="2"/>
  <c r="F1013" i="2"/>
  <c r="G1010" i="2"/>
  <c r="H1442" i="2"/>
  <c r="J1387" i="2"/>
  <c r="G1375" i="2"/>
  <c r="N1306" i="2"/>
  <c r="G1251" i="2"/>
  <c r="D1223" i="2"/>
  <c r="F1201" i="2"/>
  <c r="D1194" i="2"/>
  <c r="I1190" i="2"/>
  <c r="D1187" i="2"/>
  <c r="F1184" i="2"/>
  <c r="C1181" i="2"/>
  <c r="D1178" i="2"/>
  <c r="G1172" i="2"/>
  <c r="N1169" i="2"/>
  <c r="I1167" i="2"/>
  <c r="D1469" i="2"/>
  <c r="G1364" i="2"/>
  <c r="H1354" i="2"/>
  <c r="C1334" i="2"/>
  <c r="N1314" i="2"/>
  <c r="N1295" i="2"/>
  <c r="H1271" i="2"/>
  <c r="F1264" i="2"/>
  <c r="I1257" i="2"/>
  <c r="G1245" i="2"/>
  <c r="J1239" i="2"/>
  <c r="N1233" i="2"/>
  <c r="J1228" i="2"/>
  <c r="G1218" i="2"/>
  <c r="G1205" i="2"/>
  <c r="D1201" i="2"/>
  <c r="H1197" i="2"/>
  <c r="D1190" i="2"/>
  <c r="N1174" i="2"/>
  <c r="D1172" i="2"/>
  <c r="F1167" i="2"/>
  <c r="N1164" i="2"/>
  <c r="I1162" i="2"/>
  <c r="I1157" i="2"/>
  <c r="D1155" i="2"/>
  <c r="D1153" i="2"/>
  <c r="I1146" i="2"/>
  <c r="G1144" i="2"/>
  <c r="N1139" i="2"/>
  <c r="I1135" i="2"/>
  <c r="H1133" i="2"/>
  <c r="H1131" i="2"/>
  <c r="H1129" i="2"/>
  <c r="H1127" i="2"/>
  <c r="G1125" i="2"/>
  <c r="D1123" i="2"/>
  <c r="H1121" i="2"/>
  <c r="F1116" i="2"/>
  <c r="J1114" i="2"/>
  <c r="G1111" i="2"/>
  <c r="C1108" i="2"/>
  <c r="H1106" i="2"/>
  <c r="N1104" i="2"/>
  <c r="D1103" i="2"/>
  <c r="H1101" i="2"/>
  <c r="F1098" i="2"/>
  <c r="J1096" i="2"/>
  <c r="G1093" i="2"/>
  <c r="D1090" i="2"/>
  <c r="F1087" i="2"/>
  <c r="G1084" i="2"/>
  <c r="N1082" i="2"/>
  <c r="H1081" i="2"/>
  <c r="I1078" i="2"/>
  <c r="C1077" i="2"/>
  <c r="J1075" i="2"/>
  <c r="D1074" i="2"/>
  <c r="F1071" i="2"/>
  <c r="G1068" i="2"/>
  <c r="N1066" i="2"/>
  <c r="H1065" i="2"/>
  <c r="I1062" i="2"/>
  <c r="C1061" i="2"/>
  <c r="J1059" i="2"/>
  <c r="D1058" i="2"/>
  <c r="F1055" i="2"/>
  <c r="G1052" i="2"/>
  <c r="N1050" i="2"/>
  <c r="H1049" i="2"/>
  <c r="I1046" i="2"/>
  <c r="C1045" i="2"/>
  <c r="J1043" i="2"/>
  <c r="D1042" i="2"/>
  <c r="F1039" i="2"/>
  <c r="G1036" i="2"/>
  <c r="N1034" i="2"/>
  <c r="H1033" i="2"/>
  <c r="I1030" i="2"/>
  <c r="C1029" i="2"/>
  <c r="J1027" i="2"/>
  <c r="D1026" i="2"/>
  <c r="F1023" i="2"/>
  <c r="G1020" i="2"/>
  <c r="N1018" i="2"/>
  <c r="H1017" i="2"/>
  <c r="I1014" i="2"/>
  <c r="C1013" i="2"/>
  <c r="J1011" i="2"/>
  <c r="D1010" i="2"/>
  <c r="C1481" i="2"/>
  <c r="I1419" i="2"/>
  <c r="D1407" i="2"/>
  <c r="G1396" i="2"/>
  <c r="C1324" i="2"/>
  <c r="J1305" i="2"/>
  <c r="J1277" i="2"/>
  <c r="J1250" i="2"/>
  <c r="F1233" i="2"/>
  <c r="F1228" i="2"/>
  <c r="N1213" i="2"/>
  <c r="J1209" i="2"/>
  <c r="G1197" i="2"/>
  <c r="N1193" i="2"/>
  <c r="C1190" i="2"/>
  <c r="N1186" i="2"/>
  <c r="N1177" i="2"/>
  <c r="I1174" i="2"/>
  <c r="C1172" i="2"/>
  <c r="H1162" i="2"/>
  <c r="H1157" i="2"/>
  <c r="C1155" i="2"/>
  <c r="C1153" i="2"/>
  <c r="H1146" i="2"/>
  <c r="F1144" i="2"/>
  <c r="J1139" i="2"/>
  <c r="J1137" i="2"/>
  <c r="F1135" i="2"/>
  <c r="G1133" i="2"/>
  <c r="G1131" i="2"/>
  <c r="G1129" i="2"/>
  <c r="F1127" i="2"/>
  <c r="C1125" i="2"/>
  <c r="C1123" i="2"/>
  <c r="G1121" i="2"/>
  <c r="J1119" i="2"/>
  <c r="C1116" i="2"/>
  <c r="I1114" i="2"/>
  <c r="N1112" i="2"/>
  <c r="D1429" i="2"/>
  <c r="J1313" i="2"/>
  <c r="G1294" i="2"/>
  <c r="H1277" i="2"/>
  <c r="H1263" i="2"/>
  <c r="H1244" i="2"/>
  <c r="D1222" i="2"/>
  <c r="N1217" i="2"/>
  <c r="I1213" i="2"/>
  <c r="C1209" i="2"/>
  <c r="N1204" i="2"/>
  <c r="J1186" i="2"/>
  <c r="J1183" i="2"/>
  <c r="F1174" i="2"/>
  <c r="H1169" i="2"/>
  <c r="N1166" i="2"/>
  <c r="D1162" i="2"/>
  <c r="J1159" i="2"/>
  <c r="G1157" i="2"/>
  <c r="I1150" i="2"/>
  <c r="J1148" i="2"/>
  <c r="G1146" i="2"/>
  <c r="J1141" i="2"/>
  <c r="G1139" i="2"/>
  <c r="H1137" i="2"/>
  <c r="D1135" i="2"/>
  <c r="F1133" i="2"/>
  <c r="F1131" i="2"/>
  <c r="D1129" i="2"/>
  <c r="C1127" i="2"/>
  <c r="F1121" i="2"/>
  <c r="I1119" i="2"/>
  <c r="H1114" i="2"/>
  <c r="D1111" i="2"/>
  <c r="I1109" i="2"/>
  <c r="N1107" i="2"/>
  <c r="D1106" i="2"/>
  <c r="J1104" i="2"/>
  <c r="N1102" i="2"/>
  <c r="F1101" i="2"/>
  <c r="J1099" i="2"/>
  <c r="C1098" i="2"/>
  <c r="H1096" i="2"/>
  <c r="C1093" i="2"/>
  <c r="I1091" i="2"/>
  <c r="I1088" i="2"/>
  <c r="C1087" i="2"/>
  <c r="J1085" i="2"/>
  <c r="D1084" i="2"/>
  <c r="F1081" i="2"/>
  <c r="G1078" i="2"/>
  <c r="N1076" i="2"/>
  <c r="H1075" i="2"/>
  <c r="I1072" i="2"/>
  <c r="C1071" i="2"/>
  <c r="J1069" i="2"/>
  <c r="D1068" i="2"/>
  <c r="F1065" i="2"/>
  <c r="G1062" i="2"/>
  <c r="N1060" i="2"/>
  <c r="H1059" i="2"/>
  <c r="I1056" i="2"/>
  <c r="C1055" i="2"/>
  <c r="J1053" i="2"/>
  <c r="D1052" i="2"/>
  <c r="F1049" i="2"/>
  <c r="G1046" i="2"/>
  <c r="N1044" i="2"/>
  <c r="H1043" i="2"/>
  <c r="I1040" i="2"/>
  <c r="C1039" i="2"/>
  <c r="J1037" i="2"/>
  <c r="D1036" i="2"/>
  <c r="F1033" i="2"/>
  <c r="G1030" i="2"/>
  <c r="N1028" i="2"/>
  <c r="H1027" i="2"/>
  <c r="I1024" i="2"/>
  <c r="C1023" i="2"/>
  <c r="J1021" i="2"/>
  <c r="D1020" i="2"/>
  <c r="F1017" i="2"/>
  <c r="G1014" i="2"/>
  <c r="N1012" i="2"/>
  <c r="H1011" i="2"/>
  <c r="H1332" i="2"/>
  <c r="N1255" i="2"/>
  <c r="N1249" i="2"/>
  <c r="G1238" i="2"/>
  <c r="C1222" i="2"/>
  <c r="D1217" i="2"/>
  <c r="F1204" i="2"/>
  <c r="H1200" i="2"/>
  <c r="H1193" i="2"/>
  <c r="I1186" i="2"/>
  <c r="F1183" i="2"/>
  <c r="G1180" i="2"/>
  <c r="H1177" i="2"/>
  <c r="D1174" i="2"/>
  <c r="J1171" i="2"/>
  <c r="F1169" i="2"/>
  <c r="J1164" i="2"/>
  <c r="I1159" i="2"/>
  <c r="C1157" i="2"/>
  <c r="N1154" i="2"/>
  <c r="G1150" i="2"/>
  <c r="G1148" i="2"/>
  <c r="D1146" i="2"/>
  <c r="I1141" i="2"/>
  <c r="F1139" i="2"/>
  <c r="F1137" i="2"/>
  <c r="C1133" i="2"/>
  <c r="D1131" i="2"/>
  <c r="C1129" i="2"/>
  <c r="N1122" i="2"/>
  <c r="D1121" i="2"/>
  <c r="F1119" i="2"/>
  <c r="I1117" i="2"/>
  <c r="N1115" i="2"/>
  <c r="G1114" i="2"/>
  <c r="C1111" i="2"/>
  <c r="H1109" i="2"/>
  <c r="C1106" i="2"/>
  <c r="H1104" i="2"/>
  <c r="D1101" i="2"/>
  <c r="I1099" i="2"/>
  <c r="G1096" i="2"/>
  <c r="G1091" i="2"/>
  <c r="N1089" i="2"/>
  <c r="H1088" i="2"/>
  <c r="I1085" i="2"/>
  <c r="C1084" i="2"/>
  <c r="J1082" i="2"/>
  <c r="D1081" i="2"/>
  <c r="F1078" i="2"/>
  <c r="G1075" i="2"/>
  <c r="N1073" i="2"/>
  <c r="H1072" i="2"/>
  <c r="I1069" i="2"/>
  <c r="C1068" i="2"/>
  <c r="J1066" i="2"/>
  <c r="D1065" i="2"/>
  <c r="F1062" i="2"/>
  <c r="G1059" i="2"/>
  <c r="N1057" i="2"/>
  <c r="H1056" i="2"/>
  <c r="I1053" i="2"/>
  <c r="C1052" i="2"/>
  <c r="J1050" i="2"/>
  <c r="D1049" i="2"/>
  <c r="F1046" i="2"/>
  <c r="G1043" i="2"/>
  <c r="N1041" i="2"/>
  <c r="H1040" i="2"/>
  <c r="I1037" i="2"/>
  <c r="C1036" i="2"/>
  <c r="J1034" i="2"/>
  <c r="D1033" i="2"/>
  <c r="F1030" i="2"/>
  <c r="G1027" i="2"/>
  <c r="N1025" i="2"/>
  <c r="H1024" i="2"/>
  <c r="I1021" i="2"/>
  <c r="C1020" i="2"/>
  <c r="J1018" i="2"/>
  <c r="D1017" i="2"/>
  <c r="F1014" i="2"/>
  <c r="G1011" i="2"/>
  <c r="N1009" i="2"/>
  <c r="I1417" i="2"/>
  <c r="D1405" i="2"/>
  <c r="D1383" i="2"/>
  <c r="J1361" i="2"/>
  <c r="D1351" i="2"/>
  <c r="J1341" i="2"/>
  <c r="C1293" i="2"/>
  <c r="J1284" i="2"/>
  <c r="J1269" i="2"/>
  <c r="N1262" i="2"/>
  <c r="D1255" i="2"/>
  <c r="D1249" i="2"/>
  <c r="N1243" i="2"/>
  <c r="D1232" i="2"/>
  <c r="C1227" i="2"/>
  <c r="C1217" i="2"/>
  <c r="N1212" i="2"/>
  <c r="H1208" i="2"/>
  <c r="D1204" i="2"/>
  <c r="G1200" i="2"/>
  <c r="C1193" i="2"/>
  <c r="I1189" i="2"/>
  <c r="D1186" i="2"/>
  <c r="C1180" i="2"/>
  <c r="D1177" i="2"/>
  <c r="C1174" i="2"/>
  <c r="G1171" i="2"/>
  <c r="D1169" i="2"/>
  <c r="I1166" i="2"/>
  <c r="G1164" i="2"/>
  <c r="N1161" i="2"/>
  <c r="F1159" i="2"/>
  <c r="H1152" i="2"/>
  <c r="F1150" i="2"/>
  <c r="C1148" i="2"/>
  <c r="J1143" i="2"/>
  <c r="H1141" i="2"/>
  <c r="D1139" i="2"/>
  <c r="D1137" i="2"/>
  <c r="N1134" i="2"/>
  <c r="N1126" i="2"/>
  <c r="C1121" i="2"/>
  <c r="D1119" i="2"/>
  <c r="H1117" i="2"/>
  <c r="F1114" i="2"/>
  <c r="J1112" i="2"/>
  <c r="G1109" i="2"/>
  <c r="J1107" i="2"/>
  <c r="G1104" i="2"/>
  <c r="C1101" i="2"/>
  <c r="H1099" i="2"/>
  <c r="N1097" i="2"/>
  <c r="F1096" i="2"/>
  <c r="I1094" i="2"/>
  <c r="F1091" i="2"/>
  <c r="G1088" i="2"/>
  <c r="N1086" i="2"/>
  <c r="H1085" i="2"/>
  <c r="I1082" i="2"/>
  <c r="C1081" i="2"/>
  <c r="J1079" i="2"/>
  <c r="D1078" i="2"/>
  <c r="F1075" i="2"/>
  <c r="G1072" i="2"/>
  <c r="N1070" i="2"/>
  <c r="H1069" i="2"/>
  <c r="I1066" i="2"/>
  <c r="C1065" i="2"/>
  <c r="J1063" i="2"/>
  <c r="D1062" i="2"/>
  <c r="F1059" i="2"/>
  <c r="G1056" i="2"/>
  <c r="N1054" i="2"/>
  <c r="H1053" i="2"/>
  <c r="I1050" i="2"/>
  <c r="C1049" i="2"/>
  <c r="J1047" i="2"/>
  <c r="D1046" i="2"/>
  <c r="F1043" i="2"/>
  <c r="G1040" i="2"/>
  <c r="N1038" i="2"/>
  <c r="H1037" i="2"/>
  <c r="I1034" i="2"/>
  <c r="C1033" i="2"/>
  <c r="J1031" i="2"/>
  <c r="D1030" i="2"/>
  <c r="F1027" i="2"/>
  <c r="G1024" i="2"/>
  <c r="N1022" i="2"/>
  <c r="H1021" i="2"/>
  <c r="I1018" i="2"/>
  <c r="C1017" i="2"/>
  <c r="J1015" i="2"/>
  <c r="D1014" i="2"/>
  <c r="F1011" i="2"/>
  <c r="I1394" i="2"/>
  <c r="C1351" i="2"/>
  <c r="I1243" i="2"/>
  <c r="I1237" i="2"/>
  <c r="I1221" i="2"/>
  <c r="G1212" i="2"/>
  <c r="C1208" i="2"/>
  <c r="G1196" i="2"/>
  <c r="H1189" i="2"/>
  <c r="N1182" i="2"/>
  <c r="C1177" i="2"/>
  <c r="F1171" i="2"/>
  <c r="C1169" i="2"/>
  <c r="G1166" i="2"/>
  <c r="C1164" i="2"/>
  <c r="C1159" i="2"/>
  <c r="J1154" i="2"/>
  <c r="G1152" i="2"/>
  <c r="D1150" i="2"/>
  <c r="N1145" i="2"/>
  <c r="I1143" i="2"/>
  <c r="G1141" i="2"/>
  <c r="C1139" i="2"/>
  <c r="C1137" i="2"/>
  <c r="N1132" i="2"/>
  <c r="N1130" i="2"/>
  <c r="N1128" i="2"/>
  <c r="J1124" i="2"/>
  <c r="J1122" i="2"/>
  <c r="G1117" i="2"/>
  <c r="D1114" i="2"/>
  <c r="I1112" i="2"/>
  <c r="N1110" i="2"/>
  <c r="F1109" i="2"/>
  <c r="I1107" i="2"/>
  <c r="N1105" i="2"/>
  <c r="F1104" i="2"/>
  <c r="J1102" i="2"/>
  <c r="G1099" i="2"/>
  <c r="D1096" i="2"/>
  <c r="H1094" i="2"/>
  <c r="D1091" i="2"/>
  <c r="F1088" i="2"/>
  <c r="G1085" i="2"/>
  <c r="N1083" i="2"/>
  <c r="H1082" i="2"/>
  <c r="I1079" i="2"/>
  <c r="C1078" i="2"/>
  <c r="J1076" i="2"/>
  <c r="D1075" i="2"/>
  <c r="N1463" i="2"/>
  <c r="J1449" i="2"/>
  <c r="H1403" i="2"/>
  <c r="N1359" i="2"/>
  <c r="H1261" i="2"/>
  <c r="I1242" i="2"/>
  <c r="C1231" i="2"/>
  <c r="G1216" i="2"/>
  <c r="H1207" i="2"/>
  <c r="H1203" i="2"/>
  <c r="J1199" i="2"/>
  <c r="N1195" i="2"/>
  <c r="H1192" i="2"/>
  <c r="I1182" i="2"/>
  <c r="J1179" i="2"/>
  <c r="J1173" i="2"/>
  <c r="D1166" i="2"/>
  <c r="N1163" i="2"/>
  <c r="H1161" i="2"/>
  <c r="N1158" i="2"/>
  <c r="J1156" i="2"/>
  <c r="H1154" i="2"/>
  <c r="D1152" i="2"/>
  <c r="F1143" i="2"/>
  <c r="N1138" i="2"/>
  <c r="I1134" i="2"/>
  <c r="J1130" i="2"/>
  <c r="I1128" i="2"/>
  <c r="H1126" i="2"/>
  <c r="G1124" i="2"/>
  <c r="H1122" i="2"/>
  <c r="J1120" i="2"/>
  <c r="D1117" i="2"/>
  <c r="I1115" i="2"/>
  <c r="G1112" i="2"/>
  <c r="F1107" i="2"/>
  <c r="C1104" i="2"/>
  <c r="H1102" i="2"/>
  <c r="D1099" i="2"/>
  <c r="J1097" i="2"/>
  <c r="N1095" i="2"/>
  <c r="D1094" i="2"/>
  <c r="I1092" i="2"/>
  <c r="I1089" i="2"/>
  <c r="C1088" i="2"/>
  <c r="J1086" i="2"/>
  <c r="D1085" i="2"/>
  <c r="F1082" i="2"/>
  <c r="G1079" i="2"/>
  <c r="N1077" i="2"/>
  <c r="H1076" i="2"/>
  <c r="I1073" i="2"/>
  <c r="C1072" i="2"/>
  <c r="J1070" i="2"/>
  <c r="D1069" i="2"/>
  <c r="F1066" i="2"/>
  <c r="G1063" i="2"/>
  <c r="N1061" i="2"/>
  <c r="H1060" i="2"/>
  <c r="I1057" i="2"/>
  <c r="C1056" i="2"/>
  <c r="J1054" i="2"/>
  <c r="D1053" i="2"/>
  <c r="F1050" i="2"/>
  <c r="G1047" i="2"/>
  <c r="N1045" i="2"/>
  <c r="H1044" i="2"/>
  <c r="I1041" i="2"/>
  <c r="C1040" i="2"/>
  <c r="H1489" i="2"/>
  <c r="H1425" i="2"/>
  <c r="J1359" i="2"/>
  <c r="N1329" i="2"/>
  <c r="C1319" i="2"/>
  <c r="G1310" i="2"/>
  <c r="F1291" i="2"/>
  <c r="C1282" i="2"/>
  <c r="F1267" i="2"/>
  <c r="N1247" i="2"/>
  <c r="F1236" i="2"/>
  <c r="H1225" i="2"/>
  <c r="I1220" i="2"/>
  <c r="F1216" i="2"/>
  <c r="N1211" i="2"/>
  <c r="F1207" i="2"/>
  <c r="G1203" i="2"/>
  <c r="F1199" i="2"/>
  <c r="J1195" i="2"/>
  <c r="G1192" i="2"/>
  <c r="H1185" i="2"/>
  <c r="F1182" i="2"/>
  <c r="G1179" i="2"/>
  <c r="H1176" i="2"/>
  <c r="I1173" i="2"/>
  <c r="N1170" i="2"/>
  <c r="H1168" i="2"/>
  <c r="C1166" i="2"/>
  <c r="J1163" i="2"/>
  <c r="D1161" i="2"/>
  <c r="G1156" i="2"/>
  <c r="D1154" i="2"/>
  <c r="J1147" i="2"/>
  <c r="H1145" i="2"/>
  <c r="C1143" i="2"/>
  <c r="H1136" i="2"/>
  <c r="G1134" i="2"/>
  <c r="J1132" i="2"/>
  <c r="I1130" i="2"/>
  <c r="H1128" i="2"/>
  <c r="F1126" i="2"/>
  <c r="D1124" i="2"/>
  <c r="D1122" i="2"/>
  <c r="H1120" i="2"/>
  <c r="C1117" i="2"/>
  <c r="H1115" i="2"/>
  <c r="N1113" i="2"/>
  <c r="F1112" i="2"/>
  <c r="I1110" i="2"/>
  <c r="D1107" i="2"/>
  <c r="J1105" i="2"/>
  <c r="G1102" i="2"/>
  <c r="C1099" i="2"/>
  <c r="H1097" i="2"/>
  <c r="C1094" i="2"/>
  <c r="H1092" i="2"/>
  <c r="N1090" i="2"/>
  <c r="H1089" i="2"/>
  <c r="I1086" i="2"/>
  <c r="C1085" i="2"/>
  <c r="J1083" i="2"/>
  <c r="D1082" i="2"/>
  <c r="F1079" i="2"/>
  <c r="G1076" i="2"/>
  <c r="N1074" i="2"/>
  <c r="H1073" i="2"/>
  <c r="I1070" i="2"/>
  <c r="J1474" i="2"/>
  <c r="H1391" i="2"/>
  <c r="N1380" i="2"/>
  <c r="N1368" i="2"/>
  <c r="N1338" i="2"/>
  <c r="J1274" i="2"/>
  <c r="H1260" i="2"/>
  <c r="D1253" i="2"/>
  <c r="J1241" i="2"/>
  <c r="G1230" i="2"/>
  <c r="G1225" i="2"/>
  <c r="F1220" i="2"/>
  <c r="G1211" i="2"/>
  <c r="G1195" i="2"/>
  <c r="J1188" i="2"/>
  <c r="D1185" i="2"/>
  <c r="D1182" i="2"/>
  <c r="F1179" i="2"/>
  <c r="G1176" i="2"/>
  <c r="H1173" i="2"/>
  <c r="G1168" i="2"/>
  <c r="H1163" i="2"/>
  <c r="C1161" i="2"/>
  <c r="I1158" i="2"/>
  <c r="D1156" i="2"/>
  <c r="I1149" i="2"/>
  <c r="H1147" i="2"/>
  <c r="D1145" i="2"/>
  <c r="J1138" i="2"/>
  <c r="G1136" i="2"/>
  <c r="F1134" i="2"/>
  <c r="G1132" i="2"/>
  <c r="H1130" i="2"/>
  <c r="G1128" i="2"/>
  <c r="D1126" i="2"/>
  <c r="C1124" i="2"/>
  <c r="C1122" i="2"/>
  <c r="G1120" i="2"/>
  <c r="J1118" i="2"/>
  <c r="G1115" i="2"/>
  <c r="D1112" i="2"/>
  <c r="H1110" i="2"/>
  <c r="C1107" i="2"/>
  <c r="I1105" i="2"/>
  <c r="N1103" i="2"/>
  <c r="F1102" i="2"/>
  <c r="J1100" i="2"/>
  <c r="G1097" i="2"/>
  <c r="J1095" i="2"/>
  <c r="G1092" i="2"/>
  <c r="G1089" i="2"/>
  <c r="N1087" i="2"/>
  <c r="H1086" i="2"/>
  <c r="I1083" i="2"/>
  <c r="C1082" i="2"/>
  <c r="J1080" i="2"/>
  <c r="D1079" i="2"/>
  <c r="F1076" i="2"/>
  <c r="G1073" i="2"/>
  <c r="N1071" i="2"/>
  <c r="H1070" i="2"/>
  <c r="I1067" i="2"/>
  <c r="C1066" i="2"/>
  <c r="J1064" i="2"/>
  <c r="D1063" i="2"/>
  <c r="F1060" i="2"/>
  <c r="G1057" i="2"/>
  <c r="N1055" i="2"/>
  <c r="H1054" i="2"/>
  <c r="I1051" i="2"/>
  <c r="C1050" i="2"/>
  <c r="J1048" i="2"/>
  <c r="D1047" i="2"/>
  <c r="F1044" i="2"/>
  <c r="G1041" i="2"/>
  <c r="N1039" i="2"/>
  <c r="H1038" i="2"/>
  <c r="I1035" i="2"/>
  <c r="C1034" i="2"/>
  <c r="J1032" i="2"/>
  <c r="D1031" i="2"/>
  <c r="F1028" i="2"/>
  <c r="G1025" i="2"/>
  <c r="N1023" i="2"/>
  <c r="H1022" i="2"/>
  <c r="I1019" i="2"/>
  <c r="C1018" i="2"/>
  <c r="J1016" i="2"/>
  <c r="D1015" i="2"/>
  <c r="F1012" i="2"/>
  <c r="G1009" i="2"/>
  <c r="H1474" i="2"/>
  <c r="F1461" i="2"/>
  <c r="J1401" i="2"/>
  <c r="H1328" i="2"/>
  <c r="H1290" i="2"/>
  <c r="C1281" i="2"/>
  <c r="D1274" i="2"/>
  <c r="H1266" i="2"/>
  <c r="G1260" i="2"/>
  <c r="F1247" i="2"/>
  <c r="I1241" i="2"/>
  <c r="F1230" i="2"/>
  <c r="J1215" i="2"/>
  <c r="F1211" i="2"/>
  <c r="N1206" i="2"/>
  <c r="N1198" i="2"/>
  <c r="F1195" i="2"/>
  <c r="J1191" i="2"/>
  <c r="G1188" i="2"/>
  <c r="C1185" i="2"/>
  <c r="C1173" i="2"/>
  <c r="J1170" i="2"/>
  <c r="F1168" i="2"/>
  <c r="G1163" i="2"/>
  <c r="F1158" i="2"/>
  <c r="C1156" i="2"/>
  <c r="N1153" i="2"/>
  <c r="H1149" i="2"/>
  <c r="G1147" i="2"/>
  <c r="C1145" i="2"/>
  <c r="N1142" i="2"/>
  <c r="J1140" i="2"/>
  <c r="I1138" i="2"/>
  <c r="F1136" i="2"/>
  <c r="D1134" i="2"/>
  <c r="F1132" i="2"/>
  <c r="G1130" i="2"/>
  <c r="F1128" i="2"/>
  <c r="C1126" i="2"/>
  <c r="F1120" i="2"/>
  <c r="I1118" i="2"/>
  <c r="N1116" i="2"/>
  <c r="F1115" i="2"/>
  <c r="F1110" i="2"/>
  <c r="J1108" i="2"/>
  <c r="H1105" i="2"/>
  <c r="D1102" i="2"/>
  <c r="I1100" i="2"/>
  <c r="N1098" i="2"/>
  <c r="D1097" i="2"/>
  <c r="I1095" i="2"/>
  <c r="N1093" i="2"/>
  <c r="F1092" i="2"/>
  <c r="F1089" i="2"/>
  <c r="G1086" i="2"/>
  <c r="N1084" i="2"/>
  <c r="H1083" i="2"/>
  <c r="I1080" i="2"/>
  <c r="C1079" i="2"/>
  <c r="J1077" i="2"/>
  <c r="D1076" i="2"/>
  <c r="F1073" i="2"/>
  <c r="G1070" i="2"/>
  <c r="N1068" i="2"/>
  <c r="H1067" i="2"/>
  <c r="I1064" i="2"/>
  <c r="C1063" i="2"/>
  <c r="J1061" i="2"/>
  <c r="D1060" i="2"/>
  <c r="F1057" i="2"/>
  <c r="G1054" i="2"/>
  <c r="F1346" i="2"/>
  <c r="F1320" i="2"/>
  <c r="C1268" i="2"/>
  <c r="I1194" i="2"/>
  <c r="J1178" i="2"/>
  <c r="F1152" i="2"/>
  <c r="F1147" i="2"/>
  <c r="C1142" i="2"/>
  <c r="D1130" i="2"/>
  <c r="D1120" i="2"/>
  <c r="G1116" i="2"/>
  <c r="N1111" i="2"/>
  <c r="G1108" i="2"/>
  <c r="G1100" i="2"/>
  <c r="H1093" i="2"/>
  <c r="F1086" i="2"/>
  <c r="F1083" i="2"/>
  <c r="C1080" i="2"/>
  <c r="C1076" i="2"/>
  <c r="C1073" i="2"/>
  <c r="D1070" i="2"/>
  <c r="H1062" i="2"/>
  <c r="I1059" i="2"/>
  <c r="D1054" i="2"/>
  <c r="N1051" i="2"/>
  <c r="I1049" i="2"/>
  <c r="G1044" i="2"/>
  <c r="C1042" i="2"/>
  <c r="J1039" i="2"/>
  <c r="G1037" i="2"/>
  <c r="H1035" i="2"/>
  <c r="I1028" i="2"/>
  <c r="H1026" i="2"/>
  <c r="C1024" i="2"/>
  <c r="C1022" i="2"/>
  <c r="N1019" i="2"/>
  <c r="H1015" i="2"/>
  <c r="G1013" i="2"/>
  <c r="N1010" i="2"/>
  <c r="N1008" i="2"/>
  <c r="H1007" i="2"/>
  <c r="I1004" i="2"/>
  <c r="C1003" i="2"/>
  <c r="J1001" i="2"/>
  <c r="D1000" i="2"/>
  <c r="F997" i="2"/>
  <c r="G994" i="2"/>
  <c r="N992" i="2"/>
  <c r="H991" i="2"/>
  <c r="I988" i="2"/>
  <c r="C987" i="2"/>
  <c r="J985" i="2"/>
  <c r="D984" i="2"/>
  <c r="F981" i="2"/>
  <c r="G978" i="2"/>
  <c r="N976" i="2"/>
  <c r="H975" i="2"/>
  <c r="I972" i="2"/>
  <c r="C971" i="2"/>
  <c r="J969" i="2"/>
  <c r="D968" i="2"/>
  <c r="F965" i="2"/>
  <c r="G962" i="2"/>
  <c r="N960" i="2"/>
  <c r="H959" i="2"/>
  <c r="I956" i="2"/>
  <c r="C955" i="2"/>
  <c r="J953" i="2"/>
  <c r="D952" i="2"/>
  <c r="F949" i="2"/>
  <c r="G946" i="2"/>
  <c r="N944" i="2"/>
  <c r="H943" i="2"/>
  <c r="I940" i="2"/>
  <c r="C939" i="2"/>
  <c r="N1433" i="2"/>
  <c r="D1346" i="2"/>
  <c r="I1254" i="2"/>
  <c r="F1212" i="2"/>
  <c r="I1178" i="2"/>
  <c r="I1170" i="2"/>
  <c r="F1163" i="2"/>
  <c r="J1157" i="2"/>
  <c r="D1147" i="2"/>
  <c r="J1135" i="2"/>
  <c r="I1124" i="2"/>
  <c r="C1120" i="2"/>
  <c r="D1108" i="2"/>
  <c r="D1104" i="2"/>
  <c r="F1100" i="2"/>
  <c r="N1096" i="2"/>
  <c r="F1093" i="2"/>
  <c r="J1089" i="2"/>
  <c r="D1086" i="2"/>
  <c r="D1083" i="2"/>
  <c r="C1070" i="2"/>
  <c r="J1067" i="2"/>
  <c r="N1064" i="2"/>
  <c r="C1062" i="2"/>
  <c r="D1059" i="2"/>
  <c r="C1054" i="2"/>
  <c r="G1049" i="2"/>
  <c r="N1046" i="2"/>
  <c r="D1044" i="2"/>
  <c r="I1039" i="2"/>
  <c r="F1037" i="2"/>
  <c r="G1035" i="2"/>
  <c r="N1032" i="2"/>
  <c r="N1030" i="2"/>
  <c r="H1028" i="2"/>
  <c r="F1026" i="2"/>
  <c r="G1015" i="2"/>
  <c r="D1013" i="2"/>
  <c r="G1007" i="2"/>
  <c r="N1005" i="2"/>
  <c r="H1004" i="2"/>
  <c r="I1001" i="2"/>
  <c r="C1000" i="2"/>
  <c r="J998" i="2"/>
  <c r="D997" i="2"/>
  <c r="F994" i="2"/>
  <c r="G991" i="2"/>
  <c r="N989" i="2"/>
  <c r="H988" i="2"/>
  <c r="I985" i="2"/>
  <c r="C984" i="2"/>
  <c r="J982" i="2"/>
  <c r="D981" i="2"/>
  <c r="F978" i="2"/>
  <c r="G975" i="2"/>
  <c r="N973" i="2"/>
  <c r="H972" i="2"/>
  <c r="I969" i="2"/>
  <c r="C968" i="2"/>
  <c r="J966" i="2"/>
  <c r="D965" i="2"/>
  <c r="F962" i="2"/>
  <c r="G959" i="2"/>
  <c r="N957" i="2"/>
  <c r="H956" i="2"/>
  <c r="I953" i="2"/>
  <c r="C952" i="2"/>
  <c r="J950" i="2"/>
  <c r="D949" i="2"/>
  <c r="F946" i="2"/>
  <c r="G943" i="2"/>
  <c r="N941" i="2"/>
  <c r="H940" i="2"/>
  <c r="I937" i="2"/>
  <c r="C936" i="2"/>
  <c r="J934" i="2"/>
  <c r="D933" i="2"/>
  <c r="F930" i="2"/>
  <c r="G927" i="2"/>
  <c r="N925" i="2"/>
  <c r="H924" i="2"/>
  <c r="I921" i="2"/>
  <c r="C920" i="2"/>
  <c r="I1231" i="2"/>
  <c r="C1221" i="2"/>
  <c r="G1202" i="2"/>
  <c r="H1170" i="2"/>
  <c r="D1163" i="2"/>
  <c r="J1151" i="2"/>
  <c r="C1141" i="2"/>
  <c r="N1129" i="2"/>
  <c r="J1115" i="2"/>
  <c r="J1111" i="2"/>
  <c r="C1100" i="2"/>
  <c r="D1089" i="2"/>
  <c r="C1086" i="2"/>
  <c r="N1079" i="2"/>
  <c r="N1075" i="2"/>
  <c r="G1067" i="2"/>
  <c r="C1059" i="2"/>
  <c r="J1056" i="2"/>
  <c r="J1051" i="2"/>
  <c r="C1044" i="2"/>
  <c r="G1039" i="2"/>
  <c r="D1037" i="2"/>
  <c r="F1035" i="2"/>
  <c r="G1028" i="2"/>
  <c r="C1026" i="2"/>
  <c r="N1021" i="2"/>
  <c r="I1017" i="2"/>
  <c r="F1015" i="2"/>
  <c r="J1010" i="2"/>
  <c r="F1007" i="2"/>
  <c r="G1004" i="2"/>
  <c r="N1002" i="2"/>
  <c r="H1001" i="2"/>
  <c r="I998" i="2"/>
  <c r="C997" i="2"/>
  <c r="J995" i="2"/>
  <c r="D994" i="2"/>
  <c r="F991" i="2"/>
  <c r="G988" i="2"/>
  <c r="N986" i="2"/>
  <c r="H985" i="2"/>
  <c r="I982" i="2"/>
  <c r="C981" i="2"/>
  <c r="J979" i="2"/>
  <c r="D978" i="2"/>
  <c r="F975" i="2"/>
  <c r="G972" i="2"/>
  <c r="N970" i="2"/>
  <c r="H969" i="2"/>
  <c r="I966" i="2"/>
  <c r="C965" i="2"/>
  <c r="J963" i="2"/>
  <c r="D962" i="2"/>
  <c r="F959" i="2"/>
  <c r="G956" i="2"/>
  <c r="N954" i="2"/>
  <c r="H953" i="2"/>
  <c r="I950" i="2"/>
  <c r="C949" i="2"/>
  <c r="J947" i="2"/>
  <c r="D946" i="2"/>
  <c r="F943" i="2"/>
  <c r="G940" i="2"/>
  <c r="N938" i="2"/>
  <c r="H937" i="2"/>
  <c r="I934" i="2"/>
  <c r="C933" i="2"/>
  <c r="J931" i="2"/>
  <c r="D930" i="2"/>
  <c r="F927" i="2"/>
  <c r="G924" i="2"/>
  <c r="N922" i="2"/>
  <c r="H921" i="2"/>
  <c r="I918" i="2"/>
  <c r="C917" i="2"/>
  <c r="J915" i="2"/>
  <c r="D914" i="2"/>
  <c r="F911" i="2"/>
  <c r="G908" i="2"/>
  <c r="N906" i="2"/>
  <c r="H905" i="2"/>
  <c r="D1241" i="2"/>
  <c r="H1184" i="2"/>
  <c r="D1170" i="2"/>
  <c r="I1151" i="2"/>
  <c r="J1146" i="2"/>
  <c r="N1123" i="2"/>
  <c r="D1115" i="2"/>
  <c r="H1111" i="2"/>
  <c r="G1107" i="2"/>
  <c r="I1096" i="2"/>
  <c r="J1092" i="2"/>
  <c r="C1089" i="2"/>
  <c r="H1079" i="2"/>
  <c r="J1072" i="2"/>
  <c r="N1069" i="2"/>
  <c r="F1067" i="2"/>
  <c r="H1064" i="2"/>
  <c r="F1056" i="2"/>
  <c r="N1053" i="2"/>
  <c r="H1051" i="2"/>
  <c r="N1048" i="2"/>
  <c r="J1046" i="2"/>
  <c r="J1041" i="2"/>
  <c r="D1039" i="2"/>
  <c r="C1037" i="2"/>
  <c r="D1035" i="2"/>
  <c r="J1030" i="2"/>
  <c r="D1028" i="2"/>
  <c r="J1019" i="2"/>
  <c r="G1017" i="2"/>
  <c r="C1015" i="2"/>
  <c r="J1012" i="2"/>
  <c r="I1010" i="2"/>
  <c r="J1008" i="2"/>
  <c r="D1007" i="2"/>
  <c r="F1004" i="2"/>
  <c r="G1001" i="2"/>
  <c r="N999" i="2"/>
  <c r="H998" i="2"/>
  <c r="I995" i="2"/>
  <c r="C994" i="2"/>
  <c r="J992" i="2"/>
  <c r="D991" i="2"/>
  <c r="F988" i="2"/>
  <c r="G985" i="2"/>
  <c r="N983" i="2"/>
  <c r="H982" i="2"/>
  <c r="I979" i="2"/>
  <c r="C978" i="2"/>
  <c r="J976" i="2"/>
  <c r="D975" i="2"/>
  <c r="F972" i="2"/>
  <c r="G969" i="2"/>
  <c r="N967" i="2"/>
  <c r="H966" i="2"/>
  <c r="I963" i="2"/>
  <c r="C962" i="2"/>
  <c r="J960" i="2"/>
  <c r="D959" i="2"/>
  <c r="F956" i="2"/>
  <c r="G953" i="2"/>
  <c r="N951" i="2"/>
  <c r="H950" i="2"/>
  <c r="I947" i="2"/>
  <c r="C946" i="2"/>
  <c r="J944" i="2"/>
  <c r="D943" i="2"/>
  <c r="F940" i="2"/>
  <c r="G937" i="2"/>
  <c r="N935" i="2"/>
  <c r="H934" i="2"/>
  <c r="I931" i="2"/>
  <c r="F1357" i="2"/>
  <c r="N1317" i="2"/>
  <c r="J1162" i="2"/>
  <c r="F1151" i="2"/>
  <c r="I1140" i="2"/>
  <c r="C1134" i="2"/>
  <c r="J1123" i="2"/>
  <c r="C1115" i="2"/>
  <c r="F1111" i="2"/>
  <c r="J1103" i="2"/>
  <c r="N1099" i="2"/>
  <c r="D1092" i="2"/>
  <c r="N1085" i="2"/>
  <c r="G1082" i="2"/>
  <c r="I1075" i="2"/>
  <c r="F1072" i="2"/>
  <c r="D1067" i="2"/>
  <c r="G1064" i="2"/>
  <c r="I1061" i="2"/>
  <c r="N1058" i="2"/>
  <c r="D1056" i="2"/>
  <c r="G1051" i="2"/>
  <c r="H1046" i="2"/>
  <c r="N1043" i="2"/>
  <c r="H1041" i="2"/>
  <c r="I1032" i="2"/>
  <c r="H1030" i="2"/>
  <c r="C1028" i="2"/>
  <c r="J1023" i="2"/>
  <c r="G1021" i="2"/>
  <c r="H1019" i="2"/>
  <c r="I1012" i="2"/>
  <c r="H1010" i="2"/>
  <c r="I1008" i="2"/>
  <c r="C1007" i="2"/>
  <c r="J1005" i="2"/>
  <c r="D1004" i="2"/>
  <c r="F1001" i="2"/>
  <c r="G998" i="2"/>
  <c r="N996" i="2"/>
  <c r="H995" i="2"/>
  <c r="I992" i="2"/>
  <c r="C991" i="2"/>
  <c r="J989" i="2"/>
  <c r="D988" i="2"/>
  <c r="F985" i="2"/>
  <c r="G982" i="2"/>
  <c r="N980" i="2"/>
  <c r="H979" i="2"/>
  <c r="I976" i="2"/>
  <c r="C975" i="2"/>
  <c r="J973" i="2"/>
  <c r="D972" i="2"/>
  <c r="F969" i="2"/>
  <c r="G966" i="2"/>
  <c r="N964" i="2"/>
  <c r="H963" i="2"/>
  <c r="I960" i="2"/>
  <c r="C959" i="2"/>
  <c r="J957" i="2"/>
  <c r="D956" i="2"/>
  <c r="F953" i="2"/>
  <c r="G950" i="2"/>
  <c r="N948" i="2"/>
  <c r="H947" i="2"/>
  <c r="I944" i="2"/>
  <c r="C943" i="2"/>
  <c r="J941" i="2"/>
  <c r="D940" i="2"/>
  <c r="F937" i="2"/>
  <c r="G934" i="2"/>
  <c r="N932" i="2"/>
  <c r="H931" i="2"/>
  <c r="I928" i="2"/>
  <c r="G1370" i="2"/>
  <c r="F1240" i="2"/>
  <c r="N1229" i="2"/>
  <c r="N1219" i="2"/>
  <c r="J1210" i="2"/>
  <c r="I1191" i="2"/>
  <c r="N1155" i="2"/>
  <c r="G1140" i="2"/>
  <c r="I1123" i="2"/>
  <c r="N1118" i="2"/>
  <c r="N1106" i="2"/>
  <c r="I1103" i="2"/>
  <c r="H1095" i="2"/>
  <c r="C1092" i="2"/>
  <c r="N1078" i="2"/>
  <c r="C1075" i="2"/>
  <c r="D1072" i="2"/>
  <c r="G1069" i="2"/>
  <c r="F1064" i="2"/>
  <c r="H1061" i="2"/>
  <c r="J1058" i="2"/>
  <c r="G1053" i="2"/>
  <c r="F1051" i="2"/>
  <c r="I1048" i="2"/>
  <c r="C1046" i="2"/>
  <c r="F1041" i="2"/>
  <c r="N1036" i="2"/>
  <c r="H1032" i="2"/>
  <c r="C1030" i="2"/>
  <c r="J1025" i="2"/>
  <c r="I1023" i="2"/>
  <c r="F1021" i="2"/>
  <c r="G1019" i="2"/>
  <c r="N1016" i="2"/>
  <c r="N1014" i="2"/>
  <c r="H1012" i="2"/>
  <c r="F1010" i="2"/>
  <c r="H1008" i="2"/>
  <c r="I1005" i="2"/>
  <c r="C1004" i="2"/>
  <c r="J1002" i="2"/>
  <c r="D1001" i="2"/>
  <c r="F998" i="2"/>
  <c r="G995" i="2"/>
  <c r="N993" i="2"/>
  <c r="H992" i="2"/>
  <c r="I989" i="2"/>
  <c r="C988" i="2"/>
  <c r="J986" i="2"/>
  <c r="D985" i="2"/>
  <c r="F982" i="2"/>
  <c r="G979" i="2"/>
  <c r="N977" i="2"/>
  <c r="H976" i="2"/>
  <c r="I973" i="2"/>
  <c r="C972" i="2"/>
  <c r="J970" i="2"/>
  <c r="D969" i="2"/>
  <c r="F966" i="2"/>
  <c r="G963" i="2"/>
  <c r="N961" i="2"/>
  <c r="H960" i="2"/>
  <c r="I957" i="2"/>
  <c r="C956" i="2"/>
  <c r="J954" i="2"/>
  <c r="D953" i="2"/>
  <c r="F950" i="2"/>
  <c r="G947" i="2"/>
  <c r="N945" i="2"/>
  <c r="H944" i="2"/>
  <c r="I941" i="2"/>
  <c r="C940" i="2"/>
  <c r="F1316" i="2"/>
  <c r="F1289" i="2"/>
  <c r="H1229" i="2"/>
  <c r="H1219" i="2"/>
  <c r="F1191" i="2"/>
  <c r="J1175" i="2"/>
  <c r="J1155" i="2"/>
  <c r="N1150" i="2"/>
  <c r="D1140" i="2"/>
  <c r="F1123" i="2"/>
  <c r="H1118" i="2"/>
  <c r="F1103" i="2"/>
  <c r="F1099" i="2"/>
  <c r="G1095" i="2"/>
  <c r="J1088" i="2"/>
  <c r="F1085" i="2"/>
  <c r="N1081" i="2"/>
  <c r="F1069" i="2"/>
  <c r="C1064" i="2"/>
  <c r="G1061" i="2"/>
  <c r="I1058" i="2"/>
  <c r="F1053" i="2"/>
  <c r="D1051" i="2"/>
  <c r="H1048" i="2"/>
  <c r="I1043" i="2"/>
  <c r="D1041" i="2"/>
  <c r="H1034" i="2"/>
  <c r="G1032" i="2"/>
  <c r="N1027" i="2"/>
  <c r="I1025" i="2"/>
  <c r="G1023" i="2"/>
  <c r="D1021" i="2"/>
  <c r="F1019" i="2"/>
  <c r="G1012" i="2"/>
  <c r="C1010" i="2"/>
  <c r="G1008" i="2"/>
  <c r="N1006" i="2"/>
  <c r="H1005" i="2"/>
  <c r="I1002" i="2"/>
  <c r="C1001" i="2"/>
  <c r="J999" i="2"/>
  <c r="D998" i="2"/>
  <c r="F995" i="2"/>
  <c r="G992" i="2"/>
  <c r="N990" i="2"/>
  <c r="H989" i="2"/>
  <c r="I986" i="2"/>
  <c r="C985" i="2"/>
  <c r="J983" i="2"/>
  <c r="D982" i="2"/>
  <c r="F979" i="2"/>
  <c r="G976" i="2"/>
  <c r="N974" i="2"/>
  <c r="H973" i="2"/>
  <c r="I970" i="2"/>
  <c r="C969" i="2"/>
  <c r="J967" i="2"/>
  <c r="D966" i="2"/>
  <c r="F963" i="2"/>
  <c r="G960" i="2"/>
  <c r="N958" i="2"/>
  <c r="H957" i="2"/>
  <c r="I954" i="2"/>
  <c r="C953" i="2"/>
  <c r="J951" i="2"/>
  <c r="D950" i="2"/>
  <c r="F947" i="2"/>
  <c r="G944" i="2"/>
  <c r="N942" i="2"/>
  <c r="H941" i="2"/>
  <c r="I938" i="2"/>
  <c r="C937" i="2"/>
  <c r="J935" i="2"/>
  <c r="D934" i="2"/>
  <c r="F931" i="2"/>
  <c r="G928" i="2"/>
  <c r="N926" i="2"/>
  <c r="H925" i="2"/>
  <c r="I922" i="2"/>
  <c r="C921" i="2"/>
  <c r="J919" i="2"/>
  <c r="D918" i="2"/>
  <c r="F915" i="2"/>
  <c r="G912" i="2"/>
  <c r="N910" i="2"/>
  <c r="H909" i="2"/>
  <c r="I906" i="2"/>
  <c r="D1328" i="2"/>
  <c r="N1302" i="2"/>
  <c r="I1175" i="2"/>
  <c r="F1155" i="2"/>
  <c r="C1150" i="2"/>
  <c r="N1144" i="2"/>
  <c r="I1133" i="2"/>
  <c r="N1127" i="2"/>
  <c r="G1118" i="2"/>
  <c r="C1114" i="2"/>
  <c r="D1110" i="2"/>
  <c r="F1095" i="2"/>
  <c r="D1088" i="2"/>
  <c r="J1078" i="2"/>
  <c r="J1074" i="2"/>
  <c r="C1069" i="2"/>
  <c r="H1066" i="2"/>
  <c r="D1061" i="2"/>
  <c r="H1058" i="2"/>
  <c r="J1055" i="2"/>
  <c r="C1053" i="2"/>
  <c r="G1048" i="2"/>
  <c r="D1043" i="2"/>
  <c r="C1041" i="2"/>
  <c r="J1038" i="2"/>
  <c r="G1034" i="2"/>
  <c r="F1032" i="2"/>
  <c r="N1029" i="2"/>
  <c r="H1025" i="2"/>
  <c r="D1023" i="2"/>
  <c r="C1021" i="2"/>
  <c r="D1019" i="2"/>
  <c r="J1014" i="2"/>
  <c r="D1012" i="2"/>
  <c r="F1008" i="2"/>
  <c r="G1005" i="2"/>
  <c r="N1003" i="2"/>
  <c r="H1002" i="2"/>
  <c r="I999" i="2"/>
  <c r="C998" i="2"/>
  <c r="J996" i="2"/>
  <c r="D995" i="2"/>
  <c r="F992" i="2"/>
  <c r="G989" i="2"/>
  <c r="N987" i="2"/>
  <c r="H986" i="2"/>
  <c r="I983" i="2"/>
  <c r="C982" i="2"/>
  <c r="J980" i="2"/>
  <c r="D979" i="2"/>
  <c r="I1382" i="2"/>
  <c r="H1340" i="2"/>
  <c r="I1122" i="2"/>
  <c r="F1118" i="2"/>
  <c r="C1110" i="2"/>
  <c r="I1106" i="2"/>
  <c r="I1102" i="2"/>
  <c r="C1095" i="2"/>
  <c r="J1091" i="2"/>
  <c r="H1078" i="2"/>
  <c r="I1074" i="2"/>
  <c r="J1071" i="2"/>
  <c r="G1066" i="2"/>
  <c r="N1063" i="2"/>
  <c r="F1058" i="2"/>
  <c r="I1055" i="2"/>
  <c r="F1048" i="2"/>
  <c r="J1045" i="2"/>
  <c r="C1043" i="2"/>
  <c r="I1038" i="2"/>
  <c r="J1036" i="2"/>
  <c r="F1034" i="2"/>
  <c r="C1032" i="2"/>
  <c r="I1027" i="2"/>
  <c r="F1025" i="2"/>
  <c r="I1016" i="2"/>
  <c r="H1014" i="2"/>
  <c r="C1012" i="2"/>
  <c r="D1008" i="2"/>
  <c r="F1005" i="2"/>
  <c r="G1002" i="2"/>
  <c r="N1000" i="2"/>
  <c r="H999" i="2"/>
  <c r="I996" i="2"/>
  <c r="C995" i="2"/>
  <c r="J993" i="2"/>
  <c r="D992" i="2"/>
  <c r="F989" i="2"/>
  <c r="G986" i="2"/>
  <c r="N984" i="2"/>
  <c r="H983" i="2"/>
  <c r="I980" i="2"/>
  <c r="C979" i="2"/>
  <c r="J977" i="2"/>
  <c r="D976" i="2"/>
  <c r="F973" i="2"/>
  <c r="G970" i="2"/>
  <c r="N968" i="2"/>
  <c r="H967" i="2"/>
  <c r="I964" i="2"/>
  <c r="C963" i="2"/>
  <c r="J961" i="2"/>
  <c r="D960" i="2"/>
  <c r="F957" i="2"/>
  <c r="G954" i="2"/>
  <c r="N952" i="2"/>
  <c r="H951" i="2"/>
  <c r="I948" i="2"/>
  <c r="C947" i="2"/>
  <c r="J945" i="2"/>
  <c r="D944" i="2"/>
  <c r="F941" i="2"/>
  <c r="G938" i="2"/>
  <c r="D1367" i="2"/>
  <c r="G1237" i="2"/>
  <c r="F1198" i="2"/>
  <c r="C1189" i="2"/>
  <c r="I1181" i="2"/>
  <c r="I1160" i="2"/>
  <c r="I1154" i="2"/>
  <c r="G1149" i="2"/>
  <c r="H1144" i="2"/>
  <c r="H1138" i="2"/>
  <c r="I1127" i="2"/>
  <c r="C1118" i="2"/>
  <c r="J1113" i="2"/>
  <c r="G1106" i="2"/>
  <c r="C1102" i="2"/>
  <c r="J1098" i="2"/>
  <c r="C1091" i="2"/>
  <c r="I1081" i="2"/>
  <c r="H1074" i="2"/>
  <c r="I1071" i="2"/>
  <c r="D1066" i="2"/>
  <c r="I1063" i="2"/>
  <c r="J1060" i="2"/>
  <c r="C1058" i="2"/>
  <c r="G1055" i="2"/>
  <c r="N1052" i="2"/>
  <c r="H1050" i="2"/>
  <c r="C1048" i="2"/>
  <c r="I1045" i="2"/>
  <c r="G1038" i="2"/>
  <c r="H1036" i="2"/>
  <c r="D1034" i="2"/>
  <c r="J1029" i="2"/>
  <c r="D1027" i="2"/>
  <c r="D1025" i="2"/>
  <c r="N1020" i="2"/>
  <c r="H1016" i="2"/>
  <c r="C1014" i="2"/>
  <c r="J1009" i="2"/>
  <c r="C1008" i="2"/>
  <c r="J1006" i="2"/>
  <c r="D1005" i="2"/>
  <c r="F1002" i="2"/>
  <c r="G999" i="2"/>
  <c r="N997" i="2"/>
  <c r="H996" i="2"/>
  <c r="I993" i="2"/>
  <c r="C992" i="2"/>
  <c r="J990" i="2"/>
  <c r="D989" i="2"/>
  <c r="F986" i="2"/>
  <c r="G983" i="2"/>
  <c r="N981" i="2"/>
  <c r="H980" i="2"/>
  <c r="I977" i="2"/>
  <c r="C976" i="2"/>
  <c r="J974" i="2"/>
  <c r="D973" i="2"/>
  <c r="F970" i="2"/>
  <c r="G967" i="2"/>
  <c r="N965" i="2"/>
  <c r="H964" i="2"/>
  <c r="I961" i="2"/>
  <c r="C960" i="2"/>
  <c r="J958" i="2"/>
  <c r="D957" i="2"/>
  <c r="F954" i="2"/>
  <c r="G951" i="2"/>
  <c r="N949" i="2"/>
  <c r="H948" i="2"/>
  <c r="I945" i="2"/>
  <c r="C944" i="2"/>
  <c r="J942" i="2"/>
  <c r="D941" i="2"/>
  <c r="F938" i="2"/>
  <c r="G935" i="2"/>
  <c r="N933" i="2"/>
  <c r="H932" i="2"/>
  <c r="I929" i="2"/>
  <c r="C928" i="2"/>
  <c r="J926" i="2"/>
  <c r="D925" i="2"/>
  <c r="F922" i="2"/>
  <c r="G919" i="2"/>
  <c r="J1248" i="2"/>
  <c r="J1226" i="2"/>
  <c r="I1206" i="2"/>
  <c r="D1198" i="2"/>
  <c r="H1181" i="2"/>
  <c r="F1166" i="2"/>
  <c r="H1160" i="2"/>
  <c r="F1149" i="2"/>
  <c r="D1138" i="2"/>
  <c r="C1132" i="2"/>
  <c r="N1121" i="2"/>
  <c r="H1113" i="2"/>
  <c r="I1098" i="2"/>
  <c r="N1094" i="2"/>
  <c r="J1087" i="2"/>
  <c r="J1084" i="2"/>
  <c r="G1081" i="2"/>
  <c r="I1077" i="2"/>
  <c r="F1074" i="2"/>
  <c r="G1071" i="2"/>
  <c r="H1063" i="2"/>
  <c r="I1060" i="2"/>
  <c r="D1055" i="2"/>
  <c r="G1050" i="2"/>
  <c r="H1045" i="2"/>
  <c r="N1042" i="2"/>
  <c r="J1040" i="2"/>
  <c r="F1038" i="2"/>
  <c r="F1036" i="2"/>
  <c r="N1031" i="2"/>
  <c r="I1029" i="2"/>
  <c r="C1027" i="2"/>
  <c r="C1025" i="2"/>
  <c r="H1018" i="2"/>
  <c r="G1016" i="2"/>
  <c r="N1011" i="2"/>
  <c r="I1009" i="2"/>
  <c r="I1006" i="2"/>
  <c r="C1005" i="2"/>
  <c r="J1003" i="2"/>
  <c r="D1002" i="2"/>
  <c r="F999" i="2"/>
  <c r="G996" i="2"/>
  <c r="N994" i="2"/>
  <c r="H993" i="2"/>
  <c r="I990" i="2"/>
  <c r="C989" i="2"/>
  <c r="J987" i="2"/>
  <c r="D986" i="2"/>
  <c r="F983" i="2"/>
  <c r="G980" i="2"/>
  <c r="N978" i="2"/>
  <c r="H977" i="2"/>
  <c r="I974" i="2"/>
  <c r="C973" i="2"/>
  <c r="J971" i="2"/>
  <c r="D970" i="2"/>
  <c r="F967" i="2"/>
  <c r="G964" i="2"/>
  <c r="N962" i="2"/>
  <c r="H961" i="2"/>
  <c r="I958" i="2"/>
  <c r="C957" i="2"/>
  <c r="J955" i="2"/>
  <c r="D954" i="2"/>
  <c r="G1272" i="2"/>
  <c r="N1259" i="2"/>
  <c r="H1206" i="2"/>
  <c r="C1188" i="2"/>
  <c r="F1160" i="2"/>
  <c r="C1149" i="2"/>
  <c r="H1143" i="2"/>
  <c r="I1126" i="2"/>
  <c r="F1117" i="2"/>
  <c r="G1113" i="2"/>
  <c r="J1109" i="2"/>
  <c r="G1098" i="2"/>
  <c r="F1094" i="2"/>
  <c r="J1090" i="2"/>
  <c r="I1087" i="2"/>
  <c r="H1084" i="2"/>
  <c r="H1077" i="2"/>
  <c r="C1074" i="2"/>
  <c r="D1071" i="2"/>
  <c r="J1068" i="2"/>
  <c r="N1065" i="2"/>
  <c r="F1063" i="2"/>
  <c r="G1060" i="2"/>
  <c r="D1050" i="2"/>
  <c r="N1047" i="2"/>
  <c r="G1045" i="2"/>
  <c r="F1040" i="2"/>
  <c r="D1038" i="2"/>
  <c r="N1033" i="2"/>
  <c r="I1031" i="2"/>
  <c r="H1029" i="2"/>
  <c r="J1022" i="2"/>
  <c r="G1018" i="2"/>
  <c r="F1016" i="2"/>
  <c r="N1013" i="2"/>
  <c r="H1009" i="2"/>
  <c r="N1007" i="2"/>
  <c r="H1006" i="2"/>
  <c r="I1003" i="2"/>
  <c r="C1002" i="2"/>
  <c r="J1000" i="2"/>
  <c r="D999" i="2"/>
  <c r="F996" i="2"/>
  <c r="G993" i="2"/>
  <c r="N991" i="2"/>
  <c r="H990" i="2"/>
  <c r="I987" i="2"/>
  <c r="C986" i="2"/>
  <c r="J984" i="2"/>
  <c r="D983" i="2"/>
  <c r="F980" i="2"/>
  <c r="G977" i="2"/>
  <c r="N975" i="2"/>
  <c r="H974" i="2"/>
  <c r="I971" i="2"/>
  <c r="C970" i="2"/>
  <c r="J968" i="2"/>
  <c r="D967" i="2"/>
  <c r="F964" i="2"/>
  <c r="G961" i="2"/>
  <c r="N959" i="2"/>
  <c r="H958" i="2"/>
  <c r="I955" i="2"/>
  <c r="C954" i="2"/>
  <c r="J952" i="2"/>
  <c r="D951" i="2"/>
  <c r="F948" i="2"/>
  <c r="G945" i="2"/>
  <c r="N943" i="2"/>
  <c r="H942" i="2"/>
  <c r="I939" i="2"/>
  <c r="C938" i="2"/>
  <c r="J936" i="2"/>
  <c r="D935" i="2"/>
  <c r="F932" i="2"/>
  <c r="G929" i="2"/>
  <c r="F1423" i="2"/>
  <c r="J1311" i="2"/>
  <c r="J1235" i="2"/>
  <c r="I1215" i="2"/>
  <c r="I1165" i="2"/>
  <c r="N1131" i="2"/>
  <c r="C1113" i="2"/>
  <c r="C1109" i="2"/>
  <c r="G1105" i="2"/>
  <c r="I1101" i="2"/>
  <c r="D1098" i="2"/>
  <c r="I1090" i="2"/>
  <c r="G1087" i="2"/>
  <c r="F1084" i="2"/>
  <c r="N1080" i="2"/>
  <c r="G1077" i="2"/>
  <c r="H1068" i="2"/>
  <c r="C1060" i="2"/>
  <c r="J1057" i="2"/>
  <c r="J1052" i="2"/>
  <c r="I1047" i="2"/>
  <c r="D1045" i="2"/>
  <c r="J1042" i="2"/>
  <c r="D1040" i="2"/>
  <c r="C1038" i="2"/>
  <c r="N1035" i="2"/>
  <c r="H1031" i="2"/>
  <c r="G1029" i="2"/>
  <c r="N1026" i="2"/>
  <c r="I1022" i="2"/>
  <c r="J1020" i="2"/>
  <c r="F1018" i="2"/>
  <c r="C1016" i="2"/>
  <c r="I1011" i="2"/>
  <c r="F1009" i="2"/>
  <c r="G1006" i="2"/>
  <c r="N1004" i="2"/>
  <c r="H1003" i="2"/>
  <c r="I1000" i="2"/>
  <c r="C999" i="2"/>
  <c r="J997" i="2"/>
  <c r="D996" i="2"/>
  <c r="F993" i="2"/>
  <c r="G990" i="2"/>
  <c r="N988" i="2"/>
  <c r="H987" i="2"/>
  <c r="I984" i="2"/>
  <c r="C983" i="2"/>
  <c r="J981" i="2"/>
  <c r="D980" i="2"/>
  <c r="F977" i="2"/>
  <c r="G974" i="2"/>
  <c r="N972" i="2"/>
  <c r="H971" i="2"/>
  <c r="I968" i="2"/>
  <c r="C967" i="2"/>
  <c r="J965" i="2"/>
  <c r="D964" i="2"/>
  <c r="F961" i="2"/>
  <c r="G958" i="2"/>
  <c r="N956" i="2"/>
  <c r="H955" i="2"/>
  <c r="N1194" i="2"/>
  <c r="N1178" i="2"/>
  <c r="D1171" i="2"/>
  <c r="C1158" i="2"/>
  <c r="N1147" i="2"/>
  <c r="F1142" i="2"/>
  <c r="H1125" i="2"/>
  <c r="J1116" i="2"/>
  <c r="H1108" i="2"/>
  <c r="N1100" i="2"/>
  <c r="C1097" i="2"/>
  <c r="J1093" i="2"/>
  <c r="C1090" i="2"/>
  <c r="G1083" i="2"/>
  <c r="F1080" i="2"/>
  <c r="I1076" i="2"/>
  <c r="D1073" i="2"/>
  <c r="F1070" i="2"/>
  <c r="N1067" i="2"/>
  <c r="G1065" i="2"/>
  <c r="J1062" i="2"/>
  <c r="C1057" i="2"/>
  <c r="F1054" i="2"/>
  <c r="C1047" i="2"/>
  <c r="I1044" i="2"/>
  <c r="F1042" i="2"/>
  <c r="J1035" i="2"/>
  <c r="G1033" i="2"/>
  <c r="C1031" i="2"/>
  <c r="J1028" i="2"/>
  <c r="I1026" i="2"/>
  <c r="D1024" i="2"/>
  <c r="D1022" i="2"/>
  <c r="N1017" i="2"/>
  <c r="I1015" i="2"/>
  <c r="H1013" i="2"/>
  <c r="I1007" i="2"/>
  <c r="C1006" i="2"/>
  <c r="J1004" i="2"/>
  <c r="D1003" i="2"/>
  <c r="F1000" i="2"/>
  <c r="G997" i="2"/>
  <c r="N995" i="2"/>
  <c r="H994" i="2"/>
  <c r="I991" i="2"/>
  <c r="C990" i="2"/>
  <c r="J988" i="2"/>
  <c r="D987" i="2"/>
  <c r="F984" i="2"/>
  <c r="G981" i="2"/>
  <c r="N979" i="2"/>
  <c r="H978" i="2"/>
  <c r="D1158" i="2"/>
  <c r="I1108" i="2"/>
  <c r="D1018" i="2"/>
  <c r="C1009" i="2"/>
  <c r="J994" i="2"/>
  <c r="H970" i="2"/>
  <c r="I965" i="2"/>
  <c r="C961" i="2"/>
  <c r="G952" i="2"/>
  <c r="H945" i="2"/>
  <c r="D942" i="2"/>
  <c r="D939" i="2"/>
  <c r="G936" i="2"/>
  <c r="G931" i="2"/>
  <c r="F929" i="2"/>
  <c r="D927" i="2"/>
  <c r="F925" i="2"/>
  <c r="H923" i="2"/>
  <c r="G916" i="2"/>
  <c r="C913" i="2"/>
  <c r="H911" i="2"/>
  <c r="C908" i="2"/>
  <c r="H906" i="2"/>
  <c r="N904" i="2"/>
  <c r="H903" i="2"/>
  <c r="I900" i="2"/>
  <c r="C899" i="2"/>
  <c r="J897" i="2"/>
  <c r="D896" i="2"/>
  <c r="F893" i="2"/>
  <c r="G890" i="2"/>
  <c r="N888" i="2"/>
  <c r="H887" i="2"/>
  <c r="I884" i="2"/>
  <c r="C883" i="2"/>
  <c r="J881" i="2"/>
  <c r="D880" i="2"/>
  <c r="F877" i="2"/>
  <c r="G874" i="2"/>
  <c r="N872" i="2"/>
  <c r="H871" i="2"/>
  <c r="I868" i="2"/>
  <c r="C867" i="2"/>
  <c r="J865" i="2"/>
  <c r="D864" i="2"/>
  <c r="F861" i="2"/>
  <c r="G858" i="2"/>
  <c r="N856" i="2"/>
  <c r="H855" i="2"/>
  <c r="I852" i="2"/>
  <c r="C851" i="2"/>
  <c r="J849" i="2"/>
  <c r="D848" i="2"/>
  <c r="F845" i="2"/>
  <c r="G842" i="2"/>
  <c r="N840" i="2"/>
  <c r="H839" i="2"/>
  <c r="I836" i="2"/>
  <c r="C835" i="2"/>
  <c r="J833" i="2"/>
  <c r="D832" i="2"/>
  <c r="F829" i="2"/>
  <c r="G826" i="2"/>
  <c r="N824" i="2"/>
  <c r="H823" i="2"/>
  <c r="I820" i="2"/>
  <c r="C819" i="2"/>
  <c r="J817" i="2"/>
  <c r="D816" i="2"/>
  <c r="F813" i="2"/>
  <c r="G810" i="2"/>
  <c r="N808" i="2"/>
  <c r="H807" i="2"/>
  <c r="I804" i="2"/>
  <c r="C803" i="2"/>
  <c r="J801" i="2"/>
  <c r="D800" i="2"/>
  <c r="F797" i="2"/>
  <c r="G794" i="2"/>
  <c r="N792" i="2"/>
  <c r="H791" i="2"/>
  <c r="I788" i="2"/>
  <c r="C787" i="2"/>
  <c r="J785" i="2"/>
  <c r="D784" i="2"/>
  <c r="D1215" i="2"/>
  <c r="I1054" i="2"/>
  <c r="J1026" i="2"/>
  <c r="N1001" i="2"/>
  <c r="I994" i="2"/>
  <c r="G987" i="2"/>
  <c r="C980" i="2"/>
  <c r="F974" i="2"/>
  <c r="H965" i="2"/>
  <c r="J956" i="2"/>
  <c r="F952" i="2"/>
  <c r="J948" i="2"/>
  <c r="F945" i="2"/>
  <c r="C942" i="2"/>
  <c r="F936" i="2"/>
  <c r="J933" i="2"/>
  <c r="D931" i="2"/>
  <c r="D929" i="2"/>
  <c r="C927" i="2"/>
  <c r="C925" i="2"/>
  <c r="G923" i="2"/>
  <c r="J921" i="2"/>
  <c r="N917" i="2"/>
  <c r="F916" i="2"/>
  <c r="J914" i="2"/>
  <c r="G911" i="2"/>
  <c r="J909" i="2"/>
  <c r="G906" i="2"/>
  <c r="G903" i="2"/>
  <c r="N901" i="2"/>
  <c r="H900" i="2"/>
  <c r="I897" i="2"/>
  <c r="C896" i="2"/>
  <c r="J894" i="2"/>
  <c r="D893" i="2"/>
  <c r="F890" i="2"/>
  <c r="G887" i="2"/>
  <c r="N885" i="2"/>
  <c r="H884" i="2"/>
  <c r="I881" i="2"/>
  <c r="C880" i="2"/>
  <c r="J878" i="2"/>
  <c r="D877" i="2"/>
  <c r="F874" i="2"/>
  <c r="G871" i="2"/>
  <c r="N869" i="2"/>
  <c r="H868" i="2"/>
  <c r="I865" i="2"/>
  <c r="C864" i="2"/>
  <c r="J862" i="2"/>
  <c r="D861" i="2"/>
  <c r="F858" i="2"/>
  <c r="G855" i="2"/>
  <c r="N853" i="2"/>
  <c r="H852" i="2"/>
  <c r="I849" i="2"/>
  <c r="C848" i="2"/>
  <c r="J846" i="2"/>
  <c r="D845" i="2"/>
  <c r="F842" i="2"/>
  <c r="G839" i="2"/>
  <c r="N837" i="2"/>
  <c r="H836" i="2"/>
  <c r="I833" i="2"/>
  <c r="C832" i="2"/>
  <c r="J830" i="2"/>
  <c r="D829" i="2"/>
  <c r="F826" i="2"/>
  <c r="G823" i="2"/>
  <c r="N821" i="2"/>
  <c r="H820" i="2"/>
  <c r="I817" i="2"/>
  <c r="C816" i="2"/>
  <c r="J814" i="2"/>
  <c r="D813" i="2"/>
  <c r="F810" i="2"/>
  <c r="G807" i="2"/>
  <c r="N805" i="2"/>
  <c r="H804" i="2"/>
  <c r="I801" i="2"/>
  <c r="C800" i="2"/>
  <c r="J798" i="2"/>
  <c r="D797" i="2"/>
  <c r="F794" i="2"/>
  <c r="G791" i="2"/>
  <c r="N789" i="2"/>
  <c r="H788" i="2"/>
  <c r="I785" i="2"/>
  <c r="C784" i="2"/>
  <c r="J782" i="2"/>
  <c r="D781" i="2"/>
  <c r="F778" i="2"/>
  <c r="G775" i="2"/>
  <c r="N773" i="2"/>
  <c r="H772" i="2"/>
  <c r="I769" i="2"/>
  <c r="C768" i="2"/>
  <c r="J766" i="2"/>
  <c r="D765" i="2"/>
  <c r="J1131" i="2"/>
  <c r="J1073" i="2"/>
  <c r="J1044" i="2"/>
  <c r="F987" i="2"/>
  <c r="D974" i="2"/>
  <c r="N969" i="2"/>
  <c r="G965" i="2"/>
  <c r="F960" i="2"/>
  <c r="G948" i="2"/>
  <c r="D945" i="2"/>
  <c r="J938" i="2"/>
  <c r="D936" i="2"/>
  <c r="I933" i="2"/>
  <c r="C931" i="2"/>
  <c r="C929" i="2"/>
  <c r="F923" i="2"/>
  <c r="G921" i="2"/>
  <c r="I919" i="2"/>
  <c r="D916" i="2"/>
  <c r="I914" i="2"/>
  <c r="N912" i="2"/>
  <c r="D911" i="2"/>
  <c r="I909" i="2"/>
  <c r="N907" i="2"/>
  <c r="F906" i="2"/>
  <c r="F903" i="2"/>
  <c r="G900" i="2"/>
  <c r="N898" i="2"/>
  <c r="H897" i="2"/>
  <c r="I894" i="2"/>
  <c r="C893" i="2"/>
  <c r="J891" i="2"/>
  <c r="D890" i="2"/>
  <c r="F887" i="2"/>
  <c r="G884" i="2"/>
  <c r="N882" i="2"/>
  <c r="H881" i="2"/>
  <c r="I878" i="2"/>
  <c r="C877" i="2"/>
  <c r="J875" i="2"/>
  <c r="D874" i="2"/>
  <c r="F871" i="2"/>
  <c r="G868" i="2"/>
  <c r="N866" i="2"/>
  <c r="H865" i="2"/>
  <c r="I862" i="2"/>
  <c r="C861" i="2"/>
  <c r="J859" i="2"/>
  <c r="D858" i="2"/>
  <c r="F855" i="2"/>
  <c r="G852" i="2"/>
  <c r="N850" i="2"/>
  <c r="H849" i="2"/>
  <c r="I846" i="2"/>
  <c r="C845" i="2"/>
  <c r="J843" i="2"/>
  <c r="D842" i="2"/>
  <c r="F839" i="2"/>
  <c r="G836" i="2"/>
  <c r="N834" i="2"/>
  <c r="H833" i="2"/>
  <c r="I830" i="2"/>
  <c r="C829" i="2"/>
  <c r="J827" i="2"/>
  <c r="D826" i="2"/>
  <c r="F823" i="2"/>
  <c r="G820" i="2"/>
  <c r="N818" i="2"/>
  <c r="H817" i="2"/>
  <c r="I814" i="2"/>
  <c r="C813" i="2"/>
  <c r="J811" i="2"/>
  <c r="D810" i="2"/>
  <c r="F807" i="2"/>
  <c r="G804" i="2"/>
  <c r="N802" i="2"/>
  <c r="H801" i="2"/>
  <c r="I798" i="2"/>
  <c r="C797" i="2"/>
  <c r="J795" i="2"/>
  <c r="D794" i="2"/>
  <c r="F791" i="2"/>
  <c r="G788" i="2"/>
  <c r="N786" i="2"/>
  <c r="H785" i="2"/>
  <c r="I782" i="2"/>
  <c r="C781" i="2"/>
  <c r="J779" i="2"/>
  <c r="D778" i="2"/>
  <c r="F775" i="2"/>
  <c r="G772" i="2"/>
  <c r="N770" i="2"/>
  <c r="H769" i="2"/>
  <c r="I766" i="2"/>
  <c r="C765" i="2"/>
  <c r="J763" i="2"/>
  <c r="D762" i="2"/>
  <c r="F759" i="2"/>
  <c r="G756" i="2"/>
  <c r="N754" i="2"/>
  <c r="H753" i="2"/>
  <c r="I750" i="2"/>
  <c r="C749" i="2"/>
  <c r="J747" i="2"/>
  <c r="D746" i="2"/>
  <c r="F743" i="2"/>
  <c r="G740" i="2"/>
  <c r="N738" i="2"/>
  <c r="H737" i="2"/>
  <c r="N1062" i="2"/>
  <c r="D993" i="2"/>
  <c r="C974" i="2"/>
  <c r="N955" i="2"/>
  <c r="I951" i="2"/>
  <c r="D948" i="2"/>
  <c r="C945" i="2"/>
  <c r="G941" i="2"/>
  <c r="H938" i="2"/>
  <c r="H933" i="2"/>
  <c r="N924" i="2"/>
  <c r="D923" i="2"/>
  <c r="F921" i="2"/>
  <c r="H919" i="2"/>
  <c r="C916" i="2"/>
  <c r="H914" i="2"/>
  <c r="C911" i="2"/>
  <c r="G909" i="2"/>
  <c r="D906" i="2"/>
  <c r="J904" i="2"/>
  <c r="D903" i="2"/>
  <c r="F900" i="2"/>
  <c r="G897" i="2"/>
  <c r="N895" i="2"/>
  <c r="H894" i="2"/>
  <c r="I891" i="2"/>
  <c r="C890" i="2"/>
  <c r="J888" i="2"/>
  <c r="D887" i="2"/>
  <c r="F884" i="2"/>
  <c r="G881" i="2"/>
  <c r="N879" i="2"/>
  <c r="H878" i="2"/>
  <c r="I875" i="2"/>
  <c r="C874" i="2"/>
  <c r="J872" i="2"/>
  <c r="D871" i="2"/>
  <c r="F868" i="2"/>
  <c r="G865" i="2"/>
  <c r="N863" i="2"/>
  <c r="H862" i="2"/>
  <c r="I859" i="2"/>
  <c r="C858" i="2"/>
  <c r="J856" i="2"/>
  <c r="D855" i="2"/>
  <c r="F852" i="2"/>
  <c r="G849" i="2"/>
  <c r="N847" i="2"/>
  <c r="H846" i="2"/>
  <c r="I843" i="2"/>
  <c r="C842" i="2"/>
  <c r="J840" i="2"/>
  <c r="D839" i="2"/>
  <c r="F836" i="2"/>
  <c r="G833" i="2"/>
  <c r="N831" i="2"/>
  <c r="H830" i="2"/>
  <c r="I827" i="2"/>
  <c r="C826" i="2"/>
  <c r="J824" i="2"/>
  <c r="D823" i="2"/>
  <c r="F820" i="2"/>
  <c r="G817" i="2"/>
  <c r="N815" i="2"/>
  <c r="H814" i="2"/>
  <c r="I811" i="2"/>
  <c r="C810" i="2"/>
  <c r="J808" i="2"/>
  <c r="D807" i="2"/>
  <c r="F804" i="2"/>
  <c r="G801" i="2"/>
  <c r="N799" i="2"/>
  <c r="H798" i="2"/>
  <c r="I795" i="2"/>
  <c r="C794" i="2"/>
  <c r="J792" i="2"/>
  <c r="D791" i="2"/>
  <c r="F788" i="2"/>
  <c r="G785" i="2"/>
  <c r="N783" i="2"/>
  <c r="H782" i="2"/>
  <c r="I779" i="2"/>
  <c r="C778" i="2"/>
  <c r="J776" i="2"/>
  <c r="D775" i="2"/>
  <c r="F772" i="2"/>
  <c r="G769" i="2"/>
  <c r="N767" i="2"/>
  <c r="H766" i="2"/>
  <c r="I763" i="2"/>
  <c r="F1105" i="2"/>
  <c r="H1052" i="2"/>
  <c r="J1024" i="2"/>
  <c r="N1015" i="2"/>
  <c r="J1007" i="2"/>
  <c r="H1000" i="2"/>
  <c r="C993" i="2"/>
  <c r="J978" i="2"/>
  <c r="J964" i="2"/>
  <c r="G955" i="2"/>
  <c r="F951" i="2"/>
  <c r="C948" i="2"/>
  <c r="C941" i="2"/>
  <c r="D938" i="2"/>
  <c r="G933" i="2"/>
  <c r="N930" i="2"/>
  <c r="N928" i="2"/>
  <c r="C923" i="2"/>
  <c r="D921" i="2"/>
  <c r="F919" i="2"/>
  <c r="J917" i="2"/>
  <c r="G914" i="2"/>
  <c r="J912" i="2"/>
  <c r="F909" i="2"/>
  <c r="C906" i="2"/>
  <c r="I904" i="2"/>
  <c r="C903" i="2"/>
  <c r="J901" i="2"/>
  <c r="D900" i="2"/>
  <c r="F897" i="2"/>
  <c r="G894" i="2"/>
  <c r="N892" i="2"/>
  <c r="H891" i="2"/>
  <c r="I888" i="2"/>
  <c r="C887" i="2"/>
  <c r="J885" i="2"/>
  <c r="D884" i="2"/>
  <c r="F881" i="2"/>
  <c r="G878" i="2"/>
  <c r="N876" i="2"/>
  <c r="H875" i="2"/>
  <c r="I872" i="2"/>
  <c r="C871" i="2"/>
  <c r="J869" i="2"/>
  <c r="D868" i="2"/>
  <c r="F865" i="2"/>
  <c r="G862" i="2"/>
  <c r="N860" i="2"/>
  <c r="H859" i="2"/>
  <c r="I856" i="2"/>
  <c r="C855" i="2"/>
  <c r="J853" i="2"/>
  <c r="D852" i="2"/>
  <c r="F849" i="2"/>
  <c r="G846" i="2"/>
  <c r="N844" i="2"/>
  <c r="H843" i="2"/>
  <c r="I840" i="2"/>
  <c r="C839" i="2"/>
  <c r="J837" i="2"/>
  <c r="D836" i="2"/>
  <c r="F833" i="2"/>
  <c r="G830" i="2"/>
  <c r="N828" i="2"/>
  <c r="H827" i="2"/>
  <c r="I824" i="2"/>
  <c r="C823" i="2"/>
  <c r="J821" i="2"/>
  <c r="D820" i="2"/>
  <c r="I1142" i="2"/>
  <c r="D1105" i="2"/>
  <c r="F1052" i="2"/>
  <c r="I1042" i="2"/>
  <c r="I1033" i="2"/>
  <c r="F1024" i="2"/>
  <c r="G1000" i="2"/>
  <c r="N985" i="2"/>
  <c r="I978" i="2"/>
  <c r="G973" i="2"/>
  <c r="C964" i="2"/>
  <c r="J959" i="2"/>
  <c r="F955" i="2"/>
  <c r="C951" i="2"/>
  <c r="F944" i="2"/>
  <c r="I935" i="2"/>
  <c r="F933" i="2"/>
  <c r="J928" i="2"/>
  <c r="I926" i="2"/>
  <c r="D919" i="2"/>
  <c r="I917" i="2"/>
  <c r="N915" i="2"/>
  <c r="F914" i="2"/>
  <c r="I912" i="2"/>
  <c r="D909" i="2"/>
  <c r="J907" i="2"/>
  <c r="H904" i="2"/>
  <c r="I901" i="2"/>
  <c r="C900" i="2"/>
  <c r="J898" i="2"/>
  <c r="D897" i="2"/>
  <c r="F894" i="2"/>
  <c r="G891" i="2"/>
  <c r="N889" i="2"/>
  <c r="H888" i="2"/>
  <c r="I885" i="2"/>
  <c r="C884" i="2"/>
  <c r="J882" i="2"/>
  <c r="D881" i="2"/>
  <c r="F878" i="2"/>
  <c r="G875" i="2"/>
  <c r="N873" i="2"/>
  <c r="H872" i="2"/>
  <c r="I869" i="2"/>
  <c r="C868" i="2"/>
  <c r="J866" i="2"/>
  <c r="D865" i="2"/>
  <c r="F862" i="2"/>
  <c r="G859" i="2"/>
  <c r="N857" i="2"/>
  <c r="H856" i="2"/>
  <c r="I853" i="2"/>
  <c r="C852" i="2"/>
  <c r="J850" i="2"/>
  <c r="D849" i="2"/>
  <c r="F846" i="2"/>
  <c r="G843" i="2"/>
  <c r="N841" i="2"/>
  <c r="H840" i="2"/>
  <c r="I837" i="2"/>
  <c r="C836" i="2"/>
  <c r="J834" i="2"/>
  <c r="D833" i="2"/>
  <c r="F830" i="2"/>
  <c r="G827" i="2"/>
  <c r="N825" i="2"/>
  <c r="H824" i="2"/>
  <c r="I821" i="2"/>
  <c r="C820" i="2"/>
  <c r="J818" i="2"/>
  <c r="D817" i="2"/>
  <c r="F814" i="2"/>
  <c r="G811" i="2"/>
  <c r="N809" i="2"/>
  <c r="H808" i="2"/>
  <c r="I805" i="2"/>
  <c r="C804" i="2"/>
  <c r="J802" i="2"/>
  <c r="D801" i="2"/>
  <c r="F798" i="2"/>
  <c r="G795" i="2"/>
  <c r="N793" i="2"/>
  <c r="H792" i="2"/>
  <c r="I789" i="2"/>
  <c r="C788" i="2"/>
  <c r="J786" i="2"/>
  <c r="D785" i="2"/>
  <c r="F782" i="2"/>
  <c r="G779" i="2"/>
  <c r="N777" i="2"/>
  <c r="H776" i="2"/>
  <c r="I773" i="2"/>
  <c r="C772" i="2"/>
  <c r="J1153" i="2"/>
  <c r="H1042" i="2"/>
  <c r="F1006" i="2"/>
  <c r="H968" i="2"/>
  <c r="I959" i="2"/>
  <c r="D955" i="2"/>
  <c r="N947" i="2"/>
  <c r="N940" i="2"/>
  <c r="N937" i="2"/>
  <c r="H935" i="2"/>
  <c r="J930" i="2"/>
  <c r="H928" i="2"/>
  <c r="H926" i="2"/>
  <c r="J924" i="2"/>
  <c r="N920" i="2"/>
  <c r="C919" i="2"/>
  <c r="H917" i="2"/>
  <c r="C914" i="2"/>
  <c r="H912" i="2"/>
  <c r="C909" i="2"/>
  <c r="I907" i="2"/>
  <c r="N905" i="2"/>
  <c r="G904" i="2"/>
  <c r="N902" i="2"/>
  <c r="H901" i="2"/>
  <c r="I898" i="2"/>
  <c r="C897" i="2"/>
  <c r="J895" i="2"/>
  <c r="D894" i="2"/>
  <c r="F891" i="2"/>
  <c r="G888" i="2"/>
  <c r="N886" i="2"/>
  <c r="H885" i="2"/>
  <c r="I882" i="2"/>
  <c r="C881" i="2"/>
  <c r="J879" i="2"/>
  <c r="D878" i="2"/>
  <c r="F875" i="2"/>
  <c r="G872" i="2"/>
  <c r="N870" i="2"/>
  <c r="H869" i="2"/>
  <c r="I866" i="2"/>
  <c r="C865" i="2"/>
  <c r="J863" i="2"/>
  <c r="D862" i="2"/>
  <c r="F859" i="2"/>
  <c r="G856" i="2"/>
  <c r="N854" i="2"/>
  <c r="H853" i="2"/>
  <c r="I850" i="2"/>
  <c r="C849" i="2"/>
  <c r="J847" i="2"/>
  <c r="D846" i="2"/>
  <c r="F843" i="2"/>
  <c r="G840" i="2"/>
  <c r="N838" i="2"/>
  <c r="H837" i="2"/>
  <c r="I834" i="2"/>
  <c r="C833" i="2"/>
  <c r="J831" i="2"/>
  <c r="D830" i="2"/>
  <c r="F827" i="2"/>
  <c r="G824" i="2"/>
  <c r="N822" i="2"/>
  <c r="H821" i="2"/>
  <c r="I818" i="2"/>
  <c r="C817" i="2"/>
  <c r="J815" i="2"/>
  <c r="D814" i="2"/>
  <c r="F811" i="2"/>
  <c r="G808" i="2"/>
  <c r="N806" i="2"/>
  <c r="H805" i="2"/>
  <c r="I802" i="2"/>
  <c r="C801" i="2"/>
  <c r="J799" i="2"/>
  <c r="D798" i="2"/>
  <c r="F795" i="2"/>
  <c r="G792" i="2"/>
  <c r="N790" i="2"/>
  <c r="H789" i="2"/>
  <c r="I786" i="2"/>
  <c r="C785" i="2"/>
  <c r="J783" i="2"/>
  <c r="D782" i="2"/>
  <c r="F779" i="2"/>
  <c r="G776" i="2"/>
  <c r="N774" i="2"/>
  <c r="H773" i="2"/>
  <c r="I770" i="2"/>
  <c r="C769" i="2"/>
  <c r="J767" i="2"/>
  <c r="D766" i="2"/>
  <c r="F763" i="2"/>
  <c r="G760" i="2"/>
  <c r="N758" i="2"/>
  <c r="H757" i="2"/>
  <c r="I754" i="2"/>
  <c r="C753" i="2"/>
  <c r="J751" i="2"/>
  <c r="D750" i="2"/>
  <c r="F747" i="2"/>
  <c r="G744" i="2"/>
  <c r="N742" i="2"/>
  <c r="H741" i="2"/>
  <c r="I738" i="2"/>
  <c r="C737" i="2"/>
  <c r="J735" i="2"/>
  <c r="D734" i="2"/>
  <c r="F731" i="2"/>
  <c r="G728" i="2"/>
  <c r="N726" i="2"/>
  <c r="H725" i="2"/>
  <c r="I722" i="2"/>
  <c r="C721" i="2"/>
  <c r="J719" i="2"/>
  <c r="G1224" i="2"/>
  <c r="N1179" i="2"/>
  <c r="H1165" i="2"/>
  <c r="F1153" i="2"/>
  <c r="H1080" i="2"/>
  <c r="J1013" i="2"/>
  <c r="D1006" i="2"/>
  <c r="D977" i="2"/>
  <c r="G968" i="2"/>
  <c r="N963" i="2"/>
  <c r="N950" i="2"/>
  <c r="D947" i="2"/>
  <c r="F935" i="2"/>
  <c r="I930" i="2"/>
  <c r="F928" i="2"/>
  <c r="G926" i="2"/>
  <c r="I924" i="2"/>
  <c r="G917" i="2"/>
  <c r="F912" i="2"/>
  <c r="J910" i="2"/>
  <c r="H907" i="2"/>
  <c r="F904" i="2"/>
  <c r="G901" i="2"/>
  <c r="N899" i="2"/>
  <c r="H898" i="2"/>
  <c r="I895" i="2"/>
  <c r="C894" i="2"/>
  <c r="J892" i="2"/>
  <c r="D891" i="2"/>
  <c r="F888" i="2"/>
  <c r="G885" i="2"/>
  <c r="N883" i="2"/>
  <c r="H882" i="2"/>
  <c r="I879" i="2"/>
  <c r="C878" i="2"/>
  <c r="J876" i="2"/>
  <c r="D875" i="2"/>
  <c r="F872" i="2"/>
  <c r="G869" i="2"/>
  <c r="N867" i="2"/>
  <c r="H866" i="2"/>
  <c r="I863" i="2"/>
  <c r="C862" i="2"/>
  <c r="J860" i="2"/>
  <c r="D859" i="2"/>
  <c r="F856" i="2"/>
  <c r="G853" i="2"/>
  <c r="N851" i="2"/>
  <c r="H850" i="2"/>
  <c r="I847" i="2"/>
  <c r="C846" i="2"/>
  <c r="J844" i="2"/>
  <c r="D843" i="2"/>
  <c r="F840" i="2"/>
  <c r="G837" i="2"/>
  <c r="N835" i="2"/>
  <c r="H834" i="2"/>
  <c r="I831" i="2"/>
  <c r="C830" i="2"/>
  <c r="J828" i="2"/>
  <c r="D827" i="2"/>
  <c r="F824" i="2"/>
  <c r="G821" i="2"/>
  <c r="N819" i="2"/>
  <c r="H818" i="2"/>
  <c r="I815" i="2"/>
  <c r="C814" i="2"/>
  <c r="J812" i="2"/>
  <c r="G1165" i="2"/>
  <c r="G1080" i="2"/>
  <c r="N1059" i="2"/>
  <c r="G1031" i="2"/>
  <c r="G1022" i="2"/>
  <c r="I1013" i="2"/>
  <c r="N998" i="2"/>
  <c r="J991" i="2"/>
  <c r="H984" i="2"/>
  <c r="C977" i="2"/>
  <c r="F968" i="2"/>
  <c r="D963" i="2"/>
  <c r="H954" i="2"/>
  <c r="C935" i="2"/>
  <c r="J932" i="2"/>
  <c r="H930" i="2"/>
  <c r="D928" i="2"/>
  <c r="F926" i="2"/>
  <c r="F924" i="2"/>
  <c r="J922" i="2"/>
  <c r="J920" i="2"/>
  <c r="N918" i="2"/>
  <c r="F917" i="2"/>
  <c r="I915" i="2"/>
  <c r="N913" i="2"/>
  <c r="D912" i="2"/>
  <c r="I910" i="2"/>
  <c r="N908" i="2"/>
  <c r="G907" i="2"/>
  <c r="D904" i="2"/>
  <c r="F901" i="2"/>
  <c r="G898" i="2"/>
  <c r="N896" i="2"/>
  <c r="H895" i="2"/>
  <c r="I892" i="2"/>
  <c r="C891" i="2"/>
  <c r="J889" i="2"/>
  <c r="D888" i="2"/>
  <c r="F885" i="2"/>
  <c r="G882" i="2"/>
  <c r="N880" i="2"/>
  <c r="H879" i="2"/>
  <c r="I876" i="2"/>
  <c r="C875" i="2"/>
  <c r="J873" i="2"/>
  <c r="D872" i="2"/>
  <c r="F869" i="2"/>
  <c r="G866" i="2"/>
  <c r="N864" i="2"/>
  <c r="H863" i="2"/>
  <c r="I860" i="2"/>
  <c r="C859" i="2"/>
  <c r="J857" i="2"/>
  <c r="D856" i="2"/>
  <c r="F853" i="2"/>
  <c r="G850" i="2"/>
  <c r="N848" i="2"/>
  <c r="H847" i="2"/>
  <c r="I844" i="2"/>
  <c r="C843" i="2"/>
  <c r="J841" i="2"/>
  <c r="D840" i="2"/>
  <c r="F837" i="2"/>
  <c r="G834" i="2"/>
  <c r="N832" i="2"/>
  <c r="H831" i="2"/>
  <c r="I828" i="2"/>
  <c r="C827" i="2"/>
  <c r="J825" i="2"/>
  <c r="D824" i="2"/>
  <c r="F821" i="2"/>
  <c r="G818" i="2"/>
  <c r="N816" i="2"/>
  <c r="H815" i="2"/>
  <c r="I812" i="2"/>
  <c r="C811" i="2"/>
  <c r="J809" i="2"/>
  <c r="D808" i="2"/>
  <c r="F805" i="2"/>
  <c r="G802" i="2"/>
  <c r="N800" i="2"/>
  <c r="H799" i="2"/>
  <c r="I796" i="2"/>
  <c r="C795" i="2"/>
  <c r="J793" i="2"/>
  <c r="D792" i="2"/>
  <c r="F789" i="2"/>
  <c r="G786" i="2"/>
  <c r="N784" i="2"/>
  <c r="H783" i="2"/>
  <c r="F1283" i="2"/>
  <c r="H1090" i="2"/>
  <c r="N1049" i="2"/>
  <c r="F1031" i="2"/>
  <c r="F1022" i="2"/>
  <c r="G984" i="2"/>
  <c r="J972" i="2"/>
  <c r="F958" i="2"/>
  <c r="C950" i="2"/>
  <c r="N946" i="2"/>
  <c r="J943" i="2"/>
  <c r="J940" i="2"/>
  <c r="J937" i="2"/>
  <c r="I932" i="2"/>
  <c r="G930" i="2"/>
  <c r="D926" i="2"/>
  <c r="D924" i="2"/>
  <c r="H922" i="2"/>
  <c r="I920" i="2"/>
  <c r="D917" i="2"/>
  <c r="H915" i="2"/>
  <c r="C912" i="2"/>
  <c r="H910" i="2"/>
  <c r="F907" i="2"/>
  <c r="J905" i="2"/>
  <c r="C904" i="2"/>
  <c r="J902" i="2"/>
  <c r="D901" i="2"/>
  <c r="F898" i="2"/>
  <c r="G895" i="2"/>
  <c r="N893" i="2"/>
  <c r="H892" i="2"/>
  <c r="I889" i="2"/>
  <c r="C888" i="2"/>
  <c r="J886" i="2"/>
  <c r="D885" i="2"/>
  <c r="F882" i="2"/>
  <c r="G879" i="2"/>
  <c r="N877" i="2"/>
  <c r="H876" i="2"/>
  <c r="I873" i="2"/>
  <c r="C872" i="2"/>
  <c r="J870" i="2"/>
  <c r="D869" i="2"/>
  <c r="F866" i="2"/>
  <c r="G863" i="2"/>
  <c r="N861" i="2"/>
  <c r="H860" i="2"/>
  <c r="I857" i="2"/>
  <c r="C856" i="2"/>
  <c r="J854" i="2"/>
  <c r="D853" i="2"/>
  <c r="F850" i="2"/>
  <c r="G847" i="2"/>
  <c r="N845" i="2"/>
  <c r="H844" i="2"/>
  <c r="I841" i="2"/>
  <c r="C840" i="2"/>
  <c r="J838" i="2"/>
  <c r="D837" i="2"/>
  <c r="F834" i="2"/>
  <c r="G831" i="2"/>
  <c r="N829" i="2"/>
  <c r="H828" i="2"/>
  <c r="I825" i="2"/>
  <c r="C824" i="2"/>
  <c r="J822" i="2"/>
  <c r="D821" i="2"/>
  <c r="F818" i="2"/>
  <c r="G815" i="2"/>
  <c r="N813" i="2"/>
  <c r="H812" i="2"/>
  <c r="I809" i="2"/>
  <c r="C808" i="2"/>
  <c r="J806" i="2"/>
  <c r="D805" i="2"/>
  <c r="F802" i="2"/>
  <c r="G799" i="2"/>
  <c r="N797" i="2"/>
  <c r="H796" i="2"/>
  <c r="I793" i="2"/>
  <c r="C792" i="2"/>
  <c r="J790" i="2"/>
  <c r="D789" i="2"/>
  <c r="J1125" i="2"/>
  <c r="G1101" i="2"/>
  <c r="F1090" i="2"/>
  <c r="F1068" i="2"/>
  <c r="I997" i="2"/>
  <c r="F990" i="2"/>
  <c r="F976" i="2"/>
  <c r="I967" i="2"/>
  <c r="J962" i="2"/>
  <c r="D958" i="2"/>
  <c r="N953" i="2"/>
  <c r="I943" i="2"/>
  <c r="D937" i="2"/>
  <c r="N934" i="2"/>
  <c r="G932" i="2"/>
  <c r="C930" i="2"/>
  <c r="N927" i="2"/>
  <c r="C926" i="2"/>
  <c r="C924" i="2"/>
  <c r="G922" i="2"/>
  <c r="H920" i="2"/>
  <c r="G915" i="2"/>
  <c r="J913" i="2"/>
  <c r="G910" i="2"/>
  <c r="D907" i="2"/>
  <c r="I905" i="2"/>
  <c r="I902" i="2"/>
  <c r="C901" i="2"/>
  <c r="J899" i="2"/>
  <c r="D898" i="2"/>
  <c r="F895" i="2"/>
  <c r="G892" i="2"/>
  <c r="N890" i="2"/>
  <c r="H889" i="2"/>
  <c r="I886" i="2"/>
  <c r="C885" i="2"/>
  <c r="J883" i="2"/>
  <c r="D882" i="2"/>
  <c r="F879" i="2"/>
  <c r="G876" i="2"/>
  <c r="N874" i="2"/>
  <c r="H873" i="2"/>
  <c r="I870" i="2"/>
  <c r="C869" i="2"/>
  <c r="J867" i="2"/>
  <c r="D866" i="2"/>
  <c r="F863" i="2"/>
  <c r="G860" i="2"/>
  <c r="N858" i="2"/>
  <c r="H857" i="2"/>
  <c r="I854" i="2"/>
  <c r="C853" i="2"/>
  <c r="J851" i="2"/>
  <c r="D850" i="2"/>
  <c r="F847" i="2"/>
  <c r="G844" i="2"/>
  <c r="N842" i="2"/>
  <c r="H841" i="2"/>
  <c r="I838" i="2"/>
  <c r="C837" i="2"/>
  <c r="J835" i="2"/>
  <c r="D834" i="2"/>
  <c r="F831" i="2"/>
  <c r="G828" i="2"/>
  <c r="N826" i="2"/>
  <c r="H825" i="2"/>
  <c r="I822" i="2"/>
  <c r="C821" i="2"/>
  <c r="J819" i="2"/>
  <c r="D818" i="2"/>
  <c r="F815" i="2"/>
  <c r="G812" i="2"/>
  <c r="N810" i="2"/>
  <c r="H809" i="2"/>
  <c r="I806" i="2"/>
  <c r="C805" i="2"/>
  <c r="J803" i="2"/>
  <c r="D802" i="2"/>
  <c r="F799" i="2"/>
  <c r="G796" i="2"/>
  <c r="N794" i="2"/>
  <c r="F1235" i="2"/>
  <c r="H1112" i="2"/>
  <c r="H1057" i="2"/>
  <c r="D1011" i="2"/>
  <c r="H997" i="2"/>
  <c r="D990" i="2"/>
  <c r="N971" i="2"/>
  <c r="I962" i="2"/>
  <c r="C958" i="2"/>
  <c r="J946" i="2"/>
  <c r="N939" i="2"/>
  <c r="D932" i="2"/>
  <c r="D922" i="2"/>
  <c r="G920" i="2"/>
  <c r="J918" i="2"/>
  <c r="N916" i="2"/>
  <c r="D915" i="2"/>
  <c r="I913" i="2"/>
  <c r="N911" i="2"/>
  <c r="F910" i="2"/>
  <c r="J908" i="2"/>
  <c r="C907" i="2"/>
  <c r="G905" i="2"/>
  <c r="N903" i="2"/>
  <c r="H902" i="2"/>
  <c r="I899" i="2"/>
  <c r="C898" i="2"/>
  <c r="J896" i="2"/>
  <c r="D895" i="2"/>
  <c r="F892" i="2"/>
  <c r="G889" i="2"/>
  <c r="N887" i="2"/>
  <c r="H886" i="2"/>
  <c r="I883" i="2"/>
  <c r="C882" i="2"/>
  <c r="J880" i="2"/>
  <c r="D879" i="2"/>
  <c r="F876" i="2"/>
  <c r="G873" i="2"/>
  <c r="N871" i="2"/>
  <c r="H870" i="2"/>
  <c r="I867" i="2"/>
  <c r="C866" i="2"/>
  <c r="J864" i="2"/>
  <c r="D863" i="2"/>
  <c r="F860" i="2"/>
  <c r="G857" i="2"/>
  <c r="N855" i="2"/>
  <c r="H854" i="2"/>
  <c r="I851" i="2"/>
  <c r="C850" i="2"/>
  <c r="J848" i="2"/>
  <c r="D847" i="2"/>
  <c r="F844" i="2"/>
  <c r="G841" i="2"/>
  <c r="N839" i="2"/>
  <c r="H838" i="2"/>
  <c r="I835" i="2"/>
  <c r="C834" i="2"/>
  <c r="J832" i="2"/>
  <c r="D831" i="2"/>
  <c r="F828" i="2"/>
  <c r="G825" i="2"/>
  <c r="N823" i="2"/>
  <c r="H822" i="2"/>
  <c r="I819" i="2"/>
  <c r="C818" i="2"/>
  <c r="J816" i="2"/>
  <c r="D815" i="2"/>
  <c r="F812" i="2"/>
  <c r="G809" i="2"/>
  <c r="N807" i="2"/>
  <c r="H806" i="2"/>
  <c r="I803" i="2"/>
  <c r="C802" i="2"/>
  <c r="J800" i="2"/>
  <c r="D799" i="2"/>
  <c r="F796" i="2"/>
  <c r="G793" i="2"/>
  <c r="N791" i="2"/>
  <c r="H790" i="2"/>
  <c r="I787" i="2"/>
  <c r="C786" i="2"/>
  <c r="J784" i="2"/>
  <c r="D783" i="2"/>
  <c r="F780" i="2"/>
  <c r="G777" i="2"/>
  <c r="N775" i="2"/>
  <c r="H774" i="2"/>
  <c r="I771" i="2"/>
  <c r="C770" i="2"/>
  <c r="J768" i="2"/>
  <c r="D767" i="2"/>
  <c r="F764" i="2"/>
  <c r="G761" i="2"/>
  <c r="N759" i="2"/>
  <c r="D1136" i="2"/>
  <c r="D1077" i="2"/>
  <c r="D1057" i="2"/>
  <c r="D1029" i="2"/>
  <c r="H1020" i="2"/>
  <c r="C1011" i="2"/>
  <c r="N982" i="2"/>
  <c r="G971" i="2"/>
  <c r="N966" i="2"/>
  <c r="H962" i="2"/>
  <c r="J949" i="2"/>
  <c r="I946" i="2"/>
  <c r="J939" i="2"/>
  <c r="N936" i="2"/>
  <c r="C932" i="2"/>
  <c r="N929" i="2"/>
  <c r="N923" i="2"/>
  <c r="C922" i="2"/>
  <c r="F920" i="2"/>
  <c r="H918" i="2"/>
  <c r="C915" i="2"/>
  <c r="H913" i="2"/>
  <c r="D910" i="2"/>
  <c r="I908" i="2"/>
  <c r="F905" i="2"/>
  <c r="G902" i="2"/>
  <c r="N900" i="2"/>
  <c r="H899" i="2"/>
  <c r="I896" i="2"/>
  <c r="C895" i="2"/>
  <c r="J893" i="2"/>
  <c r="D892" i="2"/>
  <c r="F889" i="2"/>
  <c r="G886" i="2"/>
  <c r="N884" i="2"/>
  <c r="H883" i="2"/>
  <c r="I880" i="2"/>
  <c r="C879" i="2"/>
  <c r="J877" i="2"/>
  <c r="D876" i="2"/>
  <c r="F873" i="2"/>
  <c r="G870" i="2"/>
  <c r="N868" i="2"/>
  <c r="H867" i="2"/>
  <c r="I864" i="2"/>
  <c r="C863" i="2"/>
  <c r="J861" i="2"/>
  <c r="D860" i="2"/>
  <c r="F857" i="2"/>
  <c r="G854" i="2"/>
  <c r="N852" i="2"/>
  <c r="H851" i="2"/>
  <c r="I848" i="2"/>
  <c r="C847" i="2"/>
  <c r="J845" i="2"/>
  <c r="D844" i="2"/>
  <c r="F841" i="2"/>
  <c r="G838" i="2"/>
  <c r="N836" i="2"/>
  <c r="H835" i="2"/>
  <c r="I832" i="2"/>
  <c r="C831" i="2"/>
  <c r="J829" i="2"/>
  <c r="D828" i="2"/>
  <c r="F825" i="2"/>
  <c r="G822" i="2"/>
  <c r="N820" i="2"/>
  <c r="H819" i="2"/>
  <c r="I816" i="2"/>
  <c r="C815" i="2"/>
  <c r="J813" i="2"/>
  <c r="D812" i="2"/>
  <c r="F809" i="2"/>
  <c r="G806" i="2"/>
  <c r="N804" i="2"/>
  <c r="H803" i="2"/>
  <c r="I800" i="2"/>
  <c r="C799" i="2"/>
  <c r="J797" i="2"/>
  <c r="D796" i="2"/>
  <c r="F793" i="2"/>
  <c r="G790" i="2"/>
  <c r="N788" i="2"/>
  <c r="H787" i="2"/>
  <c r="I784" i="2"/>
  <c r="C783" i="2"/>
  <c r="J781" i="2"/>
  <c r="D780" i="2"/>
  <c r="F777" i="2"/>
  <c r="G774" i="2"/>
  <c r="N1148" i="2"/>
  <c r="H1047" i="2"/>
  <c r="N1037" i="2"/>
  <c r="F1020" i="2"/>
  <c r="G1003" i="2"/>
  <c r="C996" i="2"/>
  <c r="J975" i="2"/>
  <c r="F971" i="2"/>
  <c r="G957" i="2"/>
  <c r="I949" i="2"/>
  <c r="H946" i="2"/>
  <c r="I942" i="2"/>
  <c r="H939" i="2"/>
  <c r="F934" i="2"/>
  <c r="J927" i="2"/>
  <c r="J925" i="2"/>
  <c r="D920" i="2"/>
  <c r="G918" i="2"/>
  <c r="J916" i="2"/>
  <c r="G913" i="2"/>
  <c r="C910" i="2"/>
  <c r="H908" i="2"/>
  <c r="D905" i="2"/>
  <c r="F902" i="2"/>
  <c r="G899" i="2"/>
  <c r="N897" i="2"/>
  <c r="H896" i="2"/>
  <c r="I893" i="2"/>
  <c r="C892" i="2"/>
  <c r="J890" i="2"/>
  <c r="D889" i="2"/>
  <c r="F886" i="2"/>
  <c r="G883" i="2"/>
  <c r="N881" i="2"/>
  <c r="H880" i="2"/>
  <c r="I877" i="2"/>
  <c r="C876" i="2"/>
  <c r="J874" i="2"/>
  <c r="D873" i="2"/>
  <c r="F870" i="2"/>
  <c r="G867" i="2"/>
  <c r="N865" i="2"/>
  <c r="H864" i="2"/>
  <c r="I861" i="2"/>
  <c r="C860" i="2"/>
  <c r="J858" i="2"/>
  <c r="D857" i="2"/>
  <c r="F854" i="2"/>
  <c r="G851" i="2"/>
  <c r="N849" i="2"/>
  <c r="H848" i="2"/>
  <c r="I845" i="2"/>
  <c r="C844" i="2"/>
  <c r="J842" i="2"/>
  <c r="D841" i="2"/>
  <c r="F838" i="2"/>
  <c r="G835" i="2"/>
  <c r="N833" i="2"/>
  <c r="H832" i="2"/>
  <c r="I829" i="2"/>
  <c r="C828" i="2"/>
  <c r="J826" i="2"/>
  <c r="D825" i="2"/>
  <c r="F822" i="2"/>
  <c r="G819" i="2"/>
  <c r="N817" i="2"/>
  <c r="H816" i="2"/>
  <c r="I813" i="2"/>
  <c r="C812" i="2"/>
  <c r="J810" i="2"/>
  <c r="D809" i="2"/>
  <c r="F806" i="2"/>
  <c r="G803" i="2"/>
  <c r="N801" i="2"/>
  <c r="H800" i="2"/>
  <c r="I797" i="2"/>
  <c r="C796" i="2"/>
  <c r="J794" i="2"/>
  <c r="D793" i="2"/>
  <c r="F790" i="2"/>
  <c r="G787" i="2"/>
  <c r="N785" i="2"/>
  <c r="H784" i="2"/>
  <c r="I781" i="2"/>
  <c r="C780" i="2"/>
  <c r="J778" i="2"/>
  <c r="D777" i="2"/>
  <c r="F774" i="2"/>
  <c r="D1087" i="2"/>
  <c r="I936" i="2"/>
  <c r="I927" i="2"/>
  <c r="N919" i="2"/>
  <c r="H890" i="2"/>
  <c r="D883" i="2"/>
  <c r="D854" i="2"/>
  <c r="H826" i="2"/>
  <c r="D819" i="2"/>
  <c r="I808" i="2"/>
  <c r="D804" i="2"/>
  <c r="D795" i="2"/>
  <c r="F787" i="2"/>
  <c r="F781" i="2"/>
  <c r="H778" i="2"/>
  <c r="I775" i="2"/>
  <c r="C771" i="2"/>
  <c r="N768" i="2"/>
  <c r="N764" i="2"/>
  <c r="N762" i="2"/>
  <c r="C761" i="2"/>
  <c r="G759" i="2"/>
  <c r="J757" i="2"/>
  <c r="G754" i="2"/>
  <c r="D751" i="2"/>
  <c r="I749" i="2"/>
  <c r="N747" i="2"/>
  <c r="F746" i="2"/>
  <c r="I744" i="2"/>
  <c r="D741" i="2"/>
  <c r="J739" i="2"/>
  <c r="G736" i="2"/>
  <c r="F733" i="2"/>
  <c r="D730" i="2"/>
  <c r="J728" i="2"/>
  <c r="C727" i="2"/>
  <c r="I725" i="2"/>
  <c r="H722" i="2"/>
  <c r="N720" i="2"/>
  <c r="G719" i="2"/>
  <c r="N717" i="2"/>
  <c r="H716" i="2"/>
  <c r="I713" i="2"/>
  <c r="C712" i="2"/>
  <c r="J710" i="2"/>
  <c r="D709" i="2"/>
  <c r="F706" i="2"/>
  <c r="G703" i="2"/>
  <c r="N701" i="2"/>
  <c r="H700" i="2"/>
  <c r="I697" i="2"/>
  <c r="C696" i="2"/>
  <c r="J694" i="2"/>
  <c r="D693" i="2"/>
  <c r="F690" i="2"/>
  <c r="G687" i="2"/>
  <c r="N685" i="2"/>
  <c r="H684" i="2"/>
  <c r="I681" i="2"/>
  <c r="C680" i="2"/>
  <c r="J678" i="2"/>
  <c r="D677" i="2"/>
  <c r="F674" i="2"/>
  <c r="G671" i="2"/>
  <c r="N669" i="2"/>
  <c r="H668" i="2"/>
  <c r="I665" i="2"/>
  <c r="C664" i="2"/>
  <c r="J662" i="2"/>
  <c r="D661" i="2"/>
  <c r="F658" i="2"/>
  <c r="G655" i="2"/>
  <c r="N653" i="2"/>
  <c r="H652" i="2"/>
  <c r="I649" i="2"/>
  <c r="C648" i="2"/>
  <c r="J646" i="2"/>
  <c r="D645" i="2"/>
  <c r="F642" i="2"/>
  <c r="G639" i="2"/>
  <c r="N637" i="2"/>
  <c r="H636" i="2"/>
  <c r="I633" i="2"/>
  <c r="C632" i="2"/>
  <c r="J630" i="2"/>
  <c r="D629" i="2"/>
  <c r="F626" i="2"/>
  <c r="G623" i="2"/>
  <c r="N621" i="2"/>
  <c r="H620" i="2"/>
  <c r="I617" i="2"/>
  <c r="C616" i="2"/>
  <c r="J614" i="2"/>
  <c r="H936" i="2"/>
  <c r="H927" i="2"/>
  <c r="J911" i="2"/>
  <c r="J903" i="2"/>
  <c r="N875" i="2"/>
  <c r="J868" i="2"/>
  <c r="H861" i="2"/>
  <c r="C854" i="2"/>
  <c r="J839" i="2"/>
  <c r="H813" i="2"/>
  <c r="F808" i="2"/>
  <c r="I799" i="2"/>
  <c r="I790" i="2"/>
  <c r="D787" i="2"/>
  <c r="G778" i="2"/>
  <c r="H775" i="2"/>
  <c r="N772" i="2"/>
  <c r="N766" i="2"/>
  <c r="D759" i="2"/>
  <c r="I757" i="2"/>
  <c r="N755" i="2"/>
  <c r="F754" i="2"/>
  <c r="J752" i="2"/>
  <c r="C751" i="2"/>
  <c r="H749" i="2"/>
  <c r="C746" i="2"/>
  <c r="H744" i="2"/>
  <c r="C741" i="2"/>
  <c r="I739" i="2"/>
  <c r="N737" i="2"/>
  <c r="F736" i="2"/>
  <c r="D733" i="2"/>
  <c r="J731" i="2"/>
  <c r="C730" i="2"/>
  <c r="I728" i="2"/>
  <c r="G725" i="2"/>
  <c r="N723" i="2"/>
  <c r="G722" i="2"/>
  <c r="F719" i="2"/>
  <c r="G716" i="2"/>
  <c r="N714" i="2"/>
  <c r="H713" i="2"/>
  <c r="I710" i="2"/>
  <c r="C709" i="2"/>
  <c r="J707" i="2"/>
  <c r="D706" i="2"/>
  <c r="F703" i="2"/>
  <c r="G700" i="2"/>
  <c r="N698" i="2"/>
  <c r="H697" i="2"/>
  <c r="I694" i="2"/>
  <c r="C693" i="2"/>
  <c r="J691" i="2"/>
  <c r="D690" i="2"/>
  <c r="F687" i="2"/>
  <c r="G684" i="2"/>
  <c r="N682" i="2"/>
  <c r="H681" i="2"/>
  <c r="I678" i="2"/>
  <c r="C677" i="2"/>
  <c r="J675" i="2"/>
  <c r="D674" i="2"/>
  <c r="F671" i="2"/>
  <c r="G668" i="2"/>
  <c r="N666" i="2"/>
  <c r="H665" i="2"/>
  <c r="I662" i="2"/>
  <c r="C661" i="2"/>
  <c r="J659" i="2"/>
  <c r="D658" i="2"/>
  <c r="F655" i="2"/>
  <c r="G652" i="2"/>
  <c r="N650" i="2"/>
  <c r="H649" i="2"/>
  <c r="I646" i="2"/>
  <c r="C645" i="2"/>
  <c r="J643" i="2"/>
  <c r="D642" i="2"/>
  <c r="F639" i="2"/>
  <c r="G636" i="2"/>
  <c r="N634" i="2"/>
  <c r="H633" i="2"/>
  <c r="I630" i="2"/>
  <c r="C629" i="2"/>
  <c r="J627" i="2"/>
  <c r="D626" i="2"/>
  <c r="F623" i="2"/>
  <c r="G620" i="2"/>
  <c r="N618" i="2"/>
  <c r="H617" i="2"/>
  <c r="I614" i="2"/>
  <c r="C613" i="2"/>
  <c r="J611" i="2"/>
  <c r="D610" i="2"/>
  <c r="D1009" i="2"/>
  <c r="I981" i="2"/>
  <c r="F918" i="2"/>
  <c r="I911" i="2"/>
  <c r="I903" i="2"/>
  <c r="G896" i="2"/>
  <c r="C889" i="2"/>
  <c r="G861" i="2"/>
  <c r="N846" i="2"/>
  <c r="I839" i="2"/>
  <c r="G832" i="2"/>
  <c r="C825" i="2"/>
  <c r="G813" i="2"/>
  <c r="N803" i="2"/>
  <c r="I794" i="2"/>
  <c r="D790" i="2"/>
  <c r="I783" i="2"/>
  <c r="N780" i="2"/>
  <c r="C775" i="2"/>
  <c r="J764" i="2"/>
  <c r="J762" i="2"/>
  <c r="N760" i="2"/>
  <c r="C759" i="2"/>
  <c r="G757" i="2"/>
  <c r="D754" i="2"/>
  <c r="I752" i="2"/>
  <c r="G749" i="2"/>
  <c r="F744" i="2"/>
  <c r="J742" i="2"/>
  <c r="H739" i="2"/>
  <c r="D736" i="2"/>
  <c r="J734" i="2"/>
  <c r="C733" i="2"/>
  <c r="I731" i="2"/>
  <c r="H728" i="2"/>
  <c r="F725" i="2"/>
  <c r="F722" i="2"/>
  <c r="D719" i="2"/>
  <c r="F716" i="2"/>
  <c r="G713" i="2"/>
  <c r="N711" i="2"/>
  <c r="H710" i="2"/>
  <c r="I707" i="2"/>
  <c r="C706" i="2"/>
  <c r="J704" i="2"/>
  <c r="D703" i="2"/>
  <c r="F700" i="2"/>
  <c r="G697" i="2"/>
  <c r="N695" i="2"/>
  <c r="H694" i="2"/>
  <c r="I691" i="2"/>
  <c r="C690" i="2"/>
  <c r="J688" i="2"/>
  <c r="D687" i="2"/>
  <c r="F684" i="2"/>
  <c r="G681" i="2"/>
  <c r="N679" i="2"/>
  <c r="H678" i="2"/>
  <c r="I675" i="2"/>
  <c r="C674" i="2"/>
  <c r="J672" i="2"/>
  <c r="D671" i="2"/>
  <c r="F668" i="2"/>
  <c r="G665" i="2"/>
  <c r="N663" i="2"/>
  <c r="H662" i="2"/>
  <c r="I659" i="2"/>
  <c r="C658" i="2"/>
  <c r="J656" i="2"/>
  <c r="D655" i="2"/>
  <c r="F652" i="2"/>
  <c r="G649" i="2"/>
  <c r="N647" i="2"/>
  <c r="H646" i="2"/>
  <c r="I643" i="2"/>
  <c r="C642" i="2"/>
  <c r="J640" i="2"/>
  <c r="D639" i="2"/>
  <c r="F636" i="2"/>
  <c r="G633" i="2"/>
  <c r="N631" i="2"/>
  <c r="H630" i="2"/>
  <c r="I627" i="2"/>
  <c r="C626" i="2"/>
  <c r="J624" i="2"/>
  <c r="D623" i="2"/>
  <c r="F620" i="2"/>
  <c r="G617" i="2"/>
  <c r="N615" i="2"/>
  <c r="H614" i="2"/>
  <c r="I611" i="2"/>
  <c r="C610" i="2"/>
  <c r="J608" i="2"/>
  <c r="D607" i="2"/>
  <c r="F604" i="2"/>
  <c r="G601" i="2"/>
  <c r="N599" i="2"/>
  <c r="H598" i="2"/>
  <c r="I595" i="2"/>
  <c r="C594" i="2"/>
  <c r="J592" i="2"/>
  <c r="D591" i="2"/>
  <c r="F588" i="2"/>
  <c r="G585" i="2"/>
  <c r="N583" i="2"/>
  <c r="H582" i="2"/>
  <c r="I579" i="2"/>
  <c r="C578" i="2"/>
  <c r="J576" i="2"/>
  <c r="D575" i="2"/>
  <c r="F572" i="2"/>
  <c r="G569" i="2"/>
  <c r="N567" i="2"/>
  <c r="H566" i="2"/>
  <c r="I563" i="2"/>
  <c r="H981" i="2"/>
  <c r="C918" i="2"/>
  <c r="F896" i="2"/>
  <c r="I874" i="2"/>
  <c r="F867" i="2"/>
  <c r="F832" i="2"/>
  <c r="J807" i="2"/>
  <c r="F803" i="2"/>
  <c r="N798" i="2"/>
  <c r="H794" i="2"/>
  <c r="C790" i="2"/>
  <c r="G783" i="2"/>
  <c r="J780" i="2"/>
  <c r="J770" i="2"/>
  <c r="I768" i="2"/>
  <c r="I764" i="2"/>
  <c r="I762" i="2"/>
  <c r="F757" i="2"/>
  <c r="C754" i="2"/>
  <c r="H752" i="2"/>
  <c r="N750" i="2"/>
  <c r="F749" i="2"/>
  <c r="I747" i="2"/>
  <c r="N745" i="2"/>
  <c r="D744" i="2"/>
  <c r="I742" i="2"/>
  <c r="N740" i="2"/>
  <c r="G739" i="2"/>
  <c r="C736" i="2"/>
  <c r="I734" i="2"/>
  <c r="H731" i="2"/>
  <c r="N729" i="2"/>
  <c r="F728" i="2"/>
  <c r="D725" i="2"/>
  <c r="D722" i="2"/>
  <c r="J720" i="2"/>
  <c r="C719" i="2"/>
  <c r="J717" i="2"/>
  <c r="D716" i="2"/>
  <c r="F713" i="2"/>
  <c r="G710" i="2"/>
  <c r="N708" i="2"/>
  <c r="H707" i="2"/>
  <c r="I704" i="2"/>
  <c r="C703" i="2"/>
  <c r="J701" i="2"/>
  <c r="D700" i="2"/>
  <c r="F697" i="2"/>
  <c r="G694" i="2"/>
  <c r="N692" i="2"/>
  <c r="H691" i="2"/>
  <c r="I688" i="2"/>
  <c r="C687" i="2"/>
  <c r="J685" i="2"/>
  <c r="D684" i="2"/>
  <c r="F681" i="2"/>
  <c r="G678" i="2"/>
  <c r="N676" i="2"/>
  <c r="H675" i="2"/>
  <c r="I672" i="2"/>
  <c r="C671" i="2"/>
  <c r="J669" i="2"/>
  <c r="D668" i="2"/>
  <c r="F665" i="2"/>
  <c r="G662" i="2"/>
  <c r="N660" i="2"/>
  <c r="H659" i="2"/>
  <c r="I656" i="2"/>
  <c r="C655" i="2"/>
  <c r="J653" i="2"/>
  <c r="D652" i="2"/>
  <c r="F649" i="2"/>
  <c r="G646" i="2"/>
  <c r="N644" i="2"/>
  <c r="H643" i="2"/>
  <c r="I640" i="2"/>
  <c r="C639" i="2"/>
  <c r="J637" i="2"/>
  <c r="D636" i="2"/>
  <c r="F633" i="2"/>
  <c r="G630" i="2"/>
  <c r="N628" i="2"/>
  <c r="H627" i="2"/>
  <c r="I624" i="2"/>
  <c r="C623" i="2"/>
  <c r="J621" i="2"/>
  <c r="D620" i="2"/>
  <c r="F617" i="2"/>
  <c r="G614" i="2"/>
  <c r="N612" i="2"/>
  <c r="H611" i="2"/>
  <c r="C934" i="2"/>
  <c r="I925" i="2"/>
  <c r="D902" i="2"/>
  <c r="H874" i="2"/>
  <c r="D867" i="2"/>
  <c r="D838" i="2"/>
  <c r="N812" i="2"/>
  <c r="I807" i="2"/>
  <c r="D803" i="2"/>
  <c r="H786" i="2"/>
  <c r="F783" i="2"/>
  <c r="I780" i="2"/>
  <c r="J777" i="2"/>
  <c r="J772" i="2"/>
  <c r="H770" i="2"/>
  <c r="H768" i="2"/>
  <c r="G766" i="2"/>
  <c r="H764" i="2"/>
  <c r="H762" i="2"/>
  <c r="J760" i="2"/>
  <c r="D757" i="2"/>
  <c r="J755" i="2"/>
  <c r="G752" i="2"/>
  <c r="D749" i="2"/>
  <c r="H747" i="2"/>
  <c r="C744" i="2"/>
  <c r="H742" i="2"/>
  <c r="F739" i="2"/>
  <c r="J737" i="2"/>
  <c r="H734" i="2"/>
  <c r="N732" i="2"/>
  <c r="G731" i="2"/>
  <c r="D728" i="2"/>
  <c r="J726" i="2"/>
  <c r="C725" i="2"/>
  <c r="J723" i="2"/>
  <c r="C722" i="2"/>
  <c r="I720" i="2"/>
  <c r="I717" i="2"/>
  <c r="C716" i="2"/>
  <c r="J714" i="2"/>
  <c r="D713" i="2"/>
  <c r="F710" i="2"/>
  <c r="G707" i="2"/>
  <c r="N705" i="2"/>
  <c r="H704" i="2"/>
  <c r="I701" i="2"/>
  <c r="C700" i="2"/>
  <c r="J698" i="2"/>
  <c r="D697" i="2"/>
  <c r="F694" i="2"/>
  <c r="G691" i="2"/>
  <c r="N689" i="2"/>
  <c r="H688" i="2"/>
  <c r="I685" i="2"/>
  <c r="C684" i="2"/>
  <c r="J682" i="2"/>
  <c r="D681" i="2"/>
  <c r="F678" i="2"/>
  <c r="G675" i="2"/>
  <c r="N673" i="2"/>
  <c r="H672" i="2"/>
  <c r="I669" i="2"/>
  <c r="C668" i="2"/>
  <c r="J666" i="2"/>
  <c r="D665" i="2"/>
  <c r="C966" i="2"/>
  <c r="G925" i="2"/>
  <c r="N909" i="2"/>
  <c r="C902" i="2"/>
  <c r="J887" i="2"/>
  <c r="N859" i="2"/>
  <c r="J852" i="2"/>
  <c r="H845" i="2"/>
  <c r="C838" i="2"/>
  <c r="J823" i="2"/>
  <c r="C807" i="2"/>
  <c r="G798" i="2"/>
  <c r="J789" i="2"/>
  <c r="F786" i="2"/>
  <c r="H780" i="2"/>
  <c r="I777" i="2"/>
  <c r="I772" i="2"/>
  <c r="G770" i="2"/>
  <c r="G768" i="2"/>
  <c r="F766" i="2"/>
  <c r="G764" i="2"/>
  <c r="G762" i="2"/>
  <c r="I760" i="2"/>
  <c r="C757" i="2"/>
  <c r="I755" i="2"/>
  <c r="N753" i="2"/>
  <c r="F752" i="2"/>
  <c r="G747" i="2"/>
  <c r="J745" i="2"/>
  <c r="G742" i="2"/>
  <c r="D739" i="2"/>
  <c r="I737" i="2"/>
  <c r="N735" i="2"/>
  <c r="G734" i="2"/>
  <c r="D731" i="2"/>
  <c r="J729" i="2"/>
  <c r="C728" i="2"/>
  <c r="I726" i="2"/>
  <c r="I723" i="2"/>
  <c r="H720" i="2"/>
  <c r="N718" i="2"/>
  <c r="H717" i="2"/>
  <c r="I714" i="2"/>
  <c r="C713" i="2"/>
  <c r="J711" i="2"/>
  <c r="D710" i="2"/>
  <c r="F707" i="2"/>
  <c r="G704" i="2"/>
  <c r="N702" i="2"/>
  <c r="H701" i="2"/>
  <c r="I698" i="2"/>
  <c r="C697" i="2"/>
  <c r="J695" i="2"/>
  <c r="D694" i="2"/>
  <c r="F691" i="2"/>
  <c r="G688" i="2"/>
  <c r="N686" i="2"/>
  <c r="H685" i="2"/>
  <c r="I682" i="2"/>
  <c r="C681" i="2"/>
  <c r="J679" i="2"/>
  <c r="D678" i="2"/>
  <c r="F675" i="2"/>
  <c r="G672" i="2"/>
  <c r="N670" i="2"/>
  <c r="H669" i="2"/>
  <c r="I666" i="2"/>
  <c r="C665" i="2"/>
  <c r="J663" i="2"/>
  <c r="D662" i="2"/>
  <c r="F659" i="2"/>
  <c r="G656" i="2"/>
  <c r="N654" i="2"/>
  <c r="H653" i="2"/>
  <c r="I650" i="2"/>
  <c r="C649" i="2"/>
  <c r="J647" i="2"/>
  <c r="D646" i="2"/>
  <c r="F643" i="2"/>
  <c r="G640" i="2"/>
  <c r="N638" i="2"/>
  <c r="H637" i="2"/>
  <c r="I634" i="2"/>
  <c r="C633" i="2"/>
  <c r="J631" i="2"/>
  <c r="D630" i="2"/>
  <c r="F627" i="2"/>
  <c r="G624" i="2"/>
  <c r="G942" i="2"/>
  <c r="I916" i="2"/>
  <c r="N894" i="2"/>
  <c r="I887" i="2"/>
  <c r="G880" i="2"/>
  <c r="C873" i="2"/>
  <c r="G845" i="2"/>
  <c r="N830" i="2"/>
  <c r="I823" i="2"/>
  <c r="F817" i="2"/>
  <c r="N811" i="2"/>
  <c r="C798" i="2"/>
  <c r="H793" i="2"/>
  <c r="G789" i="2"/>
  <c r="D786" i="2"/>
  <c r="N782" i="2"/>
  <c r="G780" i="2"/>
  <c r="H777" i="2"/>
  <c r="J774" i="2"/>
  <c r="D772" i="2"/>
  <c r="F770" i="2"/>
  <c r="F768" i="2"/>
  <c r="C766" i="2"/>
  <c r="D764" i="2"/>
  <c r="F762" i="2"/>
  <c r="H760" i="2"/>
  <c r="J758" i="2"/>
  <c r="H755" i="2"/>
  <c r="D752" i="2"/>
  <c r="J750" i="2"/>
  <c r="N748" i="2"/>
  <c r="D747" i="2"/>
  <c r="I745" i="2"/>
  <c r="N743" i="2"/>
  <c r="F742" i="2"/>
  <c r="J740" i="2"/>
  <c r="C739" i="2"/>
  <c r="G737" i="2"/>
  <c r="F734" i="2"/>
  <c r="J732" i="2"/>
  <c r="C731" i="2"/>
  <c r="I729" i="2"/>
  <c r="H726" i="2"/>
  <c r="N724" i="2"/>
  <c r="H723" i="2"/>
  <c r="N721" i="2"/>
  <c r="G720" i="2"/>
  <c r="G717" i="2"/>
  <c r="N715" i="2"/>
  <c r="H714" i="2"/>
  <c r="I711" i="2"/>
  <c r="C710" i="2"/>
  <c r="J708" i="2"/>
  <c r="D707" i="2"/>
  <c r="F704" i="2"/>
  <c r="G701" i="2"/>
  <c r="N699" i="2"/>
  <c r="H698" i="2"/>
  <c r="I695" i="2"/>
  <c r="C694" i="2"/>
  <c r="J692" i="2"/>
  <c r="D691" i="2"/>
  <c r="F688" i="2"/>
  <c r="G685" i="2"/>
  <c r="N683" i="2"/>
  <c r="H682" i="2"/>
  <c r="I679" i="2"/>
  <c r="C678" i="2"/>
  <c r="J676" i="2"/>
  <c r="D675" i="2"/>
  <c r="F672" i="2"/>
  <c r="G669" i="2"/>
  <c r="N667" i="2"/>
  <c r="H666" i="2"/>
  <c r="I663" i="2"/>
  <c r="C662" i="2"/>
  <c r="J660" i="2"/>
  <c r="D659" i="2"/>
  <c r="F656" i="2"/>
  <c r="G653" i="2"/>
  <c r="N651" i="2"/>
  <c r="H650" i="2"/>
  <c r="I647" i="2"/>
  <c r="C646" i="2"/>
  <c r="J644" i="2"/>
  <c r="D643" i="2"/>
  <c r="F640" i="2"/>
  <c r="G637" i="2"/>
  <c r="N635" i="2"/>
  <c r="H634" i="2"/>
  <c r="I631" i="2"/>
  <c r="C630" i="2"/>
  <c r="J628" i="2"/>
  <c r="D627" i="2"/>
  <c r="F624" i="2"/>
  <c r="G621" i="2"/>
  <c r="N619" i="2"/>
  <c r="H618" i="2"/>
  <c r="I615" i="2"/>
  <c r="C614" i="2"/>
  <c r="J612" i="2"/>
  <c r="D611" i="2"/>
  <c r="F608" i="2"/>
  <c r="G605" i="2"/>
  <c r="N603" i="2"/>
  <c r="H602" i="2"/>
  <c r="I599" i="2"/>
  <c r="C598" i="2"/>
  <c r="J596" i="2"/>
  <c r="D595" i="2"/>
  <c r="F592" i="2"/>
  <c r="G589" i="2"/>
  <c r="N587" i="2"/>
  <c r="H586" i="2"/>
  <c r="I583" i="2"/>
  <c r="C582" i="2"/>
  <c r="J580" i="2"/>
  <c r="D579" i="2"/>
  <c r="F576" i="2"/>
  <c r="G573" i="2"/>
  <c r="N571" i="2"/>
  <c r="H570" i="2"/>
  <c r="I567" i="2"/>
  <c r="C566" i="2"/>
  <c r="J564" i="2"/>
  <c r="D563" i="2"/>
  <c r="I952" i="2"/>
  <c r="F942" i="2"/>
  <c r="H916" i="2"/>
  <c r="F908" i="2"/>
  <c r="F880" i="2"/>
  <c r="I858" i="2"/>
  <c r="F851" i="2"/>
  <c r="H811" i="2"/>
  <c r="H802" i="2"/>
  <c r="C793" i="2"/>
  <c r="C789" i="2"/>
  <c r="C777" i="2"/>
  <c r="I774" i="2"/>
  <c r="D770" i="2"/>
  <c r="D768" i="2"/>
  <c r="C764" i="2"/>
  <c r="C762" i="2"/>
  <c r="F760" i="2"/>
  <c r="I758" i="2"/>
  <c r="N756" i="2"/>
  <c r="G755" i="2"/>
  <c r="C752" i="2"/>
  <c r="H750" i="2"/>
  <c r="C747" i="2"/>
  <c r="H745" i="2"/>
  <c r="D742" i="2"/>
  <c r="I740" i="2"/>
  <c r="F737" i="2"/>
  <c r="C734" i="2"/>
  <c r="I732" i="2"/>
  <c r="H729" i="2"/>
  <c r="N727" i="2"/>
  <c r="G726" i="2"/>
  <c r="G723" i="2"/>
  <c r="F720" i="2"/>
  <c r="F717" i="2"/>
  <c r="G714" i="2"/>
  <c r="N712" i="2"/>
  <c r="H711" i="2"/>
  <c r="I708" i="2"/>
  <c r="C707" i="2"/>
  <c r="J705" i="2"/>
  <c r="D704" i="2"/>
  <c r="F701" i="2"/>
  <c r="G698" i="2"/>
  <c r="N696" i="2"/>
  <c r="H695" i="2"/>
  <c r="I692" i="2"/>
  <c r="C691" i="2"/>
  <c r="J689" i="2"/>
  <c r="D688" i="2"/>
  <c r="F685" i="2"/>
  <c r="G682" i="2"/>
  <c r="N680" i="2"/>
  <c r="H679" i="2"/>
  <c r="I676" i="2"/>
  <c r="C675" i="2"/>
  <c r="J673" i="2"/>
  <c r="D672" i="2"/>
  <c r="F669" i="2"/>
  <c r="G666" i="2"/>
  <c r="N664" i="2"/>
  <c r="H663" i="2"/>
  <c r="J1187" i="2"/>
  <c r="I1065" i="2"/>
  <c r="H952" i="2"/>
  <c r="N931" i="2"/>
  <c r="J923" i="2"/>
  <c r="D908" i="2"/>
  <c r="D886" i="2"/>
  <c r="H858" i="2"/>
  <c r="D851" i="2"/>
  <c r="D822" i="2"/>
  <c r="G816" i="2"/>
  <c r="D811" i="2"/>
  <c r="D806" i="2"/>
  <c r="H797" i="2"/>
  <c r="N779" i="2"/>
  <c r="D774" i="2"/>
  <c r="N771" i="2"/>
  <c r="N765" i="2"/>
  <c r="D760" i="2"/>
  <c r="H758" i="2"/>
  <c r="F755" i="2"/>
  <c r="J753" i="2"/>
  <c r="G750" i="2"/>
  <c r="J748" i="2"/>
  <c r="G745" i="2"/>
  <c r="C742" i="2"/>
  <c r="H740" i="2"/>
  <c r="D737" i="2"/>
  <c r="I735" i="2"/>
  <c r="H732" i="2"/>
  <c r="N730" i="2"/>
  <c r="G729" i="2"/>
  <c r="F726" i="2"/>
  <c r="F723" i="2"/>
  <c r="D720" i="2"/>
  <c r="J718" i="2"/>
  <c r="D717" i="2"/>
  <c r="F714" i="2"/>
  <c r="G711" i="2"/>
  <c r="N709" i="2"/>
  <c r="H708" i="2"/>
  <c r="I705" i="2"/>
  <c r="C704" i="2"/>
  <c r="J702" i="2"/>
  <c r="D701" i="2"/>
  <c r="F698" i="2"/>
  <c r="G695" i="2"/>
  <c r="N693" i="2"/>
  <c r="H692" i="2"/>
  <c r="I689" i="2"/>
  <c r="C688" i="2"/>
  <c r="J686" i="2"/>
  <c r="D685" i="2"/>
  <c r="F682" i="2"/>
  <c r="G679" i="2"/>
  <c r="N677" i="2"/>
  <c r="H676" i="2"/>
  <c r="I673" i="2"/>
  <c r="C672" i="2"/>
  <c r="J670" i="2"/>
  <c r="D669" i="2"/>
  <c r="F666" i="2"/>
  <c r="G663" i="2"/>
  <c r="N661" i="2"/>
  <c r="H660" i="2"/>
  <c r="I657" i="2"/>
  <c r="C656" i="2"/>
  <c r="J654" i="2"/>
  <c r="D653" i="2"/>
  <c r="F650" i="2"/>
  <c r="G647" i="2"/>
  <c r="N645" i="2"/>
  <c r="H644" i="2"/>
  <c r="I641" i="2"/>
  <c r="C640" i="2"/>
  <c r="J638" i="2"/>
  <c r="D637" i="2"/>
  <c r="F634" i="2"/>
  <c r="G631" i="2"/>
  <c r="N629" i="2"/>
  <c r="H628" i="2"/>
  <c r="I625" i="2"/>
  <c r="C624" i="2"/>
  <c r="J622" i="2"/>
  <c r="D621" i="2"/>
  <c r="F618" i="2"/>
  <c r="G615" i="2"/>
  <c r="N613" i="2"/>
  <c r="F1003" i="2"/>
  <c r="I923" i="2"/>
  <c r="J900" i="2"/>
  <c r="H893" i="2"/>
  <c r="C886" i="2"/>
  <c r="J871" i="2"/>
  <c r="N843" i="2"/>
  <c r="J836" i="2"/>
  <c r="H829" i="2"/>
  <c r="C822" i="2"/>
  <c r="F816" i="2"/>
  <c r="C806" i="2"/>
  <c r="G797" i="2"/>
  <c r="I792" i="2"/>
  <c r="G782" i="2"/>
  <c r="N776" i="2"/>
  <c r="C774" i="2"/>
  <c r="N769" i="2"/>
  <c r="N763" i="2"/>
  <c r="N761" i="2"/>
  <c r="C760" i="2"/>
  <c r="G758" i="2"/>
  <c r="D755" i="2"/>
  <c r="I753" i="2"/>
  <c r="N751" i="2"/>
  <c r="F750" i="2"/>
  <c r="I748" i="2"/>
  <c r="N746" i="2"/>
  <c r="F745" i="2"/>
  <c r="J743" i="2"/>
  <c r="F740" i="2"/>
  <c r="H735" i="2"/>
  <c r="N733" i="2"/>
  <c r="G732" i="2"/>
  <c r="F729" i="2"/>
  <c r="D726" i="2"/>
  <c r="J724" i="2"/>
  <c r="D723" i="2"/>
  <c r="J721" i="2"/>
  <c r="C720" i="2"/>
  <c r="I718" i="2"/>
  <c r="C717" i="2"/>
  <c r="J715" i="2"/>
  <c r="D714" i="2"/>
  <c r="F711" i="2"/>
  <c r="G708" i="2"/>
  <c r="N706" i="2"/>
  <c r="H705" i="2"/>
  <c r="I702" i="2"/>
  <c r="C701" i="2"/>
  <c r="J699" i="2"/>
  <c r="D698" i="2"/>
  <c r="F695" i="2"/>
  <c r="G692" i="2"/>
  <c r="N690" i="2"/>
  <c r="H689" i="2"/>
  <c r="I686" i="2"/>
  <c r="C685" i="2"/>
  <c r="J683" i="2"/>
  <c r="D682" i="2"/>
  <c r="F679" i="2"/>
  <c r="G676" i="2"/>
  <c r="N674" i="2"/>
  <c r="H673" i="2"/>
  <c r="I670" i="2"/>
  <c r="C669" i="2"/>
  <c r="J667" i="2"/>
  <c r="D666" i="2"/>
  <c r="F663" i="2"/>
  <c r="G660" i="2"/>
  <c r="N658" i="2"/>
  <c r="H657" i="2"/>
  <c r="I654" i="2"/>
  <c r="C653" i="2"/>
  <c r="J651" i="2"/>
  <c r="D650" i="2"/>
  <c r="F647" i="2"/>
  <c r="G644" i="2"/>
  <c r="N642" i="2"/>
  <c r="H641" i="2"/>
  <c r="I638" i="2"/>
  <c r="C637" i="2"/>
  <c r="I975" i="2"/>
  <c r="N914" i="2"/>
  <c r="G893" i="2"/>
  <c r="N878" i="2"/>
  <c r="I871" i="2"/>
  <c r="G864" i="2"/>
  <c r="C857" i="2"/>
  <c r="G829" i="2"/>
  <c r="I810" i="2"/>
  <c r="F792" i="2"/>
  <c r="J788" i="2"/>
  <c r="F785" i="2"/>
  <c r="C782" i="2"/>
  <c r="H779" i="2"/>
  <c r="I776" i="2"/>
  <c r="J765" i="2"/>
  <c r="F758" i="2"/>
  <c r="J756" i="2"/>
  <c r="C755" i="2"/>
  <c r="G753" i="2"/>
  <c r="C750" i="2"/>
  <c r="H748" i="2"/>
  <c r="D745" i="2"/>
  <c r="I743" i="2"/>
  <c r="N741" i="2"/>
  <c r="D740" i="2"/>
  <c r="J738" i="2"/>
  <c r="N736" i="2"/>
  <c r="G735" i="2"/>
  <c r="F732" i="2"/>
  <c r="D729" i="2"/>
  <c r="J727" i="2"/>
  <c r="C726" i="2"/>
  <c r="I724" i="2"/>
  <c r="C723" i="2"/>
  <c r="I721" i="2"/>
  <c r="H718" i="2"/>
  <c r="I715" i="2"/>
  <c r="C714" i="2"/>
  <c r="J712" i="2"/>
  <c r="D711" i="2"/>
  <c r="F708" i="2"/>
  <c r="G705" i="2"/>
  <c r="N703" i="2"/>
  <c r="H702" i="2"/>
  <c r="I699" i="2"/>
  <c r="C698" i="2"/>
  <c r="J696" i="2"/>
  <c r="D695" i="2"/>
  <c r="F692" i="2"/>
  <c r="G689" i="2"/>
  <c r="N687" i="2"/>
  <c r="H686" i="2"/>
  <c r="I683" i="2"/>
  <c r="C682" i="2"/>
  <c r="J680" i="2"/>
  <c r="D679" i="2"/>
  <c r="F676" i="2"/>
  <c r="G673" i="2"/>
  <c r="N671" i="2"/>
  <c r="H670" i="2"/>
  <c r="I667" i="2"/>
  <c r="C666" i="2"/>
  <c r="J664" i="2"/>
  <c r="D663" i="2"/>
  <c r="F660" i="2"/>
  <c r="G657" i="2"/>
  <c r="N655" i="2"/>
  <c r="H654" i="2"/>
  <c r="I651" i="2"/>
  <c r="C650" i="2"/>
  <c r="J648" i="2"/>
  <c r="D647" i="2"/>
  <c r="F644" i="2"/>
  <c r="F1047" i="2"/>
  <c r="G939" i="2"/>
  <c r="F899" i="2"/>
  <c r="F864" i="2"/>
  <c r="I842" i="2"/>
  <c r="F835" i="2"/>
  <c r="H810" i="2"/>
  <c r="J805" i="2"/>
  <c r="F801" i="2"/>
  <c r="N796" i="2"/>
  <c r="D788" i="2"/>
  <c r="D779" i="2"/>
  <c r="F776" i="2"/>
  <c r="J773" i="2"/>
  <c r="J771" i="2"/>
  <c r="I767" i="2"/>
  <c r="I765" i="2"/>
  <c r="H763" i="2"/>
  <c r="J761" i="2"/>
  <c r="D758" i="2"/>
  <c r="I756" i="2"/>
  <c r="F753" i="2"/>
  <c r="G748" i="2"/>
  <c r="C745" i="2"/>
  <c r="H743" i="2"/>
  <c r="C740" i="2"/>
  <c r="H738" i="2"/>
  <c r="F735" i="2"/>
  <c r="D732" i="2"/>
  <c r="J730" i="2"/>
  <c r="C729" i="2"/>
  <c r="I727" i="2"/>
  <c r="H724" i="2"/>
  <c r="H721" i="2"/>
  <c r="N719" i="2"/>
  <c r="G718" i="2"/>
  <c r="N716" i="2"/>
  <c r="H715" i="2"/>
  <c r="I712" i="2"/>
  <c r="C711" i="2"/>
  <c r="J709" i="2"/>
  <c r="D708" i="2"/>
  <c r="F705" i="2"/>
  <c r="G702" i="2"/>
  <c r="N700" i="2"/>
  <c r="H699" i="2"/>
  <c r="I696" i="2"/>
  <c r="C695" i="2"/>
  <c r="J693" i="2"/>
  <c r="D692" i="2"/>
  <c r="F689" i="2"/>
  <c r="G686" i="2"/>
  <c r="N684" i="2"/>
  <c r="H683" i="2"/>
  <c r="I680" i="2"/>
  <c r="C679" i="2"/>
  <c r="J677" i="2"/>
  <c r="D676" i="2"/>
  <c r="F673" i="2"/>
  <c r="G670" i="2"/>
  <c r="N668" i="2"/>
  <c r="H667" i="2"/>
  <c r="I664" i="2"/>
  <c r="C663" i="2"/>
  <c r="J661" i="2"/>
  <c r="D660" i="2"/>
  <c r="F657" i="2"/>
  <c r="G654" i="2"/>
  <c r="I1121" i="2"/>
  <c r="D961" i="2"/>
  <c r="H949" i="2"/>
  <c r="F939" i="2"/>
  <c r="J929" i="2"/>
  <c r="N921" i="2"/>
  <c r="J906" i="2"/>
  <c r="D899" i="2"/>
  <c r="D870" i="2"/>
  <c r="H842" i="2"/>
  <c r="D835" i="2"/>
  <c r="G805" i="2"/>
  <c r="J796" i="2"/>
  <c r="J791" i="2"/>
  <c r="N781" i="2"/>
  <c r="C779" i="2"/>
  <c r="D776" i="2"/>
  <c r="G773" i="2"/>
  <c r="H771" i="2"/>
  <c r="J769" i="2"/>
  <c r="H767" i="2"/>
  <c r="H765" i="2"/>
  <c r="G763" i="2"/>
  <c r="I761" i="2"/>
  <c r="C758" i="2"/>
  <c r="H756" i="2"/>
  <c r="D753" i="2"/>
  <c r="I751" i="2"/>
  <c r="N749" i="2"/>
  <c r="F748" i="2"/>
  <c r="J746" i="2"/>
  <c r="G743" i="2"/>
  <c r="J741" i="2"/>
  <c r="G738" i="2"/>
  <c r="D735" i="2"/>
  <c r="J733" i="2"/>
  <c r="C732" i="2"/>
  <c r="I730" i="2"/>
  <c r="H727" i="2"/>
  <c r="N725" i="2"/>
  <c r="G724" i="2"/>
  <c r="N722" i="2"/>
  <c r="G721" i="2"/>
  <c r="F718" i="2"/>
  <c r="G715" i="2"/>
  <c r="N713" i="2"/>
  <c r="H712" i="2"/>
  <c r="I709" i="2"/>
  <c r="C708" i="2"/>
  <c r="J706" i="2"/>
  <c r="D705" i="2"/>
  <c r="F702" i="2"/>
  <c r="G699" i="2"/>
  <c r="N697" i="2"/>
  <c r="H696" i="2"/>
  <c r="I693" i="2"/>
  <c r="C692" i="2"/>
  <c r="J690" i="2"/>
  <c r="D689" i="2"/>
  <c r="F686" i="2"/>
  <c r="G683" i="2"/>
  <c r="N681" i="2"/>
  <c r="H680" i="2"/>
  <c r="I677" i="2"/>
  <c r="C676" i="2"/>
  <c r="J674" i="2"/>
  <c r="D673" i="2"/>
  <c r="F670" i="2"/>
  <c r="G667" i="2"/>
  <c r="N665" i="2"/>
  <c r="H664" i="2"/>
  <c r="I661" i="2"/>
  <c r="C660" i="2"/>
  <c r="J658" i="2"/>
  <c r="D657" i="2"/>
  <c r="F654" i="2"/>
  <c r="G651" i="2"/>
  <c r="N649" i="2"/>
  <c r="H648" i="2"/>
  <c r="I645" i="2"/>
  <c r="C644" i="2"/>
  <c r="J642" i="2"/>
  <c r="D641" i="2"/>
  <c r="F638" i="2"/>
  <c r="G635" i="2"/>
  <c r="N633" i="2"/>
  <c r="H632" i="2"/>
  <c r="G949" i="2"/>
  <c r="H929" i="2"/>
  <c r="F913" i="2"/>
  <c r="N891" i="2"/>
  <c r="J884" i="2"/>
  <c r="H877" i="2"/>
  <c r="C870" i="2"/>
  <c r="J855" i="2"/>
  <c r="N827" i="2"/>
  <c r="J820" i="2"/>
  <c r="N814" i="2"/>
  <c r="G800" i="2"/>
  <c r="I791" i="2"/>
  <c r="N787" i="2"/>
  <c r="C776" i="2"/>
  <c r="F773" i="2"/>
  <c r="G771" i="2"/>
  <c r="F769" i="2"/>
  <c r="G767" i="2"/>
  <c r="G765" i="2"/>
  <c r="D763" i="2"/>
  <c r="H761" i="2"/>
  <c r="J759" i="2"/>
  <c r="F756" i="2"/>
  <c r="H751" i="2"/>
  <c r="D748" i="2"/>
  <c r="I746" i="2"/>
  <c r="N744" i="2"/>
  <c r="D743" i="2"/>
  <c r="I741" i="2"/>
  <c r="N739" i="2"/>
  <c r="F738" i="2"/>
  <c r="J736" i="2"/>
  <c r="C735" i="2"/>
  <c r="I733" i="2"/>
  <c r="H730" i="2"/>
  <c r="N728" i="2"/>
  <c r="G727" i="2"/>
  <c r="F724" i="2"/>
  <c r="F721" i="2"/>
  <c r="D718" i="2"/>
  <c r="F715" i="2"/>
  <c r="G712" i="2"/>
  <c r="N710" i="2"/>
  <c r="H709" i="2"/>
  <c r="I706" i="2"/>
  <c r="C705" i="2"/>
  <c r="J703" i="2"/>
  <c r="D702" i="2"/>
  <c r="F699" i="2"/>
  <c r="G696" i="2"/>
  <c r="N694" i="2"/>
  <c r="H693" i="2"/>
  <c r="I690" i="2"/>
  <c r="C689" i="2"/>
  <c r="J687" i="2"/>
  <c r="D686" i="2"/>
  <c r="F683" i="2"/>
  <c r="G680" i="2"/>
  <c r="N678" i="2"/>
  <c r="H677" i="2"/>
  <c r="I674" i="2"/>
  <c r="C673" i="2"/>
  <c r="J671" i="2"/>
  <c r="D670" i="2"/>
  <c r="F667" i="2"/>
  <c r="G664" i="2"/>
  <c r="N662" i="2"/>
  <c r="H661" i="2"/>
  <c r="I658" i="2"/>
  <c r="C657" i="2"/>
  <c r="J655" i="2"/>
  <c r="D654" i="2"/>
  <c r="F651" i="2"/>
  <c r="G648" i="2"/>
  <c r="N646" i="2"/>
  <c r="H645" i="2"/>
  <c r="I642" i="2"/>
  <c r="C641" i="2"/>
  <c r="J639" i="2"/>
  <c r="D638" i="2"/>
  <c r="F635" i="2"/>
  <c r="G632" i="2"/>
  <c r="I778" i="2"/>
  <c r="I759" i="2"/>
  <c r="C715" i="2"/>
  <c r="J700" i="2"/>
  <c r="N672" i="2"/>
  <c r="J665" i="2"/>
  <c r="I655" i="2"/>
  <c r="D651" i="2"/>
  <c r="H647" i="2"/>
  <c r="D640" i="2"/>
  <c r="J636" i="2"/>
  <c r="G628" i="2"/>
  <c r="G626" i="2"/>
  <c r="F621" i="2"/>
  <c r="D619" i="2"/>
  <c r="N616" i="2"/>
  <c r="N614" i="2"/>
  <c r="C609" i="2"/>
  <c r="H607" i="2"/>
  <c r="C604" i="2"/>
  <c r="G602" i="2"/>
  <c r="D599" i="2"/>
  <c r="I597" i="2"/>
  <c r="G594" i="2"/>
  <c r="F589" i="2"/>
  <c r="J587" i="2"/>
  <c r="H584" i="2"/>
  <c r="D581" i="2"/>
  <c r="J579" i="2"/>
  <c r="N577" i="2"/>
  <c r="D576" i="2"/>
  <c r="I574" i="2"/>
  <c r="N572" i="2"/>
  <c r="F571" i="2"/>
  <c r="J569" i="2"/>
  <c r="C568" i="2"/>
  <c r="G566" i="2"/>
  <c r="C563" i="2"/>
  <c r="J561" i="2"/>
  <c r="D560" i="2"/>
  <c r="F557" i="2"/>
  <c r="G554" i="2"/>
  <c r="N552" i="2"/>
  <c r="H551" i="2"/>
  <c r="I548" i="2"/>
  <c r="C547" i="2"/>
  <c r="J545" i="2"/>
  <c r="D544" i="2"/>
  <c r="F541" i="2"/>
  <c r="G538" i="2"/>
  <c r="N536" i="2"/>
  <c r="H535" i="2"/>
  <c r="I532" i="2"/>
  <c r="C531" i="2"/>
  <c r="J529" i="2"/>
  <c r="D528" i="2"/>
  <c r="F525" i="2"/>
  <c r="G522" i="2"/>
  <c r="N520" i="2"/>
  <c r="H519" i="2"/>
  <c r="I516" i="2"/>
  <c r="C515" i="2"/>
  <c r="J513" i="2"/>
  <c r="D512" i="2"/>
  <c r="F509" i="2"/>
  <c r="G506" i="2"/>
  <c r="N504" i="2"/>
  <c r="H503" i="2"/>
  <c r="I500" i="2"/>
  <c r="C499" i="2"/>
  <c r="J497" i="2"/>
  <c r="D496" i="2"/>
  <c r="F493" i="2"/>
  <c r="G490" i="2"/>
  <c r="N488" i="2"/>
  <c r="H487" i="2"/>
  <c r="I484" i="2"/>
  <c r="C483" i="2"/>
  <c r="J481" i="2"/>
  <c r="D480" i="2"/>
  <c r="F477" i="2"/>
  <c r="G474" i="2"/>
  <c r="N472" i="2"/>
  <c r="H471" i="2"/>
  <c r="I468" i="2"/>
  <c r="C467" i="2"/>
  <c r="J465" i="2"/>
  <c r="D464" i="2"/>
  <c r="F461" i="2"/>
  <c r="J787" i="2"/>
  <c r="H759" i="2"/>
  <c r="J744" i="2"/>
  <c r="I736" i="2"/>
  <c r="J722" i="2"/>
  <c r="N707" i="2"/>
  <c r="I700" i="2"/>
  <c r="G693" i="2"/>
  <c r="C686" i="2"/>
  <c r="N659" i="2"/>
  <c r="H655" i="2"/>
  <c r="C651" i="2"/>
  <c r="C647" i="2"/>
  <c r="G643" i="2"/>
  <c r="I636" i="2"/>
  <c r="J633" i="2"/>
  <c r="N630" i="2"/>
  <c r="F628" i="2"/>
  <c r="J623" i="2"/>
  <c r="C621" i="2"/>
  <c r="C619" i="2"/>
  <c r="I612" i="2"/>
  <c r="G607" i="2"/>
  <c r="J605" i="2"/>
  <c r="F602" i="2"/>
  <c r="C599" i="2"/>
  <c r="H597" i="2"/>
  <c r="N595" i="2"/>
  <c r="F594" i="2"/>
  <c r="I592" i="2"/>
  <c r="N590" i="2"/>
  <c r="D589" i="2"/>
  <c r="I587" i="2"/>
  <c r="N585" i="2"/>
  <c r="G584" i="2"/>
  <c r="C581" i="2"/>
  <c r="H579" i="2"/>
  <c r="C576" i="2"/>
  <c r="H574" i="2"/>
  <c r="D571" i="2"/>
  <c r="I569" i="2"/>
  <c r="F566" i="2"/>
  <c r="I561" i="2"/>
  <c r="C560" i="2"/>
  <c r="J558" i="2"/>
  <c r="D557" i="2"/>
  <c r="F554" i="2"/>
  <c r="G551" i="2"/>
  <c r="N549" i="2"/>
  <c r="H548" i="2"/>
  <c r="I545" i="2"/>
  <c r="C544" i="2"/>
  <c r="J542" i="2"/>
  <c r="D541" i="2"/>
  <c r="F538" i="2"/>
  <c r="G535" i="2"/>
  <c r="N533" i="2"/>
  <c r="H532" i="2"/>
  <c r="I529" i="2"/>
  <c r="C528" i="2"/>
  <c r="J526" i="2"/>
  <c r="D525" i="2"/>
  <c r="F522" i="2"/>
  <c r="G519" i="2"/>
  <c r="N517" i="2"/>
  <c r="H516" i="2"/>
  <c r="I513" i="2"/>
  <c r="C512" i="2"/>
  <c r="J510" i="2"/>
  <c r="D509" i="2"/>
  <c r="F506" i="2"/>
  <c r="G503" i="2"/>
  <c r="N501" i="2"/>
  <c r="H500" i="2"/>
  <c r="I497" i="2"/>
  <c r="C496" i="2"/>
  <c r="J494" i="2"/>
  <c r="D493" i="2"/>
  <c r="F490" i="2"/>
  <c r="G487" i="2"/>
  <c r="N485" i="2"/>
  <c r="H484" i="2"/>
  <c r="I481" i="2"/>
  <c r="C480" i="2"/>
  <c r="J478" i="2"/>
  <c r="D477" i="2"/>
  <c r="F474" i="2"/>
  <c r="G471" i="2"/>
  <c r="N469" i="2"/>
  <c r="H468" i="2"/>
  <c r="I465" i="2"/>
  <c r="C464" i="2"/>
  <c r="J462" i="2"/>
  <c r="D461" i="2"/>
  <c r="F458" i="2"/>
  <c r="G455" i="2"/>
  <c r="N453" i="2"/>
  <c r="F767" i="2"/>
  <c r="G751" i="2"/>
  <c r="H736" i="2"/>
  <c r="F693" i="2"/>
  <c r="I671" i="2"/>
  <c r="F664" i="2"/>
  <c r="C643" i="2"/>
  <c r="N639" i="2"/>
  <c r="C636" i="2"/>
  <c r="D633" i="2"/>
  <c r="D628" i="2"/>
  <c r="N625" i="2"/>
  <c r="I623" i="2"/>
  <c r="J616" i="2"/>
  <c r="H612" i="2"/>
  <c r="J610" i="2"/>
  <c r="N608" i="2"/>
  <c r="F607" i="2"/>
  <c r="I605" i="2"/>
  <c r="D602" i="2"/>
  <c r="J600" i="2"/>
  <c r="G597" i="2"/>
  <c r="D594" i="2"/>
  <c r="H592" i="2"/>
  <c r="C589" i="2"/>
  <c r="H587" i="2"/>
  <c r="F584" i="2"/>
  <c r="J582" i="2"/>
  <c r="G579" i="2"/>
  <c r="J577" i="2"/>
  <c r="G574" i="2"/>
  <c r="C571" i="2"/>
  <c r="H569" i="2"/>
  <c r="D566" i="2"/>
  <c r="I564" i="2"/>
  <c r="N562" i="2"/>
  <c r="H561" i="2"/>
  <c r="I558" i="2"/>
  <c r="C557" i="2"/>
  <c r="J555" i="2"/>
  <c r="D554" i="2"/>
  <c r="F551" i="2"/>
  <c r="G548" i="2"/>
  <c r="N546" i="2"/>
  <c r="H545" i="2"/>
  <c r="I542" i="2"/>
  <c r="C541" i="2"/>
  <c r="J539" i="2"/>
  <c r="D538" i="2"/>
  <c r="F535" i="2"/>
  <c r="G532" i="2"/>
  <c r="N530" i="2"/>
  <c r="H529" i="2"/>
  <c r="I526" i="2"/>
  <c r="C525" i="2"/>
  <c r="J523" i="2"/>
  <c r="D522" i="2"/>
  <c r="F519" i="2"/>
  <c r="G516" i="2"/>
  <c r="N514" i="2"/>
  <c r="H513" i="2"/>
  <c r="I510" i="2"/>
  <c r="C509" i="2"/>
  <c r="J507" i="2"/>
  <c r="D506" i="2"/>
  <c r="F503" i="2"/>
  <c r="G500" i="2"/>
  <c r="N498" i="2"/>
  <c r="H497" i="2"/>
  <c r="I494" i="2"/>
  <c r="C493" i="2"/>
  <c r="J491" i="2"/>
  <c r="D490" i="2"/>
  <c r="F487" i="2"/>
  <c r="G484" i="2"/>
  <c r="N482" i="2"/>
  <c r="H481" i="2"/>
  <c r="I478" i="2"/>
  <c r="C477" i="2"/>
  <c r="J475" i="2"/>
  <c r="D474" i="2"/>
  <c r="F471" i="2"/>
  <c r="G468" i="2"/>
  <c r="N466" i="2"/>
  <c r="H465" i="2"/>
  <c r="I462" i="2"/>
  <c r="C461" i="2"/>
  <c r="C905" i="2"/>
  <c r="G877" i="2"/>
  <c r="N862" i="2"/>
  <c r="C809" i="2"/>
  <c r="C767" i="2"/>
  <c r="F751" i="2"/>
  <c r="C743" i="2"/>
  <c r="D721" i="2"/>
  <c r="D699" i="2"/>
  <c r="H671" i="2"/>
  <c r="D664" i="2"/>
  <c r="G659" i="2"/>
  <c r="J650" i="2"/>
  <c r="C628" i="2"/>
  <c r="J625" i="2"/>
  <c r="H623" i="2"/>
  <c r="N620" i="2"/>
  <c r="J618" i="2"/>
  <c r="I616" i="2"/>
  <c r="F614" i="2"/>
  <c r="G612" i="2"/>
  <c r="I610" i="2"/>
  <c r="C607" i="2"/>
  <c r="H605" i="2"/>
  <c r="C602" i="2"/>
  <c r="I600" i="2"/>
  <c r="N598" i="2"/>
  <c r="F597" i="2"/>
  <c r="G592" i="2"/>
  <c r="J590" i="2"/>
  <c r="G587" i="2"/>
  <c r="D584" i="2"/>
  <c r="I582" i="2"/>
  <c r="N580" i="2"/>
  <c r="F579" i="2"/>
  <c r="I577" i="2"/>
  <c r="N575" i="2"/>
  <c r="F574" i="2"/>
  <c r="J572" i="2"/>
  <c r="F569" i="2"/>
  <c r="H564" i="2"/>
  <c r="G561" i="2"/>
  <c r="N559" i="2"/>
  <c r="H558" i="2"/>
  <c r="I555" i="2"/>
  <c r="C554" i="2"/>
  <c r="J552" i="2"/>
  <c r="D551" i="2"/>
  <c r="F548" i="2"/>
  <c r="G545" i="2"/>
  <c r="N543" i="2"/>
  <c r="H542" i="2"/>
  <c r="I539" i="2"/>
  <c r="C538" i="2"/>
  <c r="J536" i="2"/>
  <c r="D535" i="2"/>
  <c r="F532" i="2"/>
  <c r="G529" i="2"/>
  <c r="N527" i="2"/>
  <c r="H526" i="2"/>
  <c r="I523" i="2"/>
  <c r="C522" i="2"/>
  <c r="J520" i="2"/>
  <c r="D519" i="2"/>
  <c r="F516" i="2"/>
  <c r="G513" i="2"/>
  <c r="N511" i="2"/>
  <c r="H510" i="2"/>
  <c r="I507" i="2"/>
  <c r="C506" i="2"/>
  <c r="J504" i="2"/>
  <c r="D503" i="2"/>
  <c r="F500" i="2"/>
  <c r="G497" i="2"/>
  <c r="N495" i="2"/>
  <c r="H494" i="2"/>
  <c r="I491" i="2"/>
  <c r="C490" i="2"/>
  <c r="J488" i="2"/>
  <c r="D487" i="2"/>
  <c r="F484" i="2"/>
  <c r="G481" i="2"/>
  <c r="N479" i="2"/>
  <c r="H478" i="2"/>
  <c r="I475" i="2"/>
  <c r="C474" i="2"/>
  <c r="J472" i="2"/>
  <c r="D471" i="2"/>
  <c r="F468" i="2"/>
  <c r="G465" i="2"/>
  <c r="N463" i="2"/>
  <c r="H462" i="2"/>
  <c r="I459" i="2"/>
  <c r="C458" i="2"/>
  <c r="J456" i="2"/>
  <c r="D455" i="2"/>
  <c r="F452" i="2"/>
  <c r="I890" i="2"/>
  <c r="G848" i="2"/>
  <c r="J775" i="2"/>
  <c r="N757" i="2"/>
  <c r="J713" i="2"/>
  <c r="H706" i="2"/>
  <c r="C699" i="2"/>
  <c r="J684" i="2"/>
  <c r="C659" i="2"/>
  <c r="C654" i="2"/>
  <c r="G650" i="2"/>
  <c r="I639" i="2"/>
  <c r="N632" i="2"/>
  <c r="F630" i="2"/>
  <c r="H625" i="2"/>
  <c r="I618" i="2"/>
  <c r="H616" i="2"/>
  <c r="D614" i="2"/>
  <c r="F612" i="2"/>
  <c r="H610" i="2"/>
  <c r="F605" i="2"/>
  <c r="J603" i="2"/>
  <c r="H600" i="2"/>
  <c r="D597" i="2"/>
  <c r="J595" i="2"/>
  <c r="N593" i="2"/>
  <c r="D592" i="2"/>
  <c r="I590" i="2"/>
  <c r="N588" i="2"/>
  <c r="F587" i="2"/>
  <c r="J585" i="2"/>
  <c r="C584" i="2"/>
  <c r="G582" i="2"/>
  <c r="C579" i="2"/>
  <c r="H577" i="2"/>
  <c r="D574" i="2"/>
  <c r="I572" i="2"/>
  <c r="N570" i="2"/>
  <c r="D569" i="2"/>
  <c r="J567" i="2"/>
  <c r="N565" i="2"/>
  <c r="G564" i="2"/>
  <c r="F561" i="2"/>
  <c r="G558" i="2"/>
  <c r="N556" i="2"/>
  <c r="H555" i="2"/>
  <c r="I552" i="2"/>
  <c r="C551" i="2"/>
  <c r="J549" i="2"/>
  <c r="D548" i="2"/>
  <c r="F545" i="2"/>
  <c r="G542" i="2"/>
  <c r="N540" i="2"/>
  <c r="H539" i="2"/>
  <c r="I536" i="2"/>
  <c r="C535" i="2"/>
  <c r="J533" i="2"/>
  <c r="D532" i="2"/>
  <c r="F529" i="2"/>
  <c r="G526" i="2"/>
  <c r="N524" i="2"/>
  <c r="H523" i="2"/>
  <c r="I520" i="2"/>
  <c r="C519" i="2"/>
  <c r="J517" i="2"/>
  <c r="D516" i="2"/>
  <c r="F513" i="2"/>
  <c r="G510" i="2"/>
  <c r="N508" i="2"/>
  <c r="H507" i="2"/>
  <c r="F848" i="2"/>
  <c r="N795" i="2"/>
  <c r="G784" i="2"/>
  <c r="N734" i="2"/>
  <c r="F727" i="2"/>
  <c r="G706" i="2"/>
  <c r="N691" i="2"/>
  <c r="I684" i="2"/>
  <c r="G677" i="2"/>
  <c r="C670" i="2"/>
  <c r="F646" i="2"/>
  <c r="H639" i="2"/>
  <c r="J635" i="2"/>
  <c r="N627" i="2"/>
  <c r="G625" i="2"/>
  <c r="N622" i="2"/>
  <c r="G618" i="2"/>
  <c r="G616" i="2"/>
  <c r="D612" i="2"/>
  <c r="G610" i="2"/>
  <c r="I608" i="2"/>
  <c r="N606" i="2"/>
  <c r="D605" i="2"/>
  <c r="I603" i="2"/>
  <c r="N601" i="2"/>
  <c r="G600" i="2"/>
  <c r="C597" i="2"/>
  <c r="H595" i="2"/>
  <c r="C592" i="2"/>
  <c r="H590" i="2"/>
  <c r="D587" i="2"/>
  <c r="I585" i="2"/>
  <c r="F582" i="2"/>
  <c r="G577" i="2"/>
  <c r="C574" i="2"/>
  <c r="H572" i="2"/>
  <c r="C569" i="2"/>
  <c r="H567" i="2"/>
  <c r="F564" i="2"/>
  <c r="J562" i="2"/>
  <c r="D561" i="2"/>
  <c r="F558" i="2"/>
  <c r="G555" i="2"/>
  <c r="N553" i="2"/>
  <c r="H552" i="2"/>
  <c r="I549" i="2"/>
  <c r="C548" i="2"/>
  <c r="J546" i="2"/>
  <c r="D545" i="2"/>
  <c r="F542" i="2"/>
  <c r="G539" i="2"/>
  <c r="N537" i="2"/>
  <c r="H536" i="2"/>
  <c r="I533" i="2"/>
  <c r="C532" i="2"/>
  <c r="J530" i="2"/>
  <c r="D529" i="2"/>
  <c r="F526" i="2"/>
  <c r="G523" i="2"/>
  <c r="N521" i="2"/>
  <c r="H520" i="2"/>
  <c r="I517" i="2"/>
  <c r="C516" i="2"/>
  <c r="J514" i="2"/>
  <c r="D513" i="2"/>
  <c r="F510" i="2"/>
  <c r="G507" i="2"/>
  <c r="N505" i="2"/>
  <c r="H504" i="2"/>
  <c r="I501" i="2"/>
  <c r="C500" i="2"/>
  <c r="J498" i="2"/>
  <c r="D497" i="2"/>
  <c r="F494" i="2"/>
  <c r="G491" i="2"/>
  <c r="N489" i="2"/>
  <c r="H488" i="2"/>
  <c r="I485" i="2"/>
  <c r="C484" i="2"/>
  <c r="J482" i="2"/>
  <c r="D481" i="2"/>
  <c r="F478" i="2"/>
  <c r="G475" i="2"/>
  <c r="N473" i="2"/>
  <c r="H472" i="2"/>
  <c r="I469" i="2"/>
  <c r="C468" i="2"/>
  <c r="J466" i="2"/>
  <c r="D465" i="2"/>
  <c r="F462" i="2"/>
  <c r="G459" i="2"/>
  <c r="N457" i="2"/>
  <c r="H456" i="2"/>
  <c r="I453" i="2"/>
  <c r="F819" i="2"/>
  <c r="H795" i="2"/>
  <c r="F784" i="2"/>
  <c r="F765" i="2"/>
  <c r="G741" i="2"/>
  <c r="D727" i="2"/>
  <c r="I719" i="2"/>
  <c r="F712" i="2"/>
  <c r="F677" i="2"/>
  <c r="H658" i="2"/>
  <c r="I653" i="2"/>
  <c r="H642" i="2"/>
  <c r="I635" i="2"/>
  <c r="J632" i="2"/>
  <c r="F625" i="2"/>
  <c r="J620" i="2"/>
  <c r="D618" i="2"/>
  <c r="F616" i="2"/>
  <c r="C612" i="2"/>
  <c r="F610" i="2"/>
  <c r="H608" i="2"/>
  <c r="C605" i="2"/>
  <c r="H603" i="2"/>
  <c r="F600" i="2"/>
  <c r="J598" i="2"/>
  <c r="G595" i="2"/>
  <c r="J593" i="2"/>
  <c r="G590" i="2"/>
  <c r="C587" i="2"/>
  <c r="H585" i="2"/>
  <c r="D582" i="2"/>
  <c r="I580" i="2"/>
  <c r="N578" i="2"/>
  <c r="F577" i="2"/>
  <c r="J575" i="2"/>
  <c r="G572" i="2"/>
  <c r="J570" i="2"/>
  <c r="G567" i="2"/>
  <c r="D564" i="2"/>
  <c r="I562" i="2"/>
  <c r="C561" i="2"/>
  <c r="J559" i="2"/>
  <c r="D558" i="2"/>
  <c r="F555" i="2"/>
  <c r="G552" i="2"/>
  <c r="N550" i="2"/>
  <c r="H549" i="2"/>
  <c r="I546" i="2"/>
  <c r="C545" i="2"/>
  <c r="J543" i="2"/>
  <c r="D542" i="2"/>
  <c r="F539" i="2"/>
  <c r="G536" i="2"/>
  <c r="N534" i="2"/>
  <c r="H533" i="2"/>
  <c r="I530" i="2"/>
  <c r="C529" i="2"/>
  <c r="J527" i="2"/>
  <c r="D526" i="2"/>
  <c r="F523" i="2"/>
  <c r="G520" i="2"/>
  <c r="N518" i="2"/>
  <c r="H517" i="2"/>
  <c r="I514" i="2"/>
  <c r="C513" i="2"/>
  <c r="J511" i="2"/>
  <c r="D510" i="2"/>
  <c r="F507" i="2"/>
  <c r="G504" i="2"/>
  <c r="N502" i="2"/>
  <c r="H501" i="2"/>
  <c r="I498" i="2"/>
  <c r="C497" i="2"/>
  <c r="J495" i="2"/>
  <c r="D494" i="2"/>
  <c r="F491" i="2"/>
  <c r="G488" i="2"/>
  <c r="N486" i="2"/>
  <c r="H485" i="2"/>
  <c r="I482" i="2"/>
  <c r="C481" i="2"/>
  <c r="J479" i="2"/>
  <c r="D478" i="2"/>
  <c r="F475" i="2"/>
  <c r="G472" i="2"/>
  <c r="N470" i="2"/>
  <c r="H469" i="2"/>
  <c r="I466" i="2"/>
  <c r="C465" i="2"/>
  <c r="J463" i="2"/>
  <c r="D462" i="2"/>
  <c r="F459" i="2"/>
  <c r="G456" i="2"/>
  <c r="N454" i="2"/>
  <c r="H453" i="2"/>
  <c r="D773" i="2"/>
  <c r="D756" i="2"/>
  <c r="J749" i="2"/>
  <c r="F741" i="2"/>
  <c r="H733" i="2"/>
  <c r="H719" i="2"/>
  <c r="D712" i="2"/>
  <c r="D683" i="2"/>
  <c r="G658" i="2"/>
  <c r="F653" i="2"/>
  <c r="J649" i="2"/>
  <c r="J645" i="2"/>
  <c r="G642" i="2"/>
  <c r="H635" i="2"/>
  <c r="I632" i="2"/>
  <c r="G627" i="2"/>
  <c r="D625" i="2"/>
  <c r="I622" i="2"/>
  <c r="I620" i="2"/>
  <c r="C618" i="2"/>
  <c r="D616" i="2"/>
  <c r="G608" i="2"/>
  <c r="J606" i="2"/>
  <c r="G603" i="2"/>
  <c r="D600" i="2"/>
  <c r="I598" i="2"/>
  <c r="N596" i="2"/>
  <c r="F595" i="2"/>
  <c r="I593" i="2"/>
  <c r="N591" i="2"/>
  <c r="F590" i="2"/>
  <c r="J588" i="2"/>
  <c r="F585" i="2"/>
  <c r="H580" i="2"/>
  <c r="D577" i="2"/>
  <c r="I575" i="2"/>
  <c r="N573" i="2"/>
  <c r="D572" i="2"/>
  <c r="I570" i="2"/>
  <c r="N568" i="2"/>
  <c r="F567" i="2"/>
  <c r="J565" i="2"/>
  <c r="C564" i="2"/>
  <c r="H562" i="2"/>
  <c r="I559" i="2"/>
  <c r="C558" i="2"/>
  <c r="J556" i="2"/>
  <c r="D555" i="2"/>
  <c r="F552" i="2"/>
  <c r="G549" i="2"/>
  <c r="N547" i="2"/>
  <c r="H546" i="2"/>
  <c r="I543" i="2"/>
  <c r="C542" i="2"/>
  <c r="J540" i="2"/>
  <c r="D539" i="2"/>
  <c r="F536" i="2"/>
  <c r="G533" i="2"/>
  <c r="N531" i="2"/>
  <c r="H530" i="2"/>
  <c r="I527" i="2"/>
  <c r="C526" i="2"/>
  <c r="J524" i="2"/>
  <c r="D523" i="2"/>
  <c r="F520" i="2"/>
  <c r="G517" i="2"/>
  <c r="N515" i="2"/>
  <c r="H514" i="2"/>
  <c r="I511" i="2"/>
  <c r="C510" i="2"/>
  <c r="J508" i="2"/>
  <c r="D507" i="2"/>
  <c r="C773" i="2"/>
  <c r="C756" i="2"/>
  <c r="G733" i="2"/>
  <c r="N704" i="2"/>
  <c r="J697" i="2"/>
  <c r="H690" i="2"/>
  <c r="C683" i="2"/>
  <c r="J668" i="2"/>
  <c r="D649" i="2"/>
  <c r="G645" i="2"/>
  <c r="H638" i="2"/>
  <c r="D635" i="2"/>
  <c r="F632" i="2"/>
  <c r="J629" i="2"/>
  <c r="C627" i="2"/>
  <c r="C625" i="2"/>
  <c r="H622" i="2"/>
  <c r="C620" i="2"/>
  <c r="J613" i="2"/>
  <c r="N611" i="2"/>
  <c r="N609" i="2"/>
  <c r="D608" i="2"/>
  <c r="I606" i="2"/>
  <c r="N604" i="2"/>
  <c r="F603" i="2"/>
  <c r="J601" i="2"/>
  <c r="C600" i="2"/>
  <c r="G598" i="2"/>
  <c r="C595" i="2"/>
  <c r="H593" i="2"/>
  <c r="D590" i="2"/>
  <c r="I588" i="2"/>
  <c r="N586" i="2"/>
  <c r="D585" i="2"/>
  <c r="J583" i="2"/>
  <c r="N581" i="2"/>
  <c r="G580" i="2"/>
  <c r="C577" i="2"/>
  <c r="H575" i="2"/>
  <c r="C572" i="2"/>
  <c r="G570" i="2"/>
  <c r="D567" i="2"/>
  <c r="I565" i="2"/>
  <c r="G562" i="2"/>
  <c r="N560" i="2"/>
  <c r="H559" i="2"/>
  <c r="I556" i="2"/>
  <c r="C555" i="2"/>
  <c r="J553" i="2"/>
  <c r="D552" i="2"/>
  <c r="F549" i="2"/>
  <c r="G546" i="2"/>
  <c r="N544" i="2"/>
  <c r="H543" i="2"/>
  <c r="I540" i="2"/>
  <c r="C539" i="2"/>
  <c r="J537" i="2"/>
  <c r="D536" i="2"/>
  <c r="F533" i="2"/>
  <c r="G530" i="2"/>
  <c r="N528" i="2"/>
  <c r="H527" i="2"/>
  <c r="I524" i="2"/>
  <c r="C523" i="2"/>
  <c r="J521" i="2"/>
  <c r="D520" i="2"/>
  <c r="F517" i="2"/>
  <c r="G514" i="2"/>
  <c r="N512" i="2"/>
  <c r="H511" i="2"/>
  <c r="I508" i="2"/>
  <c r="C507" i="2"/>
  <c r="J505" i="2"/>
  <c r="D504" i="2"/>
  <c r="F501" i="2"/>
  <c r="G498" i="2"/>
  <c r="N496" i="2"/>
  <c r="H495" i="2"/>
  <c r="I492" i="2"/>
  <c r="C491" i="2"/>
  <c r="J489" i="2"/>
  <c r="D488" i="2"/>
  <c r="F485" i="2"/>
  <c r="G482" i="2"/>
  <c r="N480" i="2"/>
  <c r="H479" i="2"/>
  <c r="I476" i="2"/>
  <c r="C475" i="2"/>
  <c r="J473" i="2"/>
  <c r="D472" i="2"/>
  <c r="F469" i="2"/>
  <c r="G466" i="2"/>
  <c r="N464" i="2"/>
  <c r="H463" i="2"/>
  <c r="C763" i="2"/>
  <c r="C748" i="2"/>
  <c r="C718" i="2"/>
  <c r="G690" i="2"/>
  <c r="N675" i="2"/>
  <c r="I668" i="2"/>
  <c r="F662" i="2"/>
  <c r="N657" i="2"/>
  <c r="N652" i="2"/>
  <c r="F645" i="2"/>
  <c r="N641" i="2"/>
  <c r="G638" i="2"/>
  <c r="C635" i="2"/>
  <c r="D913" i="2"/>
  <c r="J804" i="2"/>
  <c r="H781" i="2"/>
  <c r="J725" i="2"/>
  <c r="I703" i="2"/>
  <c r="F696" i="2"/>
  <c r="J657" i="2"/>
  <c r="J652" i="2"/>
  <c r="N648" i="2"/>
  <c r="J641" i="2"/>
  <c r="C638" i="2"/>
  <c r="H629" i="2"/>
  <c r="N626" i="2"/>
  <c r="N624" i="2"/>
  <c r="F622" i="2"/>
  <c r="J615" i="2"/>
  <c r="H613" i="2"/>
  <c r="J609" i="2"/>
  <c r="G606" i="2"/>
  <c r="C603" i="2"/>
  <c r="H601" i="2"/>
  <c r="D598" i="2"/>
  <c r="I596" i="2"/>
  <c r="N594" i="2"/>
  <c r="F593" i="2"/>
  <c r="J591" i="2"/>
  <c r="G588" i="2"/>
  <c r="J586" i="2"/>
  <c r="G583" i="2"/>
  <c r="D580" i="2"/>
  <c r="I578" i="2"/>
  <c r="N576" i="2"/>
  <c r="F575" i="2"/>
  <c r="I573" i="2"/>
  <c r="D570" i="2"/>
  <c r="J568" i="2"/>
  <c r="G565" i="2"/>
  <c r="D562" i="2"/>
  <c r="F559" i="2"/>
  <c r="G556" i="2"/>
  <c r="N554" i="2"/>
  <c r="H553" i="2"/>
  <c r="I550" i="2"/>
  <c r="C549" i="2"/>
  <c r="J547" i="2"/>
  <c r="D546" i="2"/>
  <c r="F543" i="2"/>
  <c r="G540" i="2"/>
  <c r="N538" i="2"/>
  <c r="H537" i="2"/>
  <c r="I534" i="2"/>
  <c r="C533" i="2"/>
  <c r="J531" i="2"/>
  <c r="D530" i="2"/>
  <c r="F527" i="2"/>
  <c r="G524" i="2"/>
  <c r="N522" i="2"/>
  <c r="H521" i="2"/>
  <c r="I518" i="2"/>
  <c r="C517" i="2"/>
  <c r="J515" i="2"/>
  <c r="D514" i="2"/>
  <c r="F511" i="2"/>
  <c r="G508" i="2"/>
  <c r="N506" i="2"/>
  <c r="H505" i="2"/>
  <c r="I502" i="2"/>
  <c r="C501" i="2"/>
  <c r="J499" i="2"/>
  <c r="D498" i="2"/>
  <c r="F495" i="2"/>
  <c r="G492" i="2"/>
  <c r="N490" i="2"/>
  <c r="H489" i="2"/>
  <c r="I486" i="2"/>
  <c r="C485" i="2"/>
  <c r="J483" i="2"/>
  <c r="D482" i="2"/>
  <c r="F479" i="2"/>
  <c r="G476" i="2"/>
  <c r="N474" i="2"/>
  <c r="C791" i="2"/>
  <c r="G781" i="2"/>
  <c r="F771" i="2"/>
  <c r="J754" i="2"/>
  <c r="N731" i="2"/>
  <c r="H703" i="2"/>
  <c r="D696" i="2"/>
  <c r="D667" i="2"/>
  <c r="G661" i="2"/>
  <c r="I652" i="2"/>
  <c r="I648" i="2"/>
  <c r="G641" i="2"/>
  <c r="J634" i="2"/>
  <c r="G629" i="2"/>
  <c r="H624" i="2"/>
  <c r="D622" i="2"/>
  <c r="J619" i="2"/>
  <c r="H615" i="2"/>
  <c r="G613" i="2"/>
  <c r="G611" i="2"/>
  <c r="I609" i="2"/>
  <c r="N607" i="2"/>
  <c r="F606" i="2"/>
  <c r="J604" i="2"/>
  <c r="F601" i="2"/>
  <c r="H596" i="2"/>
  <c r="D593" i="2"/>
  <c r="I591" i="2"/>
  <c r="N589" i="2"/>
  <c r="D588" i="2"/>
  <c r="I586" i="2"/>
  <c r="N584" i="2"/>
  <c r="F583" i="2"/>
  <c r="J581" i="2"/>
  <c r="C580" i="2"/>
  <c r="H578" i="2"/>
  <c r="C575" i="2"/>
  <c r="H573" i="2"/>
  <c r="C570" i="2"/>
  <c r="I568" i="2"/>
  <c r="N566" i="2"/>
  <c r="F565" i="2"/>
  <c r="C562" i="2"/>
  <c r="J560" i="2"/>
  <c r="D559" i="2"/>
  <c r="F556" i="2"/>
  <c r="G553" i="2"/>
  <c r="N551" i="2"/>
  <c r="H550" i="2"/>
  <c r="I547" i="2"/>
  <c r="C546" i="2"/>
  <c r="J544" i="2"/>
  <c r="D543" i="2"/>
  <c r="F540" i="2"/>
  <c r="G537" i="2"/>
  <c r="N535" i="2"/>
  <c r="H534" i="2"/>
  <c r="I531" i="2"/>
  <c r="C530" i="2"/>
  <c r="J528" i="2"/>
  <c r="D527" i="2"/>
  <c r="F524" i="2"/>
  <c r="G521" i="2"/>
  <c r="N519" i="2"/>
  <c r="H518" i="2"/>
  <c r="I515" i="2"/>
  <c r="C514" i="2"/>
  <c r="J512" i="2"/>
  <c r="D511" i="2"/>
  <c r="F508" i="2"/>
  <c r="G505" i="2"/>
  <c r="N503" i="2"/>
  <c r="H502" i="2"/>
  <c r="I499" i="2"/>
  <c r="C498" i="2"/>
  <c r="J496" i="2"/>
  <c r="D495" i="2"/>
  <c r="F492" i="2"/>
  <c r="G489" i="2"/>
  <c r="N487" i="2"/>
  <c r="H486" i="2"/>
  <c r="F883" i="2"/>
  <c r="I855" i="2"/>
  <c r="D771" i="2"/>
  <c r="F761" i="2"/>
  <c r="H754" i="2"/>
  <c r="H746" i="2"/>
  <c r="D724" i="2"/>
  <c r="J716" i="2"/>
  <c r="N688" i="2"/>
  <c r="J681" i="2"/>
  <c r="H674" i="2"/>
  <c r="C667" i="2"/>
  <c r="F661" i="2"/>
  <c r="N656" i="2"/>
  <c r="C652" i="2"/>
  <c r="F648" i="2"/>
  <c r="I644" i="2"/>
  <c r="F641" i="2"/>
  <c r="I637" i="2"/>
  <c r="G634" i="2"/>
  <c r="H631" i="2"/>
  <c r="F629" i="2"/>
  <c r="D624" i="2"/>
  <c r="C622" i="2"/>
  <c r="I619" i="2"/>
  <c r="J617" i="2"/>
  <c r="F615" i="2"/>
  <c r="F613" i="2"/>
  <c r="F611" i="2"/>
  <c r="H609" i="2"/>
  <c r="D606" i="2"/>
  <c r="I604" i="2"/>
  <c r="N602" i="2"/>
  <c r="D601" i="2"/>
  <c r="J599" i="2"/>
  <c r="N597" i="2"/>
  <c r="G596" i="2"/>
  <c r="C593" i="2"/>
  <c r="H591" i="2"/>
  <c r="C588" i="2"/>
  <c r="G586" i="2"/>
  <c r="D583" i="2"/>
  <c r="I581" i="2"/>
  <c r="G578" i="2"/>
  <c r="F573" i="2"/>
  <c r="J571" i="2"/>
  <c r="H568" i="2"/>
  <c r="D565" i="2"/>
  <c r="J563" i="2"/>
  <c r="I560" i="2"/>
  <c r="C559" i="2"/>
  <c r="J557" i="2"/>
  <c r="D556" i="2"/>
  <c r="F553" i="2"/>
  <c r="G550" i="2"/>
  <c r="N548" i="2"/>
  <c r="H547" i="2"/>
  <c r="I544" i="2"/>
  <c r="C543" i="2"/>
  <c r="J541" i="2"/>
  <c r="D540" i="2"/>
  <c r="F537" i="2"/>
  <c r="G534" i="2"/>
  <c r="N532" i="2"/>
  <c r="H531" i="2"/>
  <c r="I528" i="2"/>
  <c r="C527" i="2"/>
  <c r="J525" i="2"/>
  <c r="D524" i="2"/>
  <c r="F521" i="2"/>
  <c r="G518" i="2"/>
  <c r="N516" i="2"/>
  <c r="H515" i="2"/>
  <c r="I512" i="2"/>
  <c r="C511" i="2"/>
  <c r="J509" i="2"/>
  <c r="D508" i="2"/>
  <c r="F505" i="2"/>
  <c r="G502" i="2"/>
  <c r="N500" i="2"/>
  <c r="H499" i="2"/>
  <c r="I496" i="2"/>
  <c r="C495" i="2"/>
  <c r="J493" i="2"/>
  <c r="D492" i="2"/>
  <c r="F489" i="2"/>
  <c r="G486" i="2"/>
  <c r="N484" i="2"/>
  <c r="H483" i="2"/>
  <c r="I480" i="2"/>
  <c r="C479" i="2"/>
  <c r="J477" i="2"/>
  <c r="D476" i="2"/>
  <c r="C841" i="2"/>
  <c r="G814" i="2"/>
  <c r="D761" i="2"/>
  <c r="G746" i="2"/>
  <c r="D738" i="2"/>
  <c r="C724" i="2"/>
  <c r="I716" i="2"/>
  <c r="G709" i="2"/>
  <c r="C702" i="2"/>
  <c r="G674" i="2"/>
  <c r="H656" i="2"/>
  <c r="D648" i="2"/>
  <c r="D644" i="2"/>
  <c r="F637" i="2"/>
  <c r="D634" i="2"/>
  <c r="F631" i="2"/>
  <c r="J626" i="2"/>
  <c r="H619" i="2"/>
  <c r="D617" i="2"/>
  <c r="D615" i="2"/>
  <c r="D613" i="2"/>
  <c r="C611" i="2"/>
  <c r="G609" i="2"/>
  <c r="C606" i="2"/>
  <c r="H604" i="2"/>
  <c r="C601" i="2"/>
  <c r="H599" i="2"/>
  <c r="F596" i="2"/>
  <c r="J594" i="2"/>
  <c r="G591" i="2"/>
  <c r="J589" i="2"/>
  <c r="F586" i="2"/>
  <c r="C583" i="2"/>
  <c r="H581" i="2"/>
  <c r="N579" i="2"/>
  <c r="F578" i="2"/>
  <c r="I576" i="2"/>
  <c r="N574" i="2"/>
  <c r="D573" i="2"/>
  <c r="I571" i="2"/>
  <c r="N569" i="2"/>
  <c r="G568" i="2"/>
  <c r="C565" i="2"/>
  <c r="H563" i="2"/>
  <c r="N561" i="2"/>
  <c r="H560" i="2"/>
  <c r="I557" i="2"/>
  <c r="C556" i="2"/>
  <c r="J554" i="2"/>
  <c r="D553" i="2"/>
  <c r="F550" i="2"/>
  <c r="G547" i="2"/>
  <c r="N545" i="2"/>
  <c r="H544" i="2"/>
  <c r="I541" i="2"/>
  <c r="C540" i="2"/>
  <c r="J538" i="2"/>
  <c r="D537" i="2"/>
  <c r="F534" i="2"/>
  <c r="G531" i="2"/>
  <c r="N529" i="2"/>
  <c r="H528" i="2"/>
  <c r="I525" i="2"/>
  <c r="C524" i="2"/>
  <c r="J522" i="2"/>
  <c r="D521" i="2"/>
  <c r="F518" i="2"/>
  <c r="G515" i="2"/>
  <c r="N513" i="2"/>
  <c r="H512" i="2"/>
  <c r="I509" i="2"/>
  <c r="C508" i="2"/>
  <c r="J506" i="2"/>
  <c r="D505" i="2"/>
  <c r="F502" i="2"/>
  <c r="G499" i="2"/>
  <c r="N497" i="2"/>
  <c r="H496" i="2"/>
  <c r="I493" i="2"/>
  <c r="C492" i="2"/>
  <c r="J490" i="2"/>
  <c r="D489" i="2"/>
  <c r="F486" i="2"/>
  <c r="G483" i="2"/>
  <c r="N481" i="2"/>
  <c r="H480" i="2"/>
  <c r="I477" i="2"/>
  <c r="C476" i="2"/>
  <c r="J474" i="2"/>
  <c r="D473" i="2"/>
  <c r="F470" i="2"/>
  <c r="G467" i="2"/>
  <c r="N465" i="2"/>
  <c r="H464" i="2"/>
  <c r="I461" i="2"/>
  <c r="C460" i="2"/>
  <c r="J458" i="2"/>
  <c r="D457" i="2"/>
  <c r="F454" i="2"/>
  <c r="I826" i="2"/>
  <c r="C738" i="2"/>
  <c r="G730" i="2"/>
  <c r="F709" i="2"/>
  <c r="I687" i="2"/>
  <c r="F680" i="2"/>
  <c r="D656" i="2"/>
  <c r="N640" i="2"/>
  <c r="C634" i="2"/>
  <c r="H626" i="2"/>
  <c r="D604" i="2"/>
  <c r="C586" i="2"/>
  <c r="J573" i="2"/>
  <c r="C567" i="2"/>
  <c r="C550" i="2"/>
  <c r="D533" i="2"/>
  <c r="F528" i="2"/>
  <c r="H522" i="2"/>
  <c r="G511" i="2"/>
  <c r="F498" i="2"/>
  <c r="G494" i="2"/>
  <c r="H490" i="2"/>
  <c r="D486" i="2"/>
  <c r="I479" i="2"/>
  <c r="H476" i="2"/>
  <c r="F473" i="2"/>
  <c r="H470" i="2"/>
  <c r="F460" i="2"/>
  <c r="D458" i="2"/>
  <c r="C454" i="2"/>
  <c r="C452" i="2"/>
  <c r="J450" i="2"/>
  <c r="D449" i="2"/>
  <c r="F446" i="2"/>
  <c r="G443" i="2"/>
  <c r="N441" i="2"/>
  <c r="H440" i="2"/>
  <c r="I437" i="2"/>
  <c r="C436" i="2"/>
  <c r="J434" i="2"/>
  <c r="D433" i="2"/>
  <c r="F430" i="2"/>
  <c r="G427" i="2"/>
  <c r="N425" i="2"/>
  <c r="H424" i="2"/>
  <c r="I421" i="2"/>
  <c r="C420" i="2"/>
  <c r="J418" i="2"/>
  <c r="D417" i="2"/>
  <c r="F414" i="2"/>
  <c r="G411" i="2"/>
  <c r="N409" i="2"/>
  <c r="H408" i="2"/>
  <c r="I405" i="2"/>
  <c r="C404" i="2"/>
  <c r="J402" i="2"/>
  <c r="D401" i="2"/>
  <c r="F398" i="2"/>
  <c r="G395" i="2"/>
  <c r="N393" i="2"/>
  <c r="H392" i="2"/>
  <c r="I389" i="2"/>
  <c r="C388" i="2"/>
  <c r="J386" i="2"/>
  <c r="D385" i="2"/>
  <c r="F382" i="2"/>
  <c r="G379" i="2"/>
  <c r="N377" i="2"/>
  <c r="H376" i="2"/>
  <c r="I373" i="2"/>
  <c r="C372" i="2"/>
  <c r="J370" i="2"/>
  <c r="D369" i="2"/>
  <c r="F366" i="2"/>
  <c r="G363" i="2"/>
  <c r="N361" i="2"/>
  <c r="H360" i="2"/>
  <c r="I357" i="2"/>
  <c r="C356" i="2"/>
  <c r="J354" i="2"/>
  <c r="D353" i="2"/>
  <c r="F350" i="2"/>
  <c r="G347" i="2"/>
  <c r="N345" i="2"/>
  <c r="H344" i="2"/>
  <c r="I341" i="2"/>
  <c r="C340" i="2"/>
  <c r="J338" i="2"/>
  <c r="D337" i="2"/>
  <c r="F334" i="2"/>
  <c r="G331" i="2"/>
  <c r="N329" i="2"/>
  <c r="H328" i="2"/>
  <c r="I325" i="2"/>
  <c r="C324" i="2"/>
  <c r="J322" i="2"/>
  <c r="D321" i="2"/>
  <c r="F318" i="2"/>
  <c r="G315" i="2"/>
  <c r="N313" i="2"/>
  <c r="H312" i="2"/>
  <c r="I309" i="2"/>
  <c r="C308" i="2"/>
  <c r="J306" i="2"/>
  <c r="D305" i="2"/>
  <c r="F302" i="2"/>
  <c r="G299" i="2"/>
  <c r="N297" i="2"/>
  <c r="H296" i="2"/>
  <c r="I293" i="2"/>
  <c r="C292" i="2"/>
  <c r="J290" i="2"/>
  <c r="D289" i="2"/>
  <c r="F286" i="2"/>
  <c r="I660" i="2"/>
  <c r="N617" i="2"/>
  <c r="J597" i="2"/>
  <c r="F591" i="2"/>
  <c r="C573" i="2"/>
  <c r="N555" i="2"/>
  <c r="G544" i="2"/>
  <c r="I538" i="2"/>
  <c r="J516" i="2"/>
  <c r="I505" i="2"/>
  <c r="J501" i="2"/>
  <c r="C494" i="2"/>
  <c r="C486" i="2"/>
  <c r="G479" i="2"/>
  <c r="F476" i="2"/>
  <c r="C473" i="2"/>
  <c r="G470" i="2"/>
  <c r="J467" i="2"/>
  <c r="G462" i="2"/>
  <c r="D460" i="2"/>
  <c r="N455" i="2"/>
  <c r="I450" i="2"/>
  <c r="C449" i="2"/>
  <c r="J447" i="2"/>
  <c r="D446" i="2"/>
  <c r="F443" i="2"/>
  <c r="G440" i="2"/>
  <c r="N438" i="2"/>
  <c r="H437" i="2"/>
  <c r="I434" i="2"/>
  <c r="C433" i="2"/>
  <c r="J431" i="2"/>
  <c r="D430" i="2"/>
  <c r="F427" i="2"/>
  <c r="G424" i="2"/>
  <c r="N422" i="2"/>
  <c r="H421" i="2"/>
  <c r="I418" i="2"/>
  <c r="C417" i="2"/>
  <c r="J415" i="2"/>
  <c r="D414" i="2"/>
  <c r="F411" i="2"/>
  <c r="G408" i="2"/>
  <c r="N406" i="2"/>
  <c r="H405" i="2"/>
  <c r="I402" i="2"/>
  <c r="C401" i="2"/>
  <c r="J399" i="2"/>
  <c r="D398" i="2"/>
  <c r="F395" i="2"/>
  <c r="G392" i="2"/>
  <c r="N390" i="2"/>
  <c r="H389" i="2"/>
  <c r="I386" i="2"/>
  <c r="C385" i="2"/>
  <c r="J383" i="2"/>
  <c r="D382" i="2"/>
  <c r="F379" i="2"/>
  <c r="G376" i="2"/>
  <c r="N374" i="2"/>
  <c r="H373" i="2"/>
  <c r="I370" i="2"/>
  <c r="C369" i="2"/>
  <c r="J367" i="2"/>
  <c r="D366" i="2"/>
  <c r="F363" i="2"/>
  <c r="G360" i="2"/>
  <c r="N358" i="2"/>
  <c r="H357" i="2"/>
  <c r="I354" i="2"/>
  <c r="C353" i="2"/>
  <c r="J351" i="2"/>
  <c r="D350" i="2"/>
  <c r="F347" i="2"/>
  <c r="G344" i="2"/>
  <c r="N342" i="2"/>
  <c r="H341" i="2"/>
  <c r="I338" i="2"/>
  <c r="C337" i="2"/>
  <c r="J335" i="2"/>
  <c r="D334" i="2"/>
  <c r="F331" i="2"/>
  <c r="G328" i="2"/>
  <c r="N326" i="2"/>
  <c r="H325" i="2"/>
  <c r="I322" i="2"/>
  <c r="C321" i="2"/>
  <c r="J319" i="2"/>
  <c r="D318" i="2"/>
  <c r="F315" i="2"/>
  <c r="G312" i="2"/>
  <c r="N310" i="2"/>
  <c r="H309" i="2"/>
  <c r="I306" i="2"/>
  <c r="C305" i="2"/>
  <c r="J303" i="2"/>
  <c r="D302" i="2"/>
  <c r="F299" i="2"/>
  <c r="G296" i="2"/>
  <c r="N294" i="2"/>
  <c r="H293" i="2"/>
  <c r="I290" i="2"/>
  <c r="C289" i="2"/>
  <c r="J287" i="2"/>
  <c r="D286" i="2"/>
  <c r="N778" i="2"/>
  <c r="C617" i="2"/>
  <c r="F609" i="2"/>
  <c r="D603" i="2"/>
  <c r="C591" i="2"/>
  <c r="C585" i="2"/>
  <c r="J566" i="2"/>
  <c r="D549" i="2"/>
  <c r="F544" i="2"/>
  <c r="H538" i="2"/>
  <c r="G527" i="2"/>
  <c r="I521" i="2"/>
  <c r="N510" i="2"/>
  <c r="C505" i="2"/>
  <c r="G501" i="2"/>
  <c r="H482" i="2"/>
  <c r="D479" i="2"/>
  <c r="D470" i="2"/>
  <c r="I467" i="2"/>
  <c r="C462" i="2"/>
  <c r="N451" i="2"/>
  <c r="H450" i="2"/>
  <c r="I447" i="2"/>
  <c r="C446" i="2"/>
  <c r="J444" i="2"/>
  <c r="D443" i="2"/>
  <c r="F440" i="2"/>
  <c r="G437" i="2"/>
  <c r="N435" i="2"/>
  <c r="H434" i="2"/>
  <c r="I431" i="2"/>
  <c r="C430" i="2"/>
  <c r="J428" i="2"/>
  <c r="D427" i="2"/>
  <c r="F424" i="2"/>
  <c r="G421" i="2"/>
  <c r="N419" i="2"/>
  <c r="H418" i="2"/>
  <c r="I415" i="2"/>
  <c r="C414" i="2"/>
  <c r="J412" i="2"/>
  <c r="D411" i="2"/>
  <c r="F408" i="2"/>
  <c r="G405" i="2"/>
  <c r="N403" i="2"/>
  <c r="H402" i="2"/>
  <c r="I399" i="2"/>
  <c r="C398" i="2"/>
  <c r="J396" i="2"/>
  <c r="D395" i="2"/>
  <c r="F392" i="2"/>
  <c r="G389" i="2"/>
  <c r="N387" i="2"/>
  <c r="H386" i="2"/>
  <c r="I383" i="2"/>
  <c r="C382" i="2"/>
  <c r="J380" i="2"/>
  <c r="D379" i="2"/>
  <c r="F376" i="2"/>
  <c r="G373" i="2"/>
  <c r="N371" i="2"/>
  <c r="H370" i="2"/>
  <c r="I367" i="2"/>
  <c r="C366" i="2"/>
  <c r="J364" i="2"/>
  <c r="D363" i="2"/>
  <c r="F360" i="2"/>
  <c r="G357" i="2"/>
  <c r="N355" i="2"/>
  <c r="H354" i="2"/>
  <c r="I351" i="2"/>
  <c r="C350" i="2"/>
  <c r="J348" i="2"/>
  <c r="D347" i="2"/>
  <c r="F344" i="2"/>
  <c r="G341" i="2"/>
  <c r="N339" i="2"/>
  <c r="H338" i="2"/>
  <c r="I335" i="2"/>
  <c r="C334" i="2"/>
  <c r="J332" i="2"/>
  <c r="D331" i="2"/>
  <c r="F328" i="2"/>
  <c r="G325" i="2"/>
  <c r="N323" i="2"/>
  <c r="H322" i="2"/>
  <c r="I319" i="2"/>
  <c r="C318" i="2"/>
  <c r="J316" i="2"/>
  <c r="D315" i="2"/>
  <c r="F312" i="2"/>
  <c r="G309" i="2"/>
  <c r="N307" i="2"/>
  <c r="H306" i="2"/>
  <c r="I303" i="2"/>
  <c r="C302" i="2"/>
  <c r="J300" i="2"/>
  <c r="D299" i="2"/>
  <c r="F296" i="2"/>
  <c r="G293" i="2"/>
  <c r="N291" i="2"/>
  <c r="H290" i="2"/>
  <c r="I287" i="2"/>
  <c r="C286" i="2"/>
  <c r="J284" i="2"/>
  <c r="N623" i="2"/>
  <c r="J602" i="2"/>
  <c r="D596" i="2"/>
  <c r="C590" i="2"/>
  <c r="J584" i="2"/>
  <c r="J578" i="2"/>
  <c r="H571" i="2"/>
  <c r="F560" i="2"/>
  <c r="H554" i="2"/>
  <c r="G543" i="2"/>
  <c r="I537" i="2"/>
  <c r="N526" i="2"/>
  <c r="F515" i="2"/>
  <c r="I504" i="2"/>
  <c r="F497" i="2"/>
  <c r="H493" i="2"/>
  <c r="C489" i="2"/>
  <c r="G485" i="2"/>
  <c r="C482" i="2"/>
  <c r="N478" i="2"/>
  <c r="H475" i="2"/>
  <c r="F472" i="2"/>
  <c r="F467" i="2"/>
  <c r="I464" i="2"/>
  <c r="N461" i="2"/>
  <c r="I457" i="2"/>
  <c r="I455" i="2"/>
  <c r="G453" i="2"/>
  <c r="F450" i="2"/>
  <c r="G447" i="2"/>
  <c r="N445" i="2"/>
  <c r="H444" i="2"/>
  <c r="I441" i="2"/>
  <c r="C440" i="2"/>
  <c r="J438" i="2"/>
  <c r="D437" i="2"/>
  <c r="F434" i="2"/>
  <c r="G431" i="2"/>
  <c r="N429" i="2"/>
  <c r="H428" i="2"/>
  <c r="I425" i="2"/>
  <c r="C424" i="2"/>
  <c r="J422" i="2"/>
  <c r="D421" i="2"/>
  <c r="F418" i="2"/>
  <c r="G415" i="2"/>
  <c r="N413" i="2"/>
  <c r="H412" i="2"/>
  <c r="I409" i="2"/>
  <c r="C408" i="2"/>
  <c r="J406" i="2"/>
  <c r="D405" i="2"/>
  <c r="F402" i="2"/>
  <c r="G399" i="2"/>
  <c r="N397" i="2"/>
  <c r="H396" i="2"/>
  <c r="I393" i="2"/>
  <c r="C392" i="2"/>
  <c r="J390" i="2"/>
  <c r="D389" i="2"/>
  <c r="F386" i="2"/>
  <c r="G383" i="2"/>
  <c r="N381" i="2"/>
  <c r="H380" i="2"/>
  <c r="I377" i="2"/>
  <c r="C376" i="2"/>
  <c r="J374" i="2"/>
  <c r="D373" i="2"/>
  <c r="F370" i="2"/>
  <c r="G367" i="2"/>
  <c r="N365" i="2"/>
  <c r="H364" i="2"/>
  <c r="I361" i="2"/>
  <c r="C360" i="2"/>
  <c r="J358" i="2"/>
  <c r="D357" i="2"/>
  <c r="F354" i="2"/>
  <c r="G351" i="2"/>
  <c r="N349" i="2"/>
  <c r="H348" i="2"/>
  <c r="I345" i="2"/>
  <c r="C344" i="2"/>
  <c r="J342" i="2"/>
  <c r="D341" i="2"/>
  <c r="F338" i="2"/>
  <c r="G335" i="2"/>
  <c r="N333" i="2"/>
  <c r="H332" i="2"/>
  <c r="I329" i="2"/>
  <c r="C328" i="2"/>
  <c r="J326" i="2"/>
  <c r="D325" i="2"/>
  <c r="F322" i="2"/>
  <c r="G319" i="2"/>
  <c r="N317" i="2"/>
  <c r="H316" i="2"/>
  <c r="F730" i="2"/>
  <c r="D715" i="2"/>
  <c r="N643" i="2"/>
  <c r="D631" i="2"/>
  <c r="C608" i="2"/>
  <c r="I602" i="2"/>
  <c r="C596" i="2"/>
  <c r="I584" i="2"/>
  <c r="D578" i="2"/>
  <c r="G571" i="2"/>
  <c r="H565" i="2"/>
  <c r="J548" i="2"/>
  <c r="C537" i="2"/>
  <c r="C520" i="2"/>
  <c r="D515" i="2"/>
  <c r="N509" i="2"/>
  <c r="F504" i="2"/>
  <c r="G493" i="2"/>
  <c r="D485" i="2"/>
  <c r="D475" i="2"/>
  <c r="C472" i="2"/>
  <c r="J469" i="2"/>
  <c r="D467" i="2"/>
  <c r="G464" i="2"/>
  <c r="J459" i="2"/>
  <c r="H457" i="2"/>
  <c r="H455" i="2"/>
  <c r="F453" i="2"/>
  <c r="J451" i="2"/>
  <c r="D450" i="2"/>
  <c r="F447" i="2"/>
  <c r="G444" i="2"/>
  <c r="N442" i="2"/>
  <c r="H441" i="2"/>
  <c r="I438" i="2"/>
  <c r="C437" i="2"/>
  <c r="J435" i="2"/>
  <c r="D434" i="2"/>
  <c r="F431" i="2"/>
  <c r="G428" i="2"/>
  <c r="N426" i="2"/>
  <c r="H425" i="2"/>
  <c r="I422" i="2"/>
  <c r="C421" i="2"/>
  <c r="J419" i="2"/>
  <c r="D418" i="2"/>
  <c r="F415" i="2"/>
  <c r="G412" i="2"/>
  <c r="N410" i="2"/>
  <c r="H409" i="2"/>
  <c r="I406" i="2"/>
  <c r="C405" i="2"/>
  <c r="J403" i="2"/>
  <c r="D402" i="2"/>
  <c r="F399" i="2"/>
  <c r="G396" i="2"/>
  <c r="N394" i="2"/>
  <c r="H393" i="2"/>
  <c r="I390" i="2"/>
  <c r="C389" i="2"/>
  <c r="J387" i="2"/>
  <c r="D386" i="2"/>
  <c r="F383" i="2"/>
  <c r="G380" i="2"/>
  <c r="N378" i="2"/>
  <c r="H377" i="2"/>
  <c r="I374" i="2"/>
  <c r="C373" i="2"/>
  <c r="J371" i="2"/>
  <c r="D370" i="2"/>
  <c r="F367" i="2"/>
  <c r="G364" i="2"/>
  <c r="N362" i="2"/>
  <c r="H361" i="2"/>
  <c r="I358" i="2"/>
  <c r="C357" i="2"/>
  <c r="J355" i="2"/>
  <c r="D354" i="2"/>
  <c r="F351" i="2"/>
  <c r="G348" i="2"/>
  <c r="N346" i="2"/>
  <c r="H345" i="2"/>
  <c r="I342" i="2"/>
  <c r="C341" i="2"/>
  <c r="J339" i="2"/>
  <c r="D338" i="2"/>
  <c r="F335" i="2"/>
  <c r="G332" i="2"/>
  <c r="N330" i="2"/>
  <c r="H329" i="2"/>
  <c r="I326" i="2"/>
  <c r="C325" i="2"/>
  <c r="J323" i="2"/>
  <c r="D322" i="2"/>
  <c r="F319" i="2"/>
  <c r="G316" i="2"/>
  <c r="N314" i="2"/>
  <c r="H313" i="2"/>
  <c r="I310" i="2"/>
  <c r="C309" i="2"/>
  <c r="J307" i="2"/>
  <c r="D306" i="2"/>
  <c r="F303" i="2"/>
  <c r="G300" i="2"/>
  <c r="N298" i="2"/>
  <c r="H297" i="2"/>
  <c r="I294" i="2"/>
  <c r="C293" i="2"/>
  <c r="J291" i="2"/>
  <c r="D290" i="2"/>
  <c r="F287" i="2"/>
  <c r="G284" i="2"/>
  <c r="C631" i="2"/>
  <c r="C615" i="2"/>
  <c r="I589" i="2"/>
  <c r="G559" i="2"/>
  <c r="I553" i="2"/>
  <c r="N542" i="2"/>
  <c r="F531" i="2"/>
  <c r="H509" i="2"/>
  <c r="C504" i="2"/>
  <c r="J500" i="2"/>
  <c r="I488" i="2"/>
  <c r="G478" i="2"/>
  <c r="G469" i="2"/>
  <c r="F464" i="2"/>
  <c r="H459" i="2"/>
  <c r="G457" i="2"/>
  <c r="F455" i="2"/>
  <c r="D453" i="2"/>
  <c r="I451" i="2"/>
  <c r="C450" i="2"/>
  <c r="J448" i="2"/>
  <c r="D447" i="2"/>
  <c r="F444" i="2"/>
  <c r="G441" i="2"/>
  <c r="N439" i="2"/>
  <c r="H438" i="2"/>
  <c r="I435" i="2"/>
  <c r="C434" i="2"/>
  <c r="J432" i="2"/>
  <c r="D431" i="2"/>
  <c r="F428" i="2"/>
  <c r="G425" i="2"/>
  <c r="N423" i="2"/>
  <c r="H422" i="2"/>
  <c r="I419" i="2"/>
  <c r="C418" i="2"/>
  <c r="J416" i="2"/>
  <c r="D415" i="2"/>
  <c r="F412" i="2"/>
  <c r="G409" i="2"/>
  <c r="N407" i="2"/>
  <c r="H406" i="2"/>
  <c r="I403" i="2"/>
  <c r="C402" i="2"/>
  <c r="J400" i="2"/>
  <c r="D399" i="2"/>
  <c r="F396" i="2"/>
  <c r="G393" i="2"/>
  <c r="N391" i="2"/>
  <c r="H390" i="2"/>
  <c r="I387" i="2"/>
  <c r="C386" i="2"/>
  <c r="J384" i="2"/>
  <c r="D383" i="2"/>
  <c r="F380" i="2"/>
  <c r="G377" i="2"/>
  <c r="N375" i="2"/>
  <c r="H374" i="2"/>
  <c r="I371" i="2"/>
  <c r="C370" i="2"/>
  <c r="J368" i="2"/>
  <c r="D367" i="2"/>
  <c r="F364" i="2"/>
  <c r="G361" i="2"/>
  <c r="N359" i="2"/>
  <c r="H358" i="2"/>
  <c r="I355" i="2"/>
  <c r="C354" i="2"/>
  <c r="J352" i="2"/>
  <c r="D351" i="2"/>
  <c r="F348" i="2"/>
  <c r="G345" i="2"/>
  <c r="N343" i="2"/>
  <c r="H342" i="2"/>
  <c r="I339" i="2"/>
  <c r="C338" i="2"/>
  <c r="J336" i="2"/>
  <c r="D335" i="2"/>
  <c r="F332" i="2"/>
  <c r="G329" i="2"/>
  <c r="N327" i="2"/>
  <c r="H326" i="2"/>
  <c r="I323" i="2"/>
  <c r="C322" i="2"/>
  <c r="J320" i="2"/>
  <c r="D319" i="2"/>
  <c r="F316" i="2"/>
  <c r="G313" i="2"/>
  <c r="N311" i="2"/>
  <c r="H310" i="2"/>
  <c r="I307" i="2"/>
  <c r="C306" i="2"/>
  <c r="J304" i="2"/>
  <c r="D303" i="2"/>
  <c r="F300" i="2"/>
  <c r="G297" i="2"/>
  <c r="N295" i="2"/>
  <c r="H294" i="2"/>
  <c r="I291" i="2"/>
  <c r="C290" i="2"/>
  <c r="J288" i="2"/>
  <c r="D287" i="2"/>
  <c r="F284" i="2"/>
  <c r="G622" i="2"/>
  <c r="J607" i="2"/>
  <c r="I601" i="2"/>
  <c r="H589" i="2"/>
  <c r="H583" i="2"/>
  <c r="F570" i="2"/>
  <c r="N564" i="2"/>
  <c r="C553" i="2"/>
  <c r="C536" i="2"/>
  <c r="D531" i="2"/>
  <c r="N525" i="2"/>
  <c r="J519" i="2"/>
  <c r="F514" i="2"/>
  <c r="G509" i="2"/>
  <c r="D500" i="2"/>
  <c r="G496" i="2"/>
  <c r="N492" i="2"/>
  <c r="F488" i="2"/>
  <c r="C478" i="2"/>
  <c r="N471" i="2"/>
  <c r="D469" i="2"/>
  <c r="J461" i="2"/>
  <c r="D459" i="2"/>
  <c r="F457" i="2"/>
  <c r="C455" i="2"/>
  <c r="C453" i="2"/>
  <c r="H451" i="2"/>
  <c r="I448" i="2"/>
  <c r="C447" i="2"/>
  <c r="J445" i="2"/>
  <c r="D444" i="2"/>
  <c r="F441" i="2"/>
  <c r="G438" i="2"/>
  <c r="N436" i="2"/>
  <c r="H435" i="2"/>
  <c r="I432" i="2"/>
  <c r="C431" i="2"/>
  <c r="J429" i="2"/>
  <c r="D428" i="2"/>
  <c r="F425" i="2"/>
  <c r="G422" i="2"/>
  <c r="N420" i="2"/>
  <c r="H419" i="2"/>
  <c r="I416" i="2"/>
  <c r="C415" i="2"/>
  <c r="J413" i="2"/>
  <c r="D412" i="2"/>
  <c r="F409" i="2"/>
  <c r="G406" i="2"/>
  <c r="N404" i="2"/>
  <c r="H403" i="2"/>
  <c r="I400" i="2"/>
  <c r="C399" i="2"/>
  <c r="J397" i="2"/>
  <c r="D396" i="2"/>
  <c r="F393" i="2"/>
  <c r="G390" i="2"/>
  <c r="N388" i="2"/>
  <c r="H387" i="2"/>
  <c r="I384" i="2"/>
  <c r="C383" i="2"/>
  <c r="J381" i="2"/>
  <c r="D380" i="2"/>
  <c r="F377" i="2"/>
  <c r="G374" i="2"/>
  <c r="N372" i="2"/>
  <c r="H371" i="2"/>
  <c r="I368" i="2"/>
  <c r="C367" i="2"/>
  <c r="J365" i="2"/>
  <c r="D364" i="2"/>
  <c r="F361" i="2"/>
  <c r="G358" i="2"/>
  <c r="N356" i="2"/>
  <c r="H355" i="2"/>
  <c r="I352" i="2"/>
  <c r="C351" i="2"/>
  <c r="J349" i="2"/>
  <c r="D348" i="2"/>
  <c r="F345" i="2"/>
  <c r="G342" i="2"/>
  <c r="N340" i="2"/>
  <c r="H339" i="2"/>
  <c r="I336" i="2"/>
  <c r="C335" i="2"/>
  <c r="J333" i="2"/>
  <c r="D332" i="2"/>
  <c r="F329" i="2"/>
  <c r="G326" i="2"/>
  <c r="N324" i="2"/>
  <c r="H323" i="2"/>
  <c r="I320" i="2"/>
  <c r="C319" i="2"/>
  <c r="J317" i="2"/>
  <c r="I607" i="2"/>
  <c r="I594" i="2"/>
  <c r="H576" i="2"/>
  <c r="N558" i="2"/>
  <c r="F547" i="2"/>
  <c r="H525" i="2"/>
  <c r="I519" i="2"/>
  <c r="J503" i="2"/>
  <c r="F496" i="2"/>
  <c r="J492" i="2"/>
  <c r="C488" i="2"/>
  <c r="J484" i="2"/>
  <c r="F481" i="2"/>
  <c r="C469" i="2"/>
  <c r="H466" i="2"/>
  <c r="H461" i="2"/>
  <c r="C459" i="2"/>
  <c r="C457" i="2"/>
  <c r="G451" i="2"/>
  <c r="N449" i="2"/>
  <c r="H448" i="2"/>
  <c r="I445" i="2"/>
  <c r="C444" i="2"/>
  <c r="J442" i="2"/>
  <c r="D441" i="2"/>
  <c r="F438" i="2"/>
  <c r="G435" i="2"/>
  <c r="N433" i="2"/>
  <c r="H432" i="2"/>
  <c r="I429" i="2"/>
  <c r="C428" i="2"/>
  <c r="J426" i="2"/>
  <c r="D425" i="2"/>
  <c r="F422" i="2"/>
  <c r="G419" i="2"/>
  <c r="N417" i="2"/>
  <c r="H416" i="2"/>
  <c r="I413" i="2"/>
  <c r="C412" i="2"/>
  <c r="J410" i="2"/>
  <c r="D409" i="2"/>
  <c r="F406" i="2"/>
  <c r="G403" i="2"/>
  <c r="N401" i="2"/>
  <c r="H400" i="2"/>
  <c r="I397" i="2"/>
  <c r="C396" i="2"/>
  <c r="J394" i="2"/>
  <c r="D393" i="2"/>
  <c r="F390" i="2"/>
  <c r="G387" i="2"/>
  <c r="N385" i="2"/>
  <c r="H384" i="2"/>
  <c r="I381" i="2"/>
  <c r="C380" i="2"/>
  <c r="J378" i="2"/>
  <c r="D377" i="2"/>
  <c r="F374" i="2"/>
  <c r="G371" i="2"/>
  <c r="N369" i="2"/>
  <c r="H368" i="2"/>
  <c r="I365" i="2"/>
  <c r="C364" i="2"/>
  <c r="J362" i="2"/>
  <c r="D361" i="2"/>
  <c r="F358" i="2"/>
  <c r="G355" i="2"/>
  <c r="N353" i="2"/>
  <c r="H352" i="2"/>
  <c r="I349" i="2"/>
  <c r="C348" i="2"/>
  <c r="J346" i="2"/>
  <c r="D345" i="2"/>
  <c r="F342" i="2"/>
  <c r="G339" i="2"/>
  <c r="N337" i="2"/>
  <c r="H336" i="2"/>
  <c r="I333" i="2"/>
  <c r="C332" i="2"/>
  <c r="J330" i="2"/>
  <c r="D329" i="2"/>
  <c r="F326" i="2"/>
  <c r="G323" i="2"/>
  <c r="N321" i="2"/>
  <c r="H320" i="2"/>
  <c r="I317" i="2"/>
  <c r="C316" i="2"/>
  <c r="J314" i="2"/>
  <c r="D313" i="2"/>
  <c r="F310" i="2"/>
  <c r="G307" i="2"/>
  <c r="N305" i="2"/>
  <c r="H304" i="2"/>
  <c r="I301" i="2"/>
  <c r="C300" i="2"/>
  <c r="J298" i="2"/>
  <c r="D297" i="2"/>
  <c r="F294" i="2"/>
  <c r="G291" i="2"/>
  <c r="N289" i="2"/>
  <c r="H288" i="2"/>
  <c r="I285" i="2"/>
  <c r="H640" i="2"/>
  <c r="I629" i="2"/>
  <c r="I621" i="2"/>
  <c r="I613" i="2"/>
  <c r="N600" i="2"/>
  <c r="H594" i="2"/>
  <c r="H588" i="2"/>
  <c r="N582" i="2"/>
  <c r="G576" i="2"/>
  <c r="N563" i="2"/>
  <c r="C552" i="2"/>
  <c r="D547" i="2"/>
  <c r="N541" i="2"/>
  <c r="J535" i="2"/>
  <c r="F530" i="2"/>
  <c r="G525" i="2"/>
  <c r="H508" i="2"/>
  <c r="I503" i="2"/>
  <c r="N499" i="2"/>
  <c r="H492" i="2"/>
  <c r="D484" i="2"/>
  <c r="N477" i="2"/>
  <c r="I474" i="2"/>
  <c r="J471" i="2"/>
  <c r="F466" i="2"/>
  <c r="I463" i="2"/>
  <c r="G461" i="2"/>
  <c r="N452" i="2"/>
  <c r="F451" i="2"/>
  <c r="G448" i="2"/>
  <c r="N446" i="2"/>
  <c r="H445" i="2"/>
  <c r="I442" i="2"/>
  <c r="C441" i="2"/>
  <c r="J439" i="2"/>
  <c r="D438" i="2"/>
  <c r="F435" i="2"/>
  <c r="G432" i="2"/>
  <c r="N430" i="2"/>
  <c r="H429" i="2"/>
  <c r="I426" i="2"/>
  <c r="C425" i="2"/>
  <c r="J423" i="2"/>
  <c r="D422" i="2"/>
  <c r="F419" i="2"/>
  <c r="G416" i="2"/>
  <c r="N414" i="2"/>
  <c r="H413" i="2"/>
  <c r="I410" i="2"/>
  <c r="C409" i="2"/>
  <c r="J407" i="2"/>
  <c r="D406" i="2"/>
  <c r="F403" i="2"/>
  <c r="G400" i="2"/>
  <c r="N398" i="2"/>
  <c r="H397" i="2"/>
  <c r="I394" i="2"/>
  <c r="C393" i="2"/>
  <c r="J391" i="2"/>
  <c r="D390" i="2"/>
  <c r="F387" i="2"/>
  <c r="G384" i="2"/>
  <c r="N382" i="2"/>
  <c r="H381" i="2"/>
  <c r="I378" i="2"/>
  <c r="C377" i="2"/>
  <c r="J375" i="2"/>
  <c r="D374" i="2"/>
  <c r="F371" i="2"/>
  <c r="G368" i="2"/>
  <c r="N366" i="2"/>
  <c r="H365" i="2"/>
  <c r="I362" i="2"/>
  <c r="C361" i="2"/>
  <c r="J359" i="2"/>
  <c r="D358" i="2"/>
  <c r="F355" i="2"/>
  <c r="G352" i="2"/>
  <c r="N350" i="2"/>
  <c r="H349" i="2"/>
  <c r="I346" i="2"/>
  <c r="C345" i="2"/>
  <c r="J343" i="2"/>
  <c r="D342" i="2"/>
  <c r="F339" i="2"/>
  <c r="G336" i="2"/>
  <c r="N334" i="2"/>
  <c r="H333" i="2"/>
  <c r="I330" i="2"/>
  <c r="C329" i="2"/>
  <c r="J327" i="2"/>
  <c r="D326" i="2"/>
  <c r="F323" i="2"/>
  <c r="G320" i="2"/>
  <c r="N318" i="2"/>
  <c r="H317" i="2"/>
  <c r="I314" i="2"/>
  <c r="C313" i="2"/>
  <c r="J311" i="2"/>
  <c r="D310" i="2"/>
  <c r="F307" i="2"/>
  <c r="G304" i="2"/>
  <c r="N302" i="2"/>
  <c r="H301" i="2"/>
  <c r="I298" i="2"/>
  <c r="C297" i="2"/>
  <c r="J295" i="2"/>
  <c r="D294" i="2"/>
  <c r="F291" i="2"/>
  <c r="G288" i="2"/>
  <c r="H621" i="2"/>
  <c r="H606" i="2"/>
  <c r="G563" i="2"/>
  <c r="H541" i="2"/>
  <c r="I535" i="2"/>
  <c r="J518" i="2"/>
  <c r="C503" i="2"/>
  <c r="J487" i="2"/>
  <c r="H474" i="2"/>
  <c r="I471" i="2"/>
  <c r="N468" i="2"/>
  <c r="D466" i="2"/>
  <c r="G463" i="2"/>
  <c r="N458" i="2"/>
  <c r="N456" i="2"/>
  <c r="D451" i="2"/>
  <c r="F448" i="2"/>
  <c r="G445" i="2"/>
  <c r="N443" i="2"/>
  <c r="H442" i="2"/>
  <c r="I439" i="2"/>
  <c r="C438" i="2"/>
  <c r="J436" i="2"/>
  <c r="D435" i="2"/>
  <c r="F432" i="2"/>
  <c r="G429" i="2"/>
  <c r="N427" i="2"/>
  <c r="H426" i="2"/>
  <c r="I423" i="2"/>
  <c r="C422" i="2"/>
  <c r="J420" i="2"/>
  <c r="D419" i="2"/>
  <c r="F416" i="2"/>
  <c r="G413" i="2"/>
  <c r="N411" i="2"/>
  <c r="H410" i="2"/>
  <c r="I407" i="2"/>
  <c r="C406" i="2"/>
  <c r="J404" i="2"/>
  <c r="D403" i="2"/>
  <c r="F400" i="2"/>
  <c r="G397" i="2"/>
  <c r="N395" i="2"/>
  <c r="H394" i="2"/>
  <c r="I391" i="2"/>
  <c r="C390" i="2"/>
  <c r="J388" i="2"/>
  <c r="D387" i="2"/>
  <c r="F384" i="2"/>
  <c r="G381" i="2"/>
  <c r="N379" i="2"/>
  <c r="H378" i="2"/>
  <c r="I375" i="2"/>
  <c r="C374" i="2"/>
  <c r="J372" i="2"/>
  <c r="D371" i="2"/>
  <c r="F368" i="2"/>
  <c r="G365" i="2"/>
  <c r="N363" i="2"/>
  <c r="H362" i="2"/>
  <c r="I359" i="2"/>
  <c r="C358" i="2"/>
  <c r="J356" i="2"/>
  <c r="D355" i="2"/>
  <c r="F352" i="2"/>
  <c r="G349" i="2"/>
  <c r="N347" i="2"/>
  <c r="H346" i="2"/>
  <c r="I343" i="2"/>
  <c r="C342" i="2"/>
  <c r="J340" i="2"/>
  <c r="D339" i="2"/>
  <c r="F336" i="2"/>
  <c r="G333" i="2"/>
  <c r="N331" i="2"/>
  <c r="H330" i="2"/>
  <c r="I327" i="2"/>
  <c r="C326" i="2"/>
  <c r="J324" i="2"/>
  <c r="D323" i="2"/>
  <c r="F320" i="2"/>
  <c r="G317" i="2"/>
  <c r="N315" i="2"/>
  <c r="H314" i="2"/>
  <c r="I311" i="2"/>
  <c r="C310" i="2"/>
  <c r="J308" i="2"/>
  <c r="D307" i="2"/>
  <c r="F304" i="2"/>
  <c r="G301" i="2"/>
  <c r="N299" i="2"/>
  <c r="H298" i="2"/>
  <c r="F800" i="2"/>
  <c r="D680" i="2"/>
  <c r="H651" i="2"/>
  <c r="G599" i="2"/>
  <c r="G593" i="2"/>
  <c r="G575" i="2"/>
  <c r="F563" i="2"/>
  <c r="N557" i="2"/>
  <c r="J551" i="2"/>
  <c r="F546" i="2"/>
  <c r="G541" i="2"/>
  <c r="H524" i="2"/>
  <c r="D518" i="2"/>
  <c r="N507" i="2"/>
  <c r="F499" i="2"/>
  <c r="I495" i="2"/>
  <c r="N491" i="2"/>
  <c r="I487" i="2"/>
  <c r="N483" i="2"/>
  <c r="J480" i="2"/>
  <c r="H477" i="2"/>
  <c r="C471" i="2"/>
  <c r="C466" i="2"/>
  <c r="F463" i="2"/>
  <c r="N460" i="2"/>
  <c r="J454" i="2"/>
  <c r="J452" i="2"/>
  <c r="C451" i="2"/>
  <c r="J449" i="2"/>
  <c r="D448" i="2"/>
  <c r="F445" i="2"/>
  <c r="G442" i="2"/>
  <c r="N440" i="2"/>
  <c r="H439" i="2"/>
  <c r="I436" i="2"/>
  <c r="C435" i="2"/>
  <c r="J433" i="2"/>
  <c r="D432" i="2"/>
  <c r="F429" i="2"/>
  <c r="G426" i="2"/>
  <c r="N424" i="2"/>
  <c r="H423" i="2"/>
  <c r="I420" i="2"/>
  <c r="C419" i="2"/>
  <c r="J417" i="2"/>
  <c r="D416" i="2"/>
  <c r="F413" i="2"/>
  <c r="G410" i="2"/>
  <c r="N408" i="2"/>
  <c r="H407" i="2"/>
  <c r="I404" i="2"/>
  <c r="C403" i="2"/>
  <c r="J401" i="2"/>
  <c r="D400" i="2"/>
  <c r="F397" i="2"/>
  <c r="G394" i="2"/>
  <c r="N392" i="2"/>
  <c r="H391" i="2"/>
  <c r="I388" i="2"/>
  <c r="C387" i="2"/>
  <c r="J385" i="2"/>
  <c r="D384" i="2"/>
  <c r="F381" i="2"/>
  <c r="G378" i="2"/>
  <c r="N376" i="2"/>
  <c r="H375" i="2"/>
  <c r="I372" i="2"/>
  <c r="C371" i="2"/>
  <c r="J369" i="2"/>
  <c r="D368" i="2"/>
  <c r="F365" i="2"/>
  <c r="G362" i="2"/>
  <c r="N360" i="2"/>
  <c r="H359" i="2"/>
  <c r="I356" i="2"/>
  <c r="C355" i="2"/>
  <c r="J353" i="2"/>
  <c r="D352" i="2"/>
  <c r="F349" i="2"/>
  <c r="G346" i="2"/>
  <c r="N344" i="2"/>
  <c r="H343" i="2"/>
  <c r="I340" i="2"/>
  <c r="C339" i="2"/>
  <c r="J337" i="2"/>
  <c r="D336" i="2"/>
  <c r="F333" i="2"/>
  <c r="G330" i="2"/>
  <c r="N328" i="2"/>
  <c r="H327" i="2"/>
  <c r="I324" i="2"/>
  <c r="C323" i="2"/>
  <c r="J321" i="2"/>
  <c r="D320" i="2"/>
  <c r="F317" i="2"/>
  <c r="D769" i="2"/>
  <c r="I628" i="2"/>
  <c r="N605" i="2"/>
  <c r="F599" i="2"/>
  <c r="G581" i="2"/>
  <c r="H557" i="2"/>
  <c r="I551" i="2"/>
  <c r="J534" i="2"/>
  <c r="C518" i="2"/>
  <c r="D499" i="2"/>
  <c r="G495" i="2"/>
  <c r="H491" i="2"/>
  <c r="C487" i="2"/>
  <c r="G480" i="2"/>
  <c r="G477" i="2"/>
  <c r="J468" i="2"/>
  <c r="D463" i="2"/>
  <c r="J460" i="2"/>
  <c r="I456" i="2"/>
  <c r="I454" i="2"/>
  <c r="I452" i="2"/>
  <c r="I449" i="2"/>
  <c r="C448" i="2"/>
  <c r="J446" i="2"/>
  <c r="D445" i="2"/>
  <c r="F442" i="2"/>
  <c r="G439" i="2"/>
  <c r="N437" i="2"/>
  <c r="H436" i="2"/>
  <c r="I433" i="2"/>
  <c r="C432" i="2"/>
  <c r="J430" i="2"/>
  <c r="D429" i="2"/>
  <c r="F426" i="2"/>
  <c r="G423" i="2"/>
  <c r="N421" i="2"/>
  <c r="H420" i="2"/>
  <c r="I417" i="2"/>
  <c r="C416" i="2"/>
  <c r="J414" i="2"/>
  <c r="D413" i="2"/>
  <c r="F410" i="2"/>
  <c r="G407" i="2"/>
  <c r="N405" i="2"/>
  <c r="H404" i="2"/>
  <c r="I401" i="2"/>
  <c r="C400" i="2"/>
  <c r="J398" i="2"/>
  <c r="D397" i="2"/>
  <c r="F394" i="2"/>
  <c r="G391" i="2"/>
  <c r="N389" i="2"/>
  <c r="H388" i="2"/>
  <c r="I385" i="2"/>
  <c r="C384" i="2"/>
  <c r="J382" i="2"/>
  <c r="D381" i="2"/>
  <c r="F378" i="2"/>
  <c r="G375" i="2"/>
  <c r="N373" i="2"/>
  <c r="H372" i="2"/>
  <c r="I369" i="2"/>
  <c r="C368" i="2"/>
  <c r="J366" i="2"/>
  <c r="D365" i="2"/>
  <c r="F362" i="2"/>
  <c r="G359" i="2"/>
  <c r="N357" i="2"/>
  <c r="H356" i="2"/>
  <c r="I353" i="2"/>
  <c r="C352" i="2"/>
  <c r="J350" i="2"/>
  <c r="D349" i="2"/>
  <c r="F346" i="2"/>
  <c r="G343" i="2"/>
  <c r="N341" i="2"/>
  <c r="H340" i="2"/>
  <c r="I337" i="2"/>
  <c r="C336" i="2"/>
  <c r="J334" i="2"/>
  <c r="D333" i="2"/>
  <c r="F330" i="2"/>
  <c r="G327" i="2"/>
  <c r="N325" i="2"/>
  <c r="H324" i="2"/>
  <c r="I321" i="2"/>
  <c r="C320" i="2"/>
  <c r="J318" i="2"/>
  <c r="D317" i="2"/>
  <c r="G619" i="2"/>
  <c r="N592" i="2"/>
  <c r="F581" i="2"/>
  <c r="F568" i="2"/>
  <c r="F562" i="2"/>
  <c r="G557" i="2"/>
  <c r="H540" i="2"/>
  <c r="D534" i="2"/>
  <c r="N523" i="2"/>
  <c r="G512" i="2"/>
  <c r="I506" i="2"/>
  <c r="J502" i="2"/>
  <c r="D491" i="2"/>
  <c r="I483" i="2"/>
  <c r="F480" i="2"/>
  <c r="I473" i="2"/>
  <c r="D468" i="2"/>
  <c r="C463" i="2"/>
  <c r="I460" i="2"/>
  <c r="I458" i="2"/>
  <c r="F456" i="2"/>
  <c r="H454" i="2"/>
  <c r="H452" i="2"/>
  <c r="N450" i="2"/>
  <c r="H449" i="2"/>
  <c r="I446" i="2"/>
  <c r="C445" i="2"/>
  <c r="J443" i="2"/>
  <c r="D442" i="2"/>
  <c r="F439" i="2"/>
  <c r="G436" i="2"/>
  <c r="N434" i="2"/>
  <c r="H433" i="2"/>
  <c r="I430" i="2"/>
  <c r="C429" i="2"/>
  <c r="J427" i="2"/>
  <c r="D426" i="2"/>
  <c r="F423" i="2"/>
  <c r="G420" i="2"/>
  <c r="N418" i="2"/>
  <c r="H417" i="2"/>
  <c r="I414" i="2"/>
  <c r="C413" i="2"/>
  <c r="J411" i="2"/>
  <c r="D410" i="2"/>
  <c r="F407" i="2"/>
  <c r="G404" i="2"/>
  <c r="N402" i="2"/>
  <c r="H401" i="2"/>
  <c r="I398" i="2"/>
  <c r="C397" i="2"/>
  <c r="J395" i="2"/>
  <c r="D394" i="2"/>
  <c r="F391" i="2"/>
  <c r="G388" i="2"/>
  <c r="N386" i="2"/>
  <c r="H385" i="2"/>
  <c r="I382" i="2"/>
  <c r="C381" i="2"/>
  <c r="J379" i="2"/>
  <c r="D378" i="2"/>
  <c r="F375" i="2"/>
  <c r="G372" i="2"/>
  <c r="N370" i="2"/>
  <c r="H369" i="2"/>
  <c r="I366" i="2"/>
  <c r="C365" i="2"/>
  <c r="J363" i="2"/>
  <c r="D362" i="2"/>
  <c r="F359" i="2"/>
  <c r="G356" i="2"/>
  <c r="N354" i="2"/>
  <c r="H353" i="2"/>
  <c r="I350" i="2"/>
  <c r="C349" i="2"/>
  <c r="J347" i="2"/>
  <c r="D346" i="2"/>
  <c r="F343" i="2"/>
  <c r="G340" i="2"/>
  <c r="N338" i="2"/>
  <c r="H337" i="2"/>
  <c r="I334" i="2"/>
  <c r="C333" i="2"/>
  <c r="J331" i="2"/>
  <c r="D330" i="2"/>
  <c r="F327" i="2"/>
  <c r="G324" i="2"/>
  <c r="N322" i="2"/>
  <c r="H321" i="2"/>
  <c r="I318" i="2"/>
  <c r="C317" i="2"/>
  <c r="J315" i="2"/>
  <c r="D314" i="2"/>
  <c r="F311" i="2"/>
  <c r="G308" i="2"/>
  <c r="N306" i="2"/>
  <c r="H305" i="2"/>
  <c r="N752" i="2"/>
  <c r="N636" i="2"/>
  <c r="F619" i="2"/>
  <c r="F598" i="2"/>
  <c r="J574" i="2"/>
  <c r="D568" i="2"/>
  <c r="J550" i="2"/>
  <c r="C534" i="2"/>
  <c r="D517" i="2"/>
  <c r="F512" i="2"/>
  <c r="H506" i="2"/>
  <c r="D502" i="2"/>
  <c r="N494" i="2"/>
  <c r="F483" i="2"/>
  <c r="N476" i="2"/>
  <c r="H473" i="2"/>
  <c r="J470" i="2"/>
  <c r="H460" i="2"/>
  <c r="H458" i="2"/>
  <c r="D456" i="2"/>
  <c r="G454" i="2"/>
  <c r="G452" i="2"/>
  <c r="G449" i="2"/>
  <c r="N447" i="2"/>
  <c r="H446" i="2"/>
  <c r="I443" i="2"/>
  <c r="C442" i="2"/>
  <c r="J440" i="2"/>
  <c r="D439" i="2"/>
  <c r="F436" i="2"/>
  <c r="G433" i="2"/>
  <c r="N431" i="2"/>
  <c r="H430" i="2"/>
  <c r="I427" i="2"/>
  <c r="C426" i="2"/>
  <c r="J424" i="2"/>
  <c r="D423" i="2"/>
  <c r="F420" i="2"/>
  <c r="G417" i="2"/>
  <c r="N415" i="2"/>
  <c r="H414" i="2"/>
  <c r="I411" i="2"/>
  <c r="C410" i="2"/>
  <c r="J408" i="2"/>
  <c r="D407" i="2"/>
  <c r="F404" i="2"/>
  <c r="G401" i="2"/>
  <c r="N399" i="2"/>
  <c r="H398" i="2"/>
  <c r="I395" i="2"/>
  <c r="C394" i="2"/>
  <c r="J392" i="2"/>
  <c r="D391" i="2"/>
  <c r="F388" i="2"/>
  <c r="G385" i="2"/>
  <c r="N383" i="2"/>
  <c r="H382" i="2"/>
  <c r="I379" i="2"/>
  <c r="C378" i="2"/>
  <c r="J376" i="2"/>
  <c r="D375" i="2"/>
  <c r="F372" i="2"/>
  <c r="G369" i="2"/>
  <c r="N367" i="2"/>
  <c r="H366" i="2"/>
  <c r="I363" i="2"/>
  <c r="C362" i="2"/>
  <c r="J360" i="2"/>
  <c r="D359" i="2"/>
  <c r="F356" i="2"/>
  <c r="G353" i="2"/>
  <c r="N351" i="2"/>
  <c r="H350" i="2"/>
  <c r="I347" i="2"/>
  <c r="C346" i="2"/>
  <c r="J344" i="2"/>
  <c r="D343" i="2"/>
  <c r="F340" i="2"/>
  <c r="G337" i="2"/>
  <c r="N335" i="2"/>
  <c r="D408" i="2"/>
  <c r="F401" i="2"/>
  <c r="D344" i="2"/>
  <c r="F337" i="2"/>
  <c r="C331" i="2"/>
  <c r="J325" i="2"/>
  <c r="C303" i="2"/>
  <c r="H300" i="2"/>
  <c r="J297" i="2"/>
  <c r="F295" i="2"/>
  <c r="N292" i="2"/>
  <c r="C288" i="2"/>
  <c r="N285" i="2"/>
  <c r="G282" i="2"/>
  <c r="N280" i="2"/>
  <c r="H279" i="2"/>
  <c r="I276" i="2"/>
  <c r="C275" i="2"/>
  <c r="J273" i="2"/>
  <c r="D272" i="2"/>
  <c r="F269" i="2"/>
  <c r="G266" i="2"/>
  <c r="N264" i="2"/>
  <c r="H263" i="2"/>
  <c r="I260" i="2"/>
  <c r="C259" i="2"/>
  <c r="J257" i="2"/>
  <c r="D256" i="2"/>
  <c r="F253" i="2"/>
  <c r="G250" i="2"/>
  <c r="N248" i="2"/>
  <c r="H247" i="2"/>
  <c r="I244" i="2"/>
  <c r="C243" i="2"/>
  <c r="J241" i="2"/>
  <c r="D240" i="2"/>
  <c r="F237" i="2"/>
  <c r="G234" i="2"/>
  <c r="N232" i="2"/>
  <c r="H231" i="2"/>
  <c r="I228" i="2"/>
  <c r="C227" i="2"/>
  <c r="J225" i="2"/>
  <c r="D224" i="2"/>
  <c r="F221" i="2"/>
  <c r="G218" i="2"/>
  <c r="N216" i="2"/>
  <c r="H215" i="2"/>
  <c r="I212" i="2"/>
  <c r="C211" i="2"/>
  <c r="J209" i="2"/>
  <c r="D208" i="2"/>
  <c r="F205" i="2"/>
  <c r="G202" i="2"/>
  <c r="N200" i="2"/>
  <c r="H199" i="2"/>
  <c r="I196" i="2"/>
  <c r="C195" i="2"/>
  <c r="J193" i="2"/>
  <c r="D192" i="2"/>
  <c r="F189" i="2"/>
  <c r="G186" i="2"/>
  <c r="N184" i="2"/>
  <c r="H183" i="2"/>
  <c r="I180" i="2"/>
  <c r="C179" i="2"/>
  <c r="J177" i="2"/>
  <c r="D176" i="2"/>
  <c r="F173" i="2"/>
  <c r="G170" i="2"/>
  <c r="N168" i="2"/>
  <c r="H167" i="2"/>
  <c r="I164" i="2"/>
  <c r="C163" i="2"/>
  <c r="J161" i="2"/>
  <c r="D160" i="2"/>
  <c r="F157" i="2"/>
  <c r="G154" i="2"/>
  <c r="N152" i="2"/>
  <c r="H151" i="2"/>
  <c r="I148" i="2"/>
  <c r="C147" i="2"/>
  <c r="J145" i="2"/>
  <c r="D144" i="2"/>
  <c r="F141" i="2"/>
  <c r="G138" i="2"/>
  <c r="N136" i="2"/>
  <c r="H135" i="2"/>
  <c r="I132" i="2"/>
  <c r="C131" i="2"/>
  <c r="J129" i="2"/>
  <c r="D128" i="2"/>
  <c r="F125" i="2"/>
  <c r="G122" i="2"/>
  <c r="N120" i="2"/>
  <c r="H119" i="2"/>
  <c r="I116" i="2"/>
  <c r="C115" i="2"/>
  <c r="J113" i="2"/>
  <c r="D112" i="2"/>
  <c r="F109" i="2"/>
  <c r="G106" i="2"/>
  <c r="N104" i="2"/>
  <c r="H103" i="2"/>
  <c r="H498" i="2"/>
  <c r="N467" i="2"/>
  <c r="G458" i="2"/>
  <c r="H443" i="2"/>
  <c r="D436" i="2"/>
  <c r="H415" i="2"/>
  <c r="J393" i="2"/>
  <c r="H379" i="2"/>
  <c r="D372" i="2"/>
  <c r="H351" i="2"/>
  <c r="F325" i="2"/>
  <c r="N319" i="2"/>
  <c r="N308" i="2"/>
  <c r="J305" i="2"/>
  <c r="D300" i="2"/>
  <c r="I297" i="2"/>
  <c r="D295" i="2"/>
  <c r="J292" i="2"/>
  <c r="G290" i="2"/>
  <c r="J285" i="2"/>
  <c r="F282" i="2"/>
  <c r="G279" i="2"/>
  <c r="N277" i="2"/>
  <c r="H276" i="2"/>
  <c r="I273" i="2"/>
  <c r="C272" i="2"/>
  <c r="J270" i="2"/>
  <c r="D269" i="2"/>
  <c r="F266" i="2"/>
  <c r="G263" i="2"/>
  <c r="N261" i="2"/>
  <c r="H260" i="2"/>
  <c r="I257" i="2"/>
  <c r="C256" i="2"/>
  <c r="J254" i="2"/>
  <c r="D253" i="2"/>
  <c r="F250" i="2"/>
  <c r="G247" i="2"/>
  <c r="N245" i="2"/>
  <c r="H244" i="2"/>
  <c r="I241" i="2"/>
  <c r="C240" i="2"/>
  <c r="J238" i="2"/>
  <c r="D237" i="2"/>
  <c r="F234" i="2"/>
  <c r="G231" i="2"/>
  <c r="N229" i="2"/>
  <c r="H228" i="2"/>
  <c r="I225" i="2"/>
  <c r="C224" i="2"/>
  <c r="J222" i="2"/>
  <c r="D221" i="2"/>
  <c r="F218" i="2"/>
  <c r="G215" i="2"/>
  <c r="N213" i="2"/>
  <c r="H212" i="2"/>
  <c r="I209" i="2"/>
  <c r="C208" i="2"/>
  <c r="J206" i="2"/>
  <c r="D205" i="2"/>
  <c r="F202" i="2"/>
  <c r="G199" i="2"/>
  <c r="N197" i="2"/>
  <c r="H196" i="2"/>
  <c r="I193" i="2"/>
  <c r="C192" i="2"/>
  <c r="J190" i="2"/>
  <c r="D189" i="2"/>
  <c r="F186" i="2"/>
  <c r="G183" i="2"/>
  <c r="N181" i="2"/>
  <c r="H180" i="2"/>
  <c r="I177" i="2"/>
  <c r="C176" i="2"/>
  <c r="J174" i="2"/>
  <c r="D173" i="2"/>
  <c r="F170" i="2"/>
  <c r="G167" i="2"/>
  <c r="N165" i="2"/>
  <c r="H164" i="2"/>
  <c r="I161" i="2"/>
  <c r="C160" i="2"/>
  <c r="J158" i="2"/>
  <c r="D157" i="2"/>
  <c r="F154" i="2"/>
  <c r="G151" i="2"/>
  <c r="N149" i="2"/>
  <c r="H148" i="2"/>
  <c r="I145" i="2"/>
  <c r="C144" i="2"/>
  <c r="J142" i="2"/>
  <c r="D141" i="2"/>
  <c r="F138" i="2"/>
  <c r="G135" i="2"/>
  <c r="N133" i="2"/>
  <c r="H132" i="2"/>
  <c r="I129" i="2"/>
  <c r="C128" i="2"/>
  <c r="J126" i="2"/>
  <c r="D125" i="2"/>
  <c r="F122" i="2"/>
  <c r="G119" i="2"/>
  <c r="N117" i="2"/>
  <c r="H116" i="2"/>
  <c r="I113" i="2"/>
  <c r="C112" i="2"/>
  <c r="J110" i="2"/>
  <c r="D109" i="2"/>
  <c r="F106" i="2"/>
  <c r="G103" i="2"/>
  <c r="J476" i="2"/>
  <c r="H467" i="2"/>
  <c r="G450" i="2"/>
  <c r="C443" i="2"/>
  <c r="N428" i="2"/>
  <c r="J421" i="2"/>
  <c r="C407" i="2"/>
  <c r="N400" i="2"/>
  <c r="G386" i="2"/>
  <c r="C379" i="2"/>
  <c r="N364" i="2"/>
  <c r="J357" i="2"/>
  <c r="C343" i="2"/>
  <c r="N336" i="2"/>
  <c r="C330" i="2"/>
  <c r="G314" i="2"/>
  <c r="H311" i="2"/>
  <c r="I308" i="2"/>
  <c r="I305" i="2"/>
  <c r="F297" i="2"/>
  <c r="C295" i="2"/>
  <c r="I292" i="2"/>
  <c r="F290" i="2"/>
  <c r="N287" i="2"/>
  <c r="H285" i="2"/>
  <c r="J283" i="2"/>
  <c r="D282" i="2"/>
  <c r="F279" i="2"/>
  <c r="G276" i="2"/>
  <c r="N274" i="2"/>
  <c r="H273" i="2"/>
  <c r="I270" i="2"/>
  <c r="C269" i="2"/>
  <c r="J267" i="2"/>
  <c r="D266" i="2"/>
  <c r="F263" i="2"/>
  <c r="G260" i="2"/>
  <c r="N258" i="2"/>
  <c r="H257" i="2"/>
  <c r="I254" i="2"/>
  <c r="C253" i="2"/>
  <c r="J251" i="2"/>
  <c r="D250" i="2"/>
  <c r="F247" i="2"/>
  <c r="G244" i="2"/>
  <c r="N242" i="2"/>
  <c r="H241" i="2"/>
  <c r="I238" i="2"/>
  <c r="C237" i="2"/>
  <c r="J235" i="2"/>
  <c r="D234" i="2"/>
  <c r="F231" i="2"/>
  <c r="G228" i="2"/>
  <c r="N226" i="2"/>
  <c r="H225" i="2"/>
  <c r="I222" i="2"/>
  <c r="C221" i="2"/>
  <c r="J219" i="2"/>
  <c r="D218" i="2"/>
  <c r="F215" i="2"/>
  <c r="G212" i="2"/>
  <c r="N210" i="2"/>
  <c r="H209" i="2"/>
  <c r="I206" i="2"/>
  <c r="C205" i="2"/>
  <c r="J203" i="2"/>
  <c r="D202" i="2"/>
  <c r="F199" i="2"/>
  <c r="G196" i="2"/>
  <c r="N194" i="2"/>
  <c r="H193" i="2"/>
  <c r="I190" i="2"/>
  <c r="C189" i="2"/>
  <c r="J187" i="2"/>
  <c r="D186" i="2"/>
  <c r="F183" i="2"/>
  <c r="G180" i="2"/>
  <c r="N178" i="2"/>
  <c r="H177" i="2"/>
  <c r="I174" i="2"/>
  <c r="C173" i="2"/>
  <c r="J171" i="2"/>
  <c r="D170" i="2"/>
  <c r="F167" i="2"/>
  <c r="G164" i="2"/>
  <c r="N162" i="2"/>
  <c r="H161" i="2"/>
  <c r="I158" i="2"/>
  <c r="C157" i="2"/>
  <c r="J155" i="2"/>
  <c r="D154" i="2"/>
  <c r="F151" i="2"/>
  <c r="G148" i="2"/>
  <c r="N146" i="2"/>
  <c r="H145" i="2"/>
  <c r="I142" i="2"/>
  <c r="C141" i="2"/>
  <c r="J139" i="2"/>
  <c r="D138" i="2"/>
  <c r="F135" i="2"/>
  <c r="G132" i="2"/>
  <c r="N130" i="2"/>
  <c r="H129" i="2"/>
  <c r="I126" i="2"/>
  <c r="C125" i="2"/>
  <c r="J123" i="2"/>
  <c r="D122" i="2"/>
  <c r="F119" i="2"/>
  <c r="G116" i="2"/>
  <c r="N114" i="2"/>
  <c r="H113" i="2"/>
  <c r="I110" i="2"/>
  <c r="C109" i="2"/>
  <c r="J107" i="2"/>
  <c r="D106" i="2"/>
  <c r="F103" i="2"/>
  <c r="D550" i="2"/>
  <c r="I522" i="2"/>
  <c r="J486" i="2"/>
  <c r="J457" i="2"/>
  <c r="I428" i="2"/>
  <c r="F421" i="2"/>
  <c r="G414" i="2"/>
  <c r="I392" i="2"/>
  <c r="I364" i="2"/>
  <c r="F357" i="2"/>
  <c r="G350" i="2"/>
  <c r="F324" i="2"/>
  <c r="H319" i="2"/>
  <c r="F314" i="2"/>
  <c r="G311" i="2"/>
  <c r="H308" i="2"/>
  <c r="G305" i="2"/>
  <c r="J302" i="2"/>
  <c r="H292" i="2"/>
  <c r="G285" i="2"/>
  <c r="I283" i="2"/>
  <c r="C282" i="2"/>
  <c r="J280" i="2"/>
  <c r="D279" i="2"/>
  <c r="F276" i="2"/>
  <c r="G273" i="2"/>
  <c r="N271" i="2"/>
  <c r="H270" i="2"/>
  <c r="I267" i="2"/>
  <c r="C266" i="2"/>
  <c r="J264" i="2"/>
  <c r="D263" i="2"/>
  <c r="F260" i="2"/>
  <c r="G257" i="2"/>
  <c r="N255" i="2"/>
  <c r="H254" i="2"/>
  <c r="I251" i="2"/>
  <c r="C250" i="2"/>
  <c r="J248" i="2"/>
  <c r="D247" i="2"/>
  <c r="F244" i="2"/>
  <c r="G241" i="2"/>
  <c r="N239" i="2"/>
  <c r="H238" i="2"/>
  <c r="I235" i="2"/>
  <c r="C234" i="2"/>
  <c r="J232" i="2"/>
  <c r="D231" i="2"/>
  <c r="F228" i="2"/>
  <c r="G225" i="2"/>
  <c r="N223" i="2"/>
  <c r="H222" i="2"/>
  <c r="I219" i="2"/>
  <c r="C218" i="2"/>
  <c r="J216" i="2"/>
  <c r="D215" i="2"/>
  <c r="F212" i="2"/>
  <c r="G209" i="2"/>
  <c r="N207" i="2"/>
  <c r="H206" i="2"/>
  <c r="I203" i="2"/>
  <c r="C202" i="2"/>
  <c r="J200" i="2"/>
  <c r="D199" i="2"/>
  <c r="F196" i="2"/>
  <c r="G193" i="2"/>
  <c r="N191" i="2"/>
  <c r="H190" i="2"/>
  <c r="I187" i="2"/>
  <c r="C186" i="2"/>
  <c r="J184" i="2"/>
  <c r="D183" i="2"/>
  <c r="F180" i="2"/>
  <c r="G177" i="2"/>
  <c r="N175" i="2"/>
  <c r="H174" i="2"/>
  <c r="I171" i="2"/>
  <c r="C170" i="2"/>
  <c r="J168" i="2"/>
  <c r="D167" i="2"/>
  <c r="F164" i="2"/>
  <c r="G161" i="2"/>
  <c r="N159" i="2"/>
  <c r="H158" i="2"/>
  <c r="I155" i="2"/>
  <c r="C154" i="2"/>
  <c r="J152" i="2"/>
  <c r="D151" i="2"/>
  <c r="F148" i="2"/>
  <c r="G145" i="2"/>
  <c r="N143" i="2"/>
  <c r="H142" i="2"/>
  <c r="I139" i="2"/>
  <c r="C138" i="2"/>
  <c r="J136" i="2"/>
  <c r="D135" i="2"/>
  <c r="F132" i="2"/>
  <c r="G129" i="2"/>
  <c r="N127" i="2"/>
  <c r="H126" i="2"/>
  <c r="I123" i="2"/>
  <c r="C122" i="2"/>
  <c r="J120" i="2"/>
  <c r="D119" i="2"/>
  <c r="F116" i="2"/>
  <c r="G113" i="2"/>
  <c r="N111" i="2"/>
  <c r="H110" i="2"/>
  <c r="I107" i="2"/>
  <c r="C106" i="2"/>
  <c r="J104" i="2"/>
  <c r="D632" i="2"/>
  <c r="G604" i="2"/>
  <c r="N475" i="2"/>
  <c r="F449" i="2"/>
  <c r="D392" i="2"/>
  <c r="F385" i="2"/>
  <c r="J329" i="2"/>
  <c r="D324" i="2"/>
  <c r="C314" i="2"/>
  <c r="D311" i="2"/>
  <c r="F308" i="2"/>
  <c r="F305" i="2"/>
  <c r="I302" i="2"/>
  <c r="N296" i="2"/>
  <c r="G292" i="2"/>
  <c r="H287" i="2"/>
  <c r="F285" i="2"/>
  <c r="H283" i="2"/>
  <c r="I280" i="2"/>
  <c r="C279" i="2"/>
  <c r="J277" i="2"/>
  <c r="D276" i="2"/>
  <c r="F273" i="2"/>
  <c r="G270" i="2"/>
  <c r="N268" i="2"/>
  <c r="H267" i="2"/>
  <c r="I264" i="2"/>
  <c r="C263" i="2"/>
  <c r="J261" i="2"/>
  <c r="D260" i="2"/>
  <c r="F257" i="2"/>
  <c r="G254" i="2"/>
  <c r="N252" i="2"/>
  <c r="H251" i="2"/>
  <c r="I248" i="2"/>
  <c r="C247" i="2"/>
  <c r="J245" i="2"/>
  <c r="D244" i="2"/>
  <c r="F241" i="2"/>
  <c r="G238" i="2"/>
  <c r="N236" i="2"/>
  <c r="H235" i="2"/>
  <c r="I232" i="2"/>
  <c r="C231" i="2"/>
  <c r="J229" i="2"/>
  <c r="D228" i="2"/>
  <c r="F225" i="2"/>
  <c r="G222" i="2"/>
  <c r="N220" i="2"/>
  <c r="H219" i="2"/>
  <c r="I216" i="2"/>
  <c r="C215" i="2"/>
  <c r="J213" i="2"/>
  <c r="D212" i="2"/>
  <c r="F209" i="2"/>
  <c r="G206" i="2"/>
  <c r="N204" i="2"/>
  <c r="H203" i="2"/>
  <c r="I200" i="2"/>
  <c r="C199" i="2"/>
  <c r="J197" i="2"/>
  <c r="D196" i="2"/>
  <c r="F193" i="2"/>
  <c r="G190" i="2"/>
  <c r="N188" i="2"/>
  <c r="H187" i="2"/>
  <c r="I184" i="2"/>
  <c r="C183" i="2"/>
  <c r="J181" i="2"/>
  <c r="D180" i="2"/>
  <c r="F177" i="2"/>
  <c r="G174" i="2"/>
  <c r="N172" i="2"/>
  <c r="H171" i="2"/>
  <c r="I168" i="2"/>
  <c r="C167" i="2"/>
  <c r="J165" i="2"/>
  <c r="D164" i="2"/>
  <c r="F161" i="2"/>
  <c r="G158" i="2"/>
  <c r="N156" i="2"/>
  <c r="H155" i="2"/>
  <c r="I152" i="2"/>
  <c r="C151" i="2"/>
  <c r="J149" i="2"/>
  <c r="D148" i="2"/>
  <c r="F145" i="2"/>
  <c r="C521" i="2"/>
  <c r="J485" i="2"/>
  <c r="F465" i="2"/>
  <c r="C456" i="2"/>
  <c r="J441" i="2"/>
  <c r="H427" i="2"/>
  <c r="D420" i="2"/>
  <c r="H399" i="2"/>
  <c r="J377" i="2"/>
  <c r="H363" i="2"/>
  <c r="D356" i="2"/>
  <c r="H335" i="2"/>
  <c r="H318" i="2"/>
  <c r="C311" i="2"/>
  <c r="D308" i="2"/>
  <c r="H302" i="2"/>
  <c r="J299" i="2"/>
  <c r="J294" i="2"/>
  <c r="F292" i="2"/>
  <c r="J289" i="2"/>
  <c r="G287" i="2"/>
  <c r="D285" i="2"/>
  <c r="G283" i="2"/>
  <c r="N281" i="2"/>
  <c r="H280" i="2"/>
  <c r="I277" i="2"/>
  <c r="C276" i="2"/>
  <c r="J274" i="2"/>
  <c r="D273" i="2"/>
  <c r="F270" i="2"/>
  <c r="G267" i="2"/>
  <c r="N265" i="2"/>
  <c r="H264" i="2"/>
  <c r="I261" i="2"/>
  <c r="C260" i="2"/>
  <c r="J258" i="2"/>
  <c r="D257" i="2"/>
  <c r="F254" i="2"/>
  <c r="G251" i="2"/>
  <c r="N249" i="2"/>
  <c r="H248" i="2"/>
  <c r="I245" i="2"/>
  <c r="C244" i="2"/>
  <c r="J242" i="2"/>
  <c r="D241" i="2"/>
  <c r="F238" i="2"/>
  <c r="G235" i="2"/>
  <c r="N233" i="2"/>
  <c r="H232" i="2"/>
  <c r="I229" i="2"/>
  <c r="C228" i="2"/>
  <c r="J226" i="2"/>
  <c r="D225" i="2"/>
  <c r="F222" i="2"/>
  <c r="G219" i="2"/>
  <c r="N217" i="2"/>
  <c r="H216" i="2"/>
  <c r="I213" i="2"/>
  <c r="C212" i="2"/>
  <c r="J210" i="2"/>
  <c r="D209" i="2"/>
  <c r="F206" i="2"/>
  <c r="G203" i="2"/>
  <c r="N201" i="2"/>
  <c r="H200" i="2"/>
  <c r="I197" i="2"/>
  <c r="C196" i="2"/>
  <c r="J194" i="2"/>
  <c r="D193" i="2"/>
  <c r="F190" i="2"/>
  <c r="G187" i="2"/>
  <c r="N185" i="2"/>
  <c r="H184" i="2"/>
  <c r="I181" i="2"/>
  <c r="C180" i="2"/>
  <c r="J178" i="2"/>
  <c r="D177" i="2"/>
  <c r="F174" i="2"/>
  <c r="G171" i="2"/>
  <c r="N169" i="2"/>
  <c r="H168" i="2"/>
  <c r="I165" i="2"/>
  <c r="C164" i="2"/>
  <c r="J162" i="2"/>
  <c r="D161" i="2"/>
  <c r="F158" i="2"/>
  <c r="G155" i="2"/>
  <c r="N153" i="2"/>
  <c r="H152" i="2"/>
  <c r="I149" i="2"/>
  <c r="C148" i="2"/>
  <c r="J146" i="2"/>
  <c r="D145" i="2"/>
  <c r="F142" i="2"/>
  <c r="G139" i="2"/>
  <c r="N137" i="2"/>
  <c r="H136" i="2"/>
  <c r="I133" i="2"/>
  <c r="C132" i="2"/>
  <c r="J130" i="2"/>
  <c r="D129" i="2"/>
  <c r="F126" i="2"/>
  <c r="G123" i="2"/>
  <c r="N121" i="2"/>
  <c r="H120" i="2"/>
  <c r="I117" i="2"/>
  <c r="C116" i="2"/>
  <c r="J114" i="2"/>
  <c r="D113" i="2"/>
  <c r="F110" i="2"/>
  <c r="G107" i="2"/>
  <c r="N105" i="2"/>
  <c r="H104" i="2"/>
  <c r="G560" i="2"/>
  <c r="N448" i="2"/>
  <c r="G434" i="2"/>
  <c r="C427" i="2"/>
  <c r="N412" i="2"/>
  <c r="J405" i="2"/>
  <c r="C391" i="2"/>
  <c r="N384" i="2"/>
  <c r="G370" i="2"/>
  <c r="C363" i="2"/>
  <c r="N348" i="2"/>
  <c r="J341" i="2"/>
  <c r="J328" i="2"/>
  <c r="G318" i="2"/>
  <c r="J313" i="2"/>
  <c r="N304" i="2"/>
  <c r="G302" i="2"/>
  <c r="I299" i="2"/>
  <c r="G294" i="2"/>
  <c r="D292" i="2"/>
  <c r="I289" i="2"/>
  <c r="C287" i="2"/>
  <c r="C285" i="2"/>
  <c r="F283" i="2"/>
  <c r="G280" i="2"/>
  <c r="N278" i="2"/>
  <c r="H277" i="2"/>
  <c r="I274" i="2"/>
  <c r="C273" i="2"/>
  <c r="J271" i="2"/>
  <c r="D270" i="2"/>
  <c r="F267" i="2"/>
  <c r="G264" i="2"/>
  <c r="N262" i="2"/>
  <c r="H261" i="2"/>
  <c r="I258" i="2"/>
  <c r="C257" i="2"/>
  <c r="J255" i="2"/>
  <c r="D254" i="2"/>
  <c r="F251" i="2"/>
  <c r="G248" i="2"/>
  <c r="N246" i="2"/>
  <c r="H245" i="2"/>
  <c r="I242" i="2"/>
  <c r="C241" i="2"/>
  <c r="J239" i="2"/>
  <c r="D238" i="2"/>
  <c r="F235" i="2"/>
  <c r="G232" i="2"/>
  <c r="N230" i="2"/>
  <c r="H229" i="2"/>
  <c r="I226" i="2"/>
  <c r="C225" i="2"/>
  <c r="J223" i="2"/>
  <c r="D222" i="2"/>
  <c r="F219" i="2"/>
  <c r="G216" i="2"/>
  <c r="N214" i="2"/>
  <c r="H213" i="2"/>
  <c r="I210" i="2"/>
  <c r="C209" i="2"/>
  <c r="J207" i="2"/>
  <c r="D206" i="2"/>
  <c r="F203" i="2"/>
  <c r="G200" i="2"/>
  <c r="N198" i="2"/>
  <c r="H197" i="2"/>
  <c r="I194" i="2"/>
  <c r="C193" i="2"/>
  <c r="J191" i="2"/>
  <c r="D190" i="2"/>
  <c r="F187" i="2"/>
  <c r="G184" i="2"/>
  <c r="N182" i="2"/>
  <c r="H181" i="2"/>
  <c r="I178" i="2"/>
  <c r="C177" i="2"/>
  <c r="J175" i="2"/>
  <c r="D174" i="2"/>
  <c r="F171" i="2"/>
  <c r="G168" i="2"/>
  <c r="N166" i="2"/>
  <c r="H165" i="2"/>
  <c r="I162" i="2"/>
  <c r="C161" i="2"/>
  <c r="J159" i="2"/>
  <c r="D158" i="2"/>
  <c r="F155" i="2"/>
  <c r="G152" i="2"/>
  <c r="N150" i="2"/>
  <c r="H149" i="2"/>
  <c r="I146" i="2"/>
  <c r="C145" i="2"/>
  <c r="J143" i="2"/>
  <c r="D142" i="2"/>
  <c r="F139" i="2"/>
  <c r="G136" i="2"/>
  <c r="N134" i="2"/>
  <c r="H133" i="2"/>
  <c r="I130" i="2"/>
  <c r="C129" i="2"/>
  <c r="J127" i="2"/>
  <c r="D126" i="2"/>
  <c r="F123" i="2"/>
  <c r="G120" i="2"/>
  <c r="N118" i="2"/>
  <c r="H117" i="2"/>
  <c r="I114" i="2"/>
  <c r="C113" i="2"/>
  <c r="J111" i="2"/>
  <c r="D110" i="2"/>
  <c r="F107" i="2"/>
  <c r="G104" i="2"/>
  <c r="J532" i="2"/>
  <c r="G473" i="2"/>
  <c r="J464" i="2"/>
  <c r="J455" i="2"/>
  <c r="I440" i="2"/>
  <c r="I412" i="2"/>
  <c r="F405" i="2"/>
  <c r="G398" i="2"/>
  <c r="I376" i="2"/>
  <c r="I348" i="2"/>
  <c r="F341" i="2"/>
  <c r="H334" i="2"/>
  <c r="I328" i="2"/>
  <c r="I313" i="2"/>
  <c r="H299" i="2"/>
  <c r="J296" i="2"/>
  <c r="C294" i="2"/>
  <c r="H289" i="2"/>
  <c r="D283" i="2"/>
  <c r="F280" i="2"/>
  <c r="G277" i="2"/>
  <c r="N275" i="2"/>
  <c r="H274" i="2"/>
  <c r="I271" i="2"/>
  <c r="C270" i="2"/>
  <c r="J268" i="2"/>
  <c r="D267" i="2"/>
  <c r="F264" i="2"/>
  <c r="G261" i="2"/>
  <c r="N259" i="2"/>
  <c r="H258" i="2"/>
  <c r="I255" i="2"/>
  <c r="C254" i="2"/>
  <c r="J252" i="2"/>
  <c r="D251" i="2"/>
  <c r="F248" i="2"/>
  <c r="G245" i="2"/>
  <c r="N243" i="2"/>
  <c r="H242" i="2"/>
  <c r="I239" i="2"/>
  <c r="C238" i="2"/>
  <c r="J236" i="2"/>
  <c r="D235" i="2"/>
  <c r="F232" i="2"/>
  <c r="G229" i="2"/>
  <c r="N227" i="2"/>
  <c r="H226" i="2"/>
  <c r="I223" i="2"/>
  <c r="C222" i="2"/>
  <c r="J220" i="2"/>
  <c r="D219" i="2"/>
  <c r="F216" i="2"/>
  <c r="G213" i="2"/>
  <c r="N211" i="2"/>
  <c r="H210" i="2"/>
  <c r="I207" i="2"/>
  <c r="C206" i="2"/>
  <c r="J204" i="2"/>
  <c r="D203" i="2"/>
  <c r="F200" i="2"/>
  <c r="G197" i="2"/>
  <c r="N195" i="2"/>
  <c r="H194" i="2"/>
  <c r="I191" i="2"/>
  <c r="C190" i="2"/>
  <c r="J188" i="2"/>
  <c r="D187" i="2"/>
  <c r="F184" i="2"/>
  <c r="G181" i="2"/>
  <c r="N179" i="2"/>
  <c r="H178" i="2"/>
  <c r="I175" i="2"/>
  <c r="C174" i="2"/>
  <c r="J172" i="2"/>
  <c r="D171" i="2"/>
  <c r="F168" i="2"/>
  <c r="G165" i="2"/>
  <c r="N163" i="2"/>
  <c r="H162" i="2"/>
  <c r="I159" i="2"/>
  <c r="C158" i="2"/>
  <c r="J156" i="2"/>
  <c r="D155" i="2"/>
  <c r="F152" i="2"/>
  <c r="G149" i="2"/>
  <c r="N147" i="2"/>
  <c r="H146" i="2"/>
  <c r="I143" i="2"/>
  <c r="D586" i="2"/>
  <c r="D483" i="2"/>
  <c r="D440" i="2"/>
  <c r="F433" i="2"/>
  <c r="D376" i="2"/>
  <c r="F369" i="2"/>
  <c r="G334" i="2"/>
  <c r="D328" i="2"/>
  <c r="F313" i="2"/>
  <c r="J310" i="2"/>
  <c r="I304" i="2"/>
  <c r="N301" i="2"/>
  <c r="C299" i="2"/>
  <c r="I296" i="2"/>
  <c r="G289" i="2"/>
  <c r="N286" i="2"/>
  <c r="N284" i="2"/>
  <c r="C283" i="2"/>
  <c r="J281" i="2"/>
  <c r="D280" i="2"/>
  <c r="F277" i="2"/>
  <c r="G274" i="2"/>
  <c r="N272" i="2"/>
  <c r="H271" i="2"/>
  <c r="I268" i="2"/>
  <c r="C267" i="2"/>
  <c r="J265" i="2"/>
  <c r="D264" i="2"/>
  <c r="F261" i="2"/>
  <c r="G258" i="2"/>
  <c r="N256" i="2"/>
  <c r="H255" i="2"/>
  <c r="I252" i="2"/>
  <c r="C251" i="2"/>
  <c r="J249" i="2"/>
  <c r="D248" i="2"/>
  <c r="F245" i="2"/>
  <c r="G242" i="2"/>
  <c r="N240" i="2"/>
  <c r="H239" i="2"/>
  <c r="I236" i="2"/>
  <c r="C235" i="2"/>
  <c r="J233" i="2"/>
  <c r="D232" i="2"/>
  <c r="F229" i="2"/>
  <c r="G226" i="2"/>
  <c r="N224" i="2"/>
  <c r="H223" i="2"/>
  <c r="I220" i="2"/>
  <c r="C219" i="2"/>
  <c r="J217" i="2"/>
  <c r="D216" i="2"/>
  <c r="F213" i="2"/>
  <c r="G210" i="2"/>
  <c r="N208" i="2"/>
  <c r="H207" i="2"/>
  <c r="I204" i="2"/>
  <c r="C203" i="2"/>
  <c r="J201" i="2"/>
  <c r="D200" i="2"/>
  <c r="F197" i="2"/>
  <c r="G194" i="2"/>
  <c r="N192" i="2"/>
  <c r="H191" i="2"/>
  <c r="I188" i="2"/>
  <c r="C187" i="2"/>
  <c r="J185" i="2"/>
  <c r="D184" i="2"/>
  <c r="F181" i="2"/>
  <c r="G178" i="2"/>
  <c r="N176" i="2"/>
  <c r="H175" i="2"/>
  <c r="I172" i="2"/>
  <c r="C171" i="2"/>
  <c r="J169" i="2"/>
  <c r="D168" i="2"/>
  <c r="F165" i="2"/>
  <c r="G162" i="2"/>
  <c r="N160" i="2"/>
  <c r="H159" i="2"/>
  <c r="I156" i="2"/>
  <c r="C155" i="2"/>
  <c r="J153" i="2"/>
  <c r="D152" i="2"/>
  <c r="F149" i="2"/>
  <c r="G146" i="2"/>
  <c r="N144" i="2"/>
  <c r="H143" i="2"/>
  <c r="I140" i="2"/>
  <c r="C139" i="2"/>
  <c r="J137" i="2"/>
  <c r="D136" i="2"/>
  <c r="F133" i="2"/>
  <c r="G130" i="2"/>
  <c r="N128" i="2"/>
  <c r="H127" i="2"/>
  <c r="I124" i="2"/>
  <c r="C123" i="2"/>
  <c r="J121" i="2"/>
  <c r="D120" i="2"/>
  <c r="F117" i="2"/>
  <c r="G114" i="2"/>
  <c r="N112" i="2"/>
  <c r="H111" i="2"/>
  <c r="I108" i="2"/>
  <c r="C107" i="2"/>
  <c r="J105" i="2"/>
  <c r="D104" i="2"/>
  <c r="N493" i="2"/>
  <c r="I472" i="2"/>
  <c r="D454" i="2"/>
  <c r="H447" i="2"/>
  <c r="J425" i="2"/>
  <c r="H411" i="2"/>
  <c r="D404" i="2"/>
  <c r="H383" i="2"/>
  <c r="J361" i="2"/>
  <c r="H347" i="2"/>
  <c r="D340" i="2"/>
  <c r="N316" i="2"/>
  <c r="G310" i="2"/>
  <c r="H307" i="2"/>
  <c r="D304" i="2"/>
  <c r="J301" i="2"/>
  <c r="D296" i="2"/>
  <c r="N293" i="2"/>
  <c r="F289" i="2"/>
  <c r="I281" i="2"/>
  <c r="C280" i="2"/>
  <c r="J278" i="2"/>
  <c r="D277" i="2"/>
  <c r="F274" i="2"/>
  <c r="G271" i="2"/>
  <c r="N269" i="2"/>
  <c r="H268" i="2"/>
  <c r="I265" i="2"/>
  <c r="C264" i="2"/>
  <c r="J262" i="2"/>
  <c r="D261" i="2"/>
  <c r="F258" i="2"/>
  <c r="G255" i="2"/>
  <c r="N253" i="2"/>
  <c r="H252" i="2"/>
  <c r="I249" i="2"/>
  <c r="C248" i="2"/>
  <c r="J246" i="2"/>
  <c r="D245" i="2"/>
  <c r="F242" i="2"/>
  <c r="G239" i="2"/>
  <c r="N237" i="2"/>
  <c r="H236" i="2"/>
  <c r="I233" i="2"/>
  <c r="C232" i="2"/>
  <c r="J230" i="2"/>
  <c r="D229" i="2"/>
  <c r="F226" i="2"/>
  <c r="G223" i="2"/>
  <c r="N221" i="2"/>
  <c r="H220" i="2"/>
  <c r="I217" i="2"/>
  <c r="C216" i="2"/>
  <c r="J214" i="2"/>
  <c r="D213" i="2"/>
  <c r="F210" i="2"/>
  <c r="G207" i="2"/>
  <c r="N205" i="2"/>
  <c r="H204" i="2"/>
  <c r="F482" i="2"/>
  <c r="N462" i="2"/>
  <c r="C439" i="2"/>
  <c r="N432" i="2"/>
  <c r="G418" i="2"/>
  <c r="C411" i="2"/>
  <c r="N396" i="2"/>
  <c r="J389" i="2"/>
  <c r="C375" i="2"/>
  <c r="N368" i="2"/>
  <c r="G354" i="2"/>
  <c r="C347" i="2"/>
  <c r="D327" i="2"/>
  <c r="G322" i="2"/>
  <c r="I316" i="2"/>
  <c r="N312" i="2"/>
  <c r="C307" i="2"/>
  <c r="C304" i="2"/>
  <c r="F301" i="2"/>
  <c r="C296" i="2"/>
  <c r="H291" i="2"/>
  <c r="I284" i="2"/>
  <c r="N282" i="2"/>
  <c r="H281" i="2"/>
  <c r="I278" i="2"/>
  <c r="C277" i="2"/>
  <c r="J275" i="2"/>
  <c r="D274" i="2"/>
  <c r="F271" i="2"/>
  <c r="G268" i="2"/>
  <c r="N266" i="2"/>
  <c r="H265" i="2"/>
  <c r="I262" i="2"/>
  <c r="C261" i="2"/>
  <c r="J259" i="2"/>
  <c r="D258" i="2"/>
  <c r="F255" i="2"/>
  <c r="G252" i="2"/>
  <c r="N250" i="2"/>
  <c r="H249" i="2"/>
  <c r="I246" i="2"/>
  <c r="C245" i="2"/>
  <c r="J243" i="2"/>
  <c r="D242" i="2"/>
  <c r="F239" i="2"/>
  <c r="G236" i="2"/>
  <c r="N234" i="2"/>
  <c r="H233" i="2"/>
  <c r="I230" i="2"/>
  <c r="C229" i="2"/>
  <c r="J227" i="2"/>
  <c r="D226" i="2"/>
  <c r="F223" i="2"/>
  <c r="G220" i="2"/>
  <c r="N218" i="2"/>
  <c r="H217" i="2"/>
  <c r="I214" i="2"/>
  <c r="C213" i="2"/>
  <c r="J211" i="2"/>
  <c r="D210" i="2"/>
  <c r="F207" i="2"/>
  <c r="G204" i="2"/>
  <c r="N202" i="2"/>
  <c r="H201" i="2"/>
  <c r="I198" i="2"/>
  <c r="C197" i="2"/>
  <c r="J195" i="2"/>
  <c r="D194" i="2"/>
  <c r="F191" i="2"/>
  <c r="G188" i="2"/>
  <c r="N186" i="2"/>
  <c r="H185" i="2"/>
  <c r="I182" i="2"/>
  <c r="C181" i="2"/>
  <c r="J179" i="2"/>
  <c r="D178" i="2"/>
  <c r="F175" i="2"/>
  <c r="G172" i="2"/>
  <c r="N170" i="2"/>
  <c r="H169" i="2"/>
  <c r="I166" i="2"/>
  <c r="C165" i="2"/>
  <c r="J163" i="2"/>
  <c r="D162" i="2"/>
  <c r="F159" i="2"/>
  <c r="G156" i="2"/>
  <c r="N154" i="2"/>
  <c r="H153" i="2"/>
  <c r="I150" i="2"/>
  <c r="C149" i="2"/>
  <c r="J147" i="2"/>
  <c r="D146" i="2"/>
  <c r="F143" i="2"/>
  <c r="G140" i="2"/>
  <c r="N138" i="2"/>
  <c r="H137" i="2"/>
  <c r="I134" i="2"/>
  <c r="C133" i="2"/>
  <c r="J131" i="2"/>
  <c r="D130" i="2"/>
  <c r="F127" i="2"/>
  <c r="G124" i="2"/>
  <c r="N122" i="2"/>
  <c r="H121" i="2"/>
  <c r="I118" i="2"/>
  <c r="C117" i="2"/>
  <c r="J115" i="2"/>
  <c r="D114" i="2"/>
  <c r="F111" i="2"/>
  <c r="I626" i="2"/>
  <c r="H556" i="2"/>
  <c r="C502" i="2"/>
  <c r="J453" i="2"/>
  <c r="G446" i="2"/>
  <c r="I424" i="2"/>
  <c r="I396" i="2"/>
  <c r="F389" i="2"/>
  <c r="G382" i="2"/>
  <c r="I360" i="2"/>
  <c r="N332" i="2"/>
  <c r="C327" i="2"/>
  <c r="D316" i="2"/>
  <c r="N309" i="2"/>
  <c r="D301" i="2"/>
  <c r="G298" i="2"/>
  <c r="D291" i="2"/>
  <c r="N288" i="2"/>
  <c r="J286" i="2"/>
  <c r="H284" i="2"/>
  <c r="G281" i="2"/>
  <c r="N279" i="2"/>
  <c r="H278" i="2"/>
  <c r="I275" i="2"/>
  <c r="C274" i="2"/>
  <c r="J272" i="2"/>
  <c r="D271" i="2"/>
  <c r="F268" i="2"/>
  <c r="G265" i="2"/>
  <c r="N263" i="2"/>
  <c r="H262" i="2"/>
  <c r="I259" i="2"/>
  <c r="C258" i="2"/>
  <c r="J256" i="2"/>
  <c r="D255" i="2"/>
  <c r="F252" i="2"/>
  <c r="G249" i="2"/>
  <c r="N247" i="2"/>
  <c r="H246" i="2"/>
  <c r="I243" i="2"/>
  <c r="C242" i="2"/>
  <c r="J240" i="2"/>
  <c r="D239" i="2"/>
  <c r="F236" i="2"/>
  <c r="G233" i="2"/>
  <c r="N231" i="2"/>
  <c r="H230" i="2"/>
  <c r="I227" i="2"/>
  <c r="C226" i="2"/>
  <c r="J224" i="2"/>
  <c r="D223" i="2"/>
  <c r="F220" i="2"/>
  <c r="G217" i="2"/>
  <c r="N215" i="2"/>
  <c r="H214" i="2"/>
  <c r="I211" i="2"/>
  <c r="C210" i="2"/>
  <c r="J208" i="2"/>
  <c r="D207" i="2"/>
  <c r="F204" i="2"/>
  <c r="G201" i="2"/>
  <c r="N199" i="2"/>
  <c r="H198" i="2"/>
  <c r="I195" i="2"/>
  <c r="C194" i="2"/>
  <c r="J192" i="2"/>
  <c r="D191" i="2"/>
  <c r="F188" i="2"/>
  <c r="G185" i="2"/>
  <c r="N183" i="2"/>
  <c r="H182" i="2"/>
  <c r="I179" i="2"/>
  <c r="C178" i="2"/>
  <c r="J176" i="2"/>
  <c r="D175" i="2"/>
  <c r="F172" i="2"/>
  <c r="G169" i="2"/>
  <c r="N167" i="2"/>
  <c r="H166" i="2"/>
  <c r="I163" i="2"/>
  <c r="C162" i="2"/>
  <c r="J160" i="2"/>
  <c r="D159" i="2"/>
  <c r="F156" i="2"/>
  <c r="G153" i="2"/>
  <c r="N151" i="2"/>
  <c r="H150" i="2"/>
  <c r="I147" i="2"/>
  <c r="C146" i="2"/>
  <c r="J144" i="2"/>
  <c r="D143" i="2"/>
  <c r="F140" i="2"/>
  <c r="G137" i="2"/>
  <c r="N135" i="2"/>
  <c r="H134" i="2"/>
  <c r="I131" i="2"/>
  <c r="C130" i="2"/>
  <c r="J128" i="2"/>
  <c r="D127" i="2"/>
  <c r="F124" i="2"/>
  <c r="G121" i="2"/>
  <c r="N119" i="2"/>
  <c r="H118" i="2"/>
  <c r="I115" i="2"/>
  <c r="C114" i="2"/>
  <c r="J112" i="2"/>
  <c r="D111" i="2"/>
  <c r="F108" i="2"/>
  <c r="G105" i="2"/>
  <c r="N103" i="2"/>
  <c r="H102" i="2"/>
  <c r="H687" i="2"/>
  <c r="N610" i="2"/>
  <c r="G528" i="2"/>
  <c r="I470" i="2"/>
  <c r="D424" i="2"/>
  <c r="F417" i="2"/>
  <c r="D360" i="2"/>
  <c r="F353" i="2"/>
  <c r="I332" i="2"/>
  <c r="G321" i="2"/>
  <c r="J312" i="2"/>
  <c r="N303" i="2"/>
  <c r="C301" i="2"/>
  <c r="F298" i="2"/>
  <c r="J293" i="2"/>
  <c r="C291" i="2"/>
  <c r="I286" i="2"/>
  <c r="D284" i="2"/>
  <c r="F281" i="2"/>
  <c r="G278" i="2"/>
  <c r="N276" i="2"/>
  <c r="H275" i="2"/>
  <c r="I272" i="2"/>
  <c r="C271" i="2"/>
  <c r="J269" i="2"/>
  <c r="D268" i="2"/>
  <c r="F265" i="2"/>
  <c r="G262" i="2"/>
  <c r="N260" i="2"/>
  <c r="H259" i="2"/>
  <c r="I256" i="2"/>
  <c r="C255" i="2"/>
  <c r="J253" i="2"/>
  <c r="D252" i="2"/>
  <c r="F249" i="2"/>
  <c r="G246" i="2"/>
  <c r="N244" i="2"/>
  <c r="H243" i="2"/>
  <c r="I240" i="2"/>
  <c r="C239" i="2"/>
  <c r="J237" i="2"/>
  <c r="D236" i="2"/>
  <c r="F233" i="2"/>
  <c r="G230" i="2"/>
  <c r="N228" i="2"/>
  <c r="H227" i="2"/>
  <c r="I224" i="2"/>
  <c r="C223" i="2"/>
  <c r="J221" i="2"/>
  <c r="D220" i="2"/>
  <c r="F217" i="2"/>
  <c r="G214" i="2"/>
  <c r="N212" i="2"/>
  <c r="H211" i="2"/>
  <c r="I208" i="2"/>
  <c r="C207" i="2"/>
  <c r="J205" i="2"/>
  <c r="D204" i="2"/>
  <c r="F201" i="2"/>
  <c r="G198" i="2"/>
  <c r="N196" i="2"/>
  <c r="H195" i="2"/>
  <c r="I192" i="2"/>
  <c r="C191" i="2"/>
  <c r="J189" i="2"/>
  <c r="D188" i="2"/>
  <c r="F185" i="2"/>
  <c r="G182" i="2"/>
  <c r="N180" i="2"/>
  <c r="H179" i="2"/>
  <c r="I176" i="2"/>
  <c r="C175" i="2"/>
  <c r="J173" i="2"/>
  <c r="D172" i="2"/>
  <c r="F169" i="2"/>
  <c r="G166" i="2"/>
  <c r="N164" i="2"/>
  <c r="H163" i="2"/>
  <c r="I160" i="2"/>
  <c r="C159" i="2"/>
  <c r="J157" i="2"/>
  <c r="D156" i="2"/>
  <c r="F153" i="2"/>
  <c r="G150" i="2"/>
  <c r="N148" i="2"/>
  <c r="H147" i="2"/>
  <c r="I144" i="2"/>
  <c r="C143" i="2"/>
  <c r="J141" i="2"/>
  <c r="D140" i="2"/>
  <c r="F137" i="2"/>
  <c r="G134" i="2"/>
  <c r="N132" i="2"/>
  <c r="H131" i="2"/>
  <c r="I128" i="2"/>
  <c r="C127" i="2"/>
  <c r="J125" i="2"/>
  <c r="D124" i="2"/>
  <c r="F121" i="2"/>
  <c r="G118" i="2"/>
  <c r="N116" i="2"/>
  <c r="H115" i="2"/>
  <c r="I112" i="2"/>
  <c r="C111" i="2"/>
  <c r="J109" i="2"/>
  <c r="D108" i="2"/>
  <c r="F105" i="2"/>
  <c r="G102" i="2"/>
  <c r="D501" i="2"/>
  <c r="I490" i="2"/>
  <c r="C470" i="2"/>
  <c r="G460" i="2"/>
  <c r="D452" i="2"/>
  <c r="H431" i="2"/>
  <c r="J409" i="2"/>
  <c r="H395" i="2"/>
  <c r="D388" i="2"/>
  <c r="H367" i="2"/>
  <c r="J345" i="2"/>
  <c r="F321" i="2"/>
  <c r="I315" i="2"/>
  <c r="I312" i="2"/>
  <c r="J309" i="2"/>
  <c r="D298" i="2"/>
  <c r="I295" i="2"/>
  <c r="F293" i="2"/>
  <c r="I288" i="2"/>
  <c r="H286" i="2"/>
  <c r="C284" i="2"/>
  <c r="J282" i="2"/>
  <c r="D281" i="2"/>
  <c r="F278" i="2"/>
  <c r="G275" i="2"/>
  <c r="N273" i="2"/>
  <c r="H272" i="2"/>
  <c r="I269" i="2"/>
  <c r="C268" i="2"/>
  <c r="J266" i="2"/>
  <c r="D265" i="2"/>
  <c r="F262" i="2"/>
  <c r="G259" i="2"/>
  <c r="N257" i="2"/>
  <c r="H256" i="2"/>
  <c r="I253" i="2"/>
  <c r="C252" i="2"/>
  <c r="J250" i="2"/>
  <c r="D249" i="2"/>
  <c r="F246" i="2"/>
  <c r="G243" i="2"/>
  <c r="N241" i="2"/>
  <c r="H240" i="2"/>
  <c r="I237" i="2"/>
  <c r="C236" i="2"/>
  <c r="J234" i="2"/>
  <c r="D233" i="2"/>
  <c r="F230" i="2"/>
  <c r="G227" i="2"/>
  <c r="N225" i="2"/>
  <c r="H224" i="2"/>
  <c r="I221" i="2"/>
  <c r="C220" i="2"/>
  <c r="J218" i="2"/>
  <c r="D217" i="2"/>
  <c r="F214" i="2"/>
  <c r="G211" i="2"/>
  <c r="N209" i="2"/>
  <c r="H208" i="2"/>
  <c r="I205" i="2"/>
  <c r="C204" i="2"/>
  <c r="J202" i="2"/>
  <c r="D201" i="2"/>
  <c r="F198" i="2"/>
  <c r="G195" i="2"/>
  <c r="N193" i="2"/>
  <c r="H192" i="2"/>
  <c r="I189" i="2"/>
  <c r="C188" i="2"/>
  <c r="J186" i="2"/>
  <c r="D185" i="2"/>
  <c r="F182" i="2"/>
  <c r="G179" i="2"/>
  <c r="N177" i="2"/>
  <c r="H176" i="2"/>
  <c r="I173" i="2"/>
  <c r="C172" i="2"/>
  <c r="J170" i="2"/>
  <c r="D169" i="2"/>
  <c r="F166" i="2"/>
  <c r="G163" i="2"/>
  <c r="N161" i="2"/>
  <c r="H160" i="2"/>
  <c r="I157" i="2"/>
  <c r="C156" i="2"/>
  <c r="J154" i="2"/>
  <c r="D153" i="2"/>
  <c r="F150" i="2"/>
  <c r="G147" i="2"/>
  <c r="N145" i="2"/>
  <c r="H144" i="2"/>
  <c r="I141" i="2"/>
  <c r="C140" i="2"/>
  <c r="J138" i="2"/>
  <c r="D137" i="2"/>
  <c r="F134" i="2"/>
  <c r="G131" i="2"/>
  <c r="N129" i="2"/>
  <c r="H128" i="2"/>
  <c r="I125" i="2"/>
  <c r="C124" i="2"/>
  <c r="J122" i="2"/>
  <c r="D121" i="2"/>
  <c r="F118" i="2"/>
  <c r="G115" i="2"/>
  <c r="N113" i="2"/>
  <c r="H112" i="2"/>
  <c r="I109" i="2"/>
  <c r="C108" i="2"/>
  <c r="J106" i="2"/>
  <c r="D105" i="2"/>
  <c r="D609" i="2"/>
  <c r="I566" i="2"/>
  <c r="I554" i="2"/>
  <c r="N444" i="2"/>
  <c r="J437" i="2"/>
  <c r="C423" i="2"/>
  <c r="N416" i="2"/>
  <c r="G402" i="2"/>
  <c r="C395" i="2"/>
  <c r="N380" i="2"/>
  <c r="J373" i="2"/>
  <c r="C359" i="2"/>
  <c r="N352" i="2"/>
  <c r="G338" i="2"/>
  <c r="I331" i="2"/>
  <c r="H315" i="2"/>
  <c r="D312" i="2"/>
  <c r="F309" i="2"/>
  <c r="G306" i="2"/>
  <c r="H303" i="2"/>
  <c r="N300" i="2"/>
  <c r="C298" i="2"/>
  <c r="H295" i="2"/>
  <c r="D293" i="2"/>
  <c r="N290" i="2"/>
  <c r="F288" i="2"/>
  <c r="G286" i="2"/>
  <c r="I282" i="2"/>
  <c r="C281" i="2"/>
  <c r="J279" i="2"/>
  <c r="D278" i="2"/>
  <c r="F275" i="2"/>
  <c r="G272" i="2"/>
  <c r="N270" i="2"/>
  <c r="H269" i="2"/>
  <c r="I266" i="2"/>
  <c r="C265" i="2"/>
  <c r="J263" i="2"/>
  <c r="D262" i="2"/>
  <c r="F259" i="2"/>
  <c r="G256" i="2"/>
  <c r="N254" i="2"/>
  <c r="H253" i="2"/>
  <c r="I250" i="2"/>
  <c r="C249" i="2"/>
  <c r="J247" i="2"/>
  <c r="D246" i="2"/>
  <c r="F243" i="2"/>
  <c r="G240" i="2"/>
  <c r="N238" i="2"/>
  <c r="H237" i="2"/>
  <c r="I234" i="2"/>
  <c r="C233" i="2"/>
  <c r="J231" i="2"/>
  <c r="D230" i="2"/>
  <c r="F227" i="2"/>
  <c r="G224" i="2"/>
  <c r="N222" i="2"/>
  <c r="H221" i="2"/>
  <c r="I218" i="2"/>
  <c r="C217" i="2"/>
  <c r="J215" i="2"/>
  <c r="D214" i="2"/>
  <c r="F211" i="2"/>
  <c r="G208" i="2"/>
  <c r="N206" i="2"/>
  <c r="H205" i="2"/>
  <c r="I202" i="2"/>
  <c r="C201" i="2"/>
  <c r="J199" i="2"/>
  <c r="D198" i="2"/>
  <c r="F195" i="2"/>
  <c r="G192" i="2"/>
  <c r="N190" i="2"/>
  <c r="H189" i="2"/>
  <c r="I186" i="2"/>
  <c r="C185" i="2"/>
  <c r="J183" i="2"/>
  <c r="D182" i="2"/>
  <c r="F179" i="2"/>
  <c r="G176" i="2"/>
  <c r="N174" i="2"/>
  <c r="H173" i="2"/>
  <c r="I170" i="2"/>
  <c r="C169" i="2"/>
  <c r="J167" i="2"/>
  <c r="D166" i="2"/>
  <c r="F163" i="2"/>
  <c r="G160" i="2"/>
  <c r="N158" i="2"/>
  <c r="H157" i="2"/>
  <c r="I154" i="2"/>
  <c r="C153" i="2"/>
  <c r="J151" i="2"/>
  <c r="D150" i="2"/>
  <c r="F147" i="2"/>
  <c r="G144" i="2"/>
  <c r="N142" i="2"/>
  <c r="H141" i="2"/>
  <c r="I344" i="2"/>
  <c r="I279" i="2"/>
  <c r="H250" i="2"/>
  <c r="F240" i="2"/>
  <c r="C230" i="2"/>
  <c r="I201" i="2"/>
  <c r="F194" i="2"/>
  <c r="N187" i="2"/>
  <c r="G173" i="2"/>
  <c r="I151" i="2"/>
  <c r="J135" i="2"/>
  <c r="F128" i="2"/>
  <c r="J124" i="2"/>
  <c r="C120" i="2"/>
  <c r="J116" i="2"/>
  <c r="G109" i="2"/>
  <c r="I105" i="2"/>
  <c r="J102" i="2"/>
  <c r="I99" i="2"/>
  <c r="C98" i="2"/>
  <c r="J96" i="2"/>
  <c r="D95" i="2"/>
  <c r="F92" i="2"/>
  <c r="G89" i="2"/>
  <c r="N87" i="2"/>
  <c r="H86" i="2"/>
  <c r="I83" i="2"/>
  <c r="C82" i="2"/>
  <c r="J80" i="2"/>
  <c r="D79" i="2"/>
  <c r="F76" i="2"/>
  <c r="G73" i="2"/>
  <c r="N71" i="2"/>
  <c r="H70" i="2"/>
  <c r="I67" i="2"/>
  <c r="C66" i="2"/>
  <c r="J64" i="2"/>
  <c r="D63" i="2"/>
  <c r="F60" i="2"/>
  <c r="G57" i="2"/>
  <c r="N55" i="2"/>
  <c r="H54" i="2"/>
  <c r="I51" i="2"/>
  <c r="C50" i="2"/>
  <c r="J48" i="2"/>
  <c r="D47" i="2"/>
  <c r="F44" i="2"/>
  <c r="G41" i="2"/>
  <c r="N39" i="2"/>
  <c r="H38" i="2"/>
  <c r="I35" i="2"/>
  <c r="C34" i="2"/>
  <c r="J32" i="2"/>
  <c r="D31" i="2"/>
  <c r="F28" i="2"/>
  <c r="G25" i="2"/>
  <c r="N23" i="2"/>
  <c r="H22" i="2"/>
  <c r="I19" i="2"/>
  <c r="C18" i="2"/>
  <c r="J16" i="2"/>
  <c r="D15" i="2"/>
  <c r="F12" i="2"/>
  <c r="G9" i="2"/>
  <c r="I8" i="2"/>
  <c r="C20" i="2"/>
  <c r="H8" i="2"/>
  <c r="I18" i="2"/>
  <c r="N124" i="2"/>
  <c r="F15" i="2"/>
  <c r="N539" i="2"/>
  <c r="F373" i="2"/>
  <c r="C315" i="2"/>
  <c r="G303" i="2"/>
  <c r="G269" i="2"/>
  <c r="D259" i="2"/>
  <c r="D165" i="2"/>
  <c r="F144" i="2"/>
  <c r="N139" i="2"/>
  <c r="I135" i="2"/>
  <c r="N131" i="2"/>
  <c r="H124" i="2"/>
  <c r="D116" i="2"/>
  <c r="G112" i="2"/>
  <c r="H105" i="2"/>
  <c r="I102" i="2"/>
  <c r="N100" i="2"/>
  <c r="H99" i="2"/>
  <c r="I96" i="2"/>
  <c r="C95" i="2"/>
  <c r="J93" i="2"/>
  <c r="D92" i="2"/>
  <c r="F89" i="2"/>
  <c r="G86" i="2"/>
  <c r="N84" i="2"/>
  <c r="H83" i="2"/>
  <c r="I80" i="2"/>
  <c r="C79" i="2"/>
  <c r="J77" i="2"/>
  <c r="D76" i="2"/>
  <c r="F73" i="2"/>
  <c r="G70" i="2"/>
  <c r="N68" i="2"/>
  <c r="H67" i="2"/>
  <c r="I64" i="2"/>
  <c r="C63" i="2"/>
  <c r="J61" i="2"/>
  <c r="D60" i="2"/>
  <c r="F57" i="2"/>
  <c r="G54" i="2"/>
  <c r="N52" i="2"/>
  <c r="H51" i="2"/>
  <c r="I48" i="2"/>
  <c r="C47" i="2"/>
  <c r="J45" i="2"/>
  <c r="D44" i="2"/>
  <c r="F41" i="2"/>
  <c r="G38" i="2"/>
  <c r="N36" i="2"/>
  <c r="H35" i="2"/>
  <c r="I32" i="2"/>
  <c r="C31" i="2"/>
  <c r="J29" i="2"/>
  <c r="D28" i="2"/>
  <c r="F25" i="2"/>
  <c r="G22" i="2"/>
  <c r="N20" i="2"/>
  <c r="H19" i="2"/>
  <c r="I16" i="2"/>
  <c r="C15" i="2"/>
  <c r="J13" i="2"/>
  <c r="D12" i="2"/>
  <c r="F9" i="2"/>
  <c r="F32" i="2"/>
  <c r="H26" i="2"/>
  <c r="D19" i="2"/>
  <c r="N11" i="2"/>
  <c r="D10" i="2"/>
  <c r="J18" i="2"/>
  <c r="J15" i="2"/>
  <c r="C278" i="2"/>
  <c r="N219" i="2"/>
  <c r="C200" i="2"/>
  <c r="H186" i="2"/>
  <c r="D179" i="2"/>
  <c r="H172" i="2"/>
  <c r="J150" i="2"/>
  <c r="H139" i="2"/>
  <c r="C135" i="2"/>
  <c r="J119" i="2"/>
  <c r="F112" i="2"/>
  <c r="N108" i="2"/>
  <c r="C105" i="2"/>
  <c r="F102" i="2"/>
  <c r="G99" i="2"/>
  <c r="N97" i="2"/>
  <c r="H96" i="2"/>
  <c r="I93" i="2"/>
  <c r="C92" i="2"/>
  <c r="J90" i="2"/>
  <c r="D89" i="2"/>
  <c r="F86" i="2"/>
  <c r="G83" i="2"/>
  <c r="N81" i="2"/>
  <c r="H80" i="2"/>
  <c r="I77" i="2"/>
  <c r="C76" i="2"/>
  <c r="J74" i="2"/>
  <c r="D73" i="2"/>
  <c r="F70" i="2"/>
  <c r="G67" i="2"/>
  <c r="N65" i="2"/>
  <c r="H64" i="2"/>
  <c r="I61" i="2"/>
  <c r="C60" i="2"/>
  <c r="J58" i="2"/>
  <c r="D57" i="2"/>
  <c r="F54" i="2"/>
  <c r="G51" i="2"/>
  <c r="N49" i="2"/>
  <c r="H48" i="2"/>
  <c r="I45" i="2"/>
  <c r="C44" i="2"/>
  <c r="J42" i="2"/>
  <c r="D41" i="2"/>
  <c r="F38" i="2"/>
  <c r="G35" i="2"/>
  <c r="N33" i="2"/>
  <c r="H32" i="2"/>
  <c r="I29" i="2"/>
  <c r="C28" i="2"/>
  <c r="J26" i="2"/>
  <c r="D25" i="2"/>
  <c r="F22" i="2"/>
  <c r="G19" i="2"/>
  <c r="N17" i="2"/>
  <c r="H16" i="2"/>
  <c r="I13" i="2"/>
  <c r="C12" i="2"/>
  <c r="J10" i="2"/>
  <c r="D9" i="2"/>
  <c r="J36" i="2"/>
  <c r="J20" i="2"/>
  <c r="N25" i="2"/>
  <c r="H21" i="2"/>
  <c r="G221" i="2"/>
  <c r="D132" i="2"/>
  <c r="J83" i="2"/>
  <c r="H73" i="2"/>
  <c r="G60" i="2"/>
  <c r="J35" i="2"/>
  <c r="D18" i="2"/>
  <c r="N459" i="2"/>
  <c r="J228" i="2"/>
  <c r="J164" i="2"/>
  <c r="N157" i="2"/>
  <c r="C150" i="2"/>
  <c r="D139" i="2"/>
  <c r="F131" i="2"/>
  <c r="I127" i="2"/>
  <c r="N123" i="2"/>
  <c r="I119" i="2"/>
  <c r="N115" i="2"/>
  <c r="J108" i="2"/>
  <c r="D102" i="2"/>
  <c r="F99" i="2"/>
  <c r="G96" i="2"/>
  <c r="N94" i="2"/>
  <c r="H93" i="2"/>
  <c r="I90" i="2"/>
  <c r="C89" i="2"/>
  <c r="J87" i="2"/>
  <c r="D86" i="2"/>
  <c r="F83" i="2"/>
  <c r="G80" i="2"/>
  <c r="N78" i="2"/>
  <c r="H77" i="2"/>
  <c r="I74" i="2"/>
  <c r="C73" i="2"/>
  <c r="J71" i="2"/>
  <c r="D70" i="2"/>
  <c r="F67" i="2"/>
  <c r="G64" i="2"/>
  <c r="N62" i="2"/>
  <c r="H61" i="2"/>
  <c r="I58" i="2"/>
  <c r="C57" i="2"/>
  <c r="J55" i="2"/>
  <c r="D54" i="2"/>
  <c r="F51" i="2"/>
  <c r="G48" i="2"/>
  <c r="N46" i="2"/>
  <c r="H45" i="2"/>
  <c r="I42" i="2"/>
  <c r="C41" i="2"/>
  <c r="J39" i="2"/>
  <c r="D38" i="2"/>
  <c r="F35" i="2"/>
  <c r="G32" i="2"/>
  <c r="N30" i="2"/>
  <c r="H29" i="2"/>
  <c r="I26" i="2"/>
  <c r="C25" i="2"/>
  <c r="J23" i="2"/>
  <c r="D22" i="2"/>
  <c r="F19" i="2"/>
  <c r="G16" i="2"/>
  <c r="N14" i="2"/>
  <c r="H13" i="2"/>
  <c r="I10" i="2"/>
  <c r="C9" i="2"/>
  <c r="G77" i="2"/>
  <c r="C70" i="2"/>
  <c r="J68" i="2"/>
  <c r="G61" i="2"/>
  <c r="H58" i="2"/>
  <c r="I55" i="2"/>
  <c r="J52" i="2"/>
  <c r="F48" i="2"/>
  <c r="G45" i="2"/>
  <c r="H42" i="2"/>
  <c r="C38" i="2"/>
  <c r="G29" i="2"/>
  <c r="I23" i="2"/>
  <c r="F16" i="2"/>
  <c r="H10" i="2"/>
  <c r="F30" i="2"/>
  <c r="F14" i="2"/>
  <c r="N22" i="2"/>
  <c r="G8" i="2"/>
  <c r="N173" i="2"/>
  <c r="H89" i="2"/>
  <c r="J67" i="2"/>
  <c r="D50" i="2"/>
  <c r="I489" i="2"/>
  <c r="I444" i="2"/>
  <c r="G430" i="2"/>
  <c r="D288" i="2"/>
  <c r="N267" i="2"/>
  <c r="I247" i="2"/>
  <c r="H218" i="2"/>
  <c r="F208" i="2"/>
  <c r="I199" i="2"/>
  <c r="I185" i="2"/>
  <c r="F178" i="2"/>
  <c r="N171" i="2"/>
  <c r="G157" i="2"/>
  <c r="G143" i="2"/>
  <c r="D131" i="2"/>
  <c r="G127" i="2"/>
  <c r="H123" i="2"/>
  <c r="C119" i="2"/>
  <c r="H108" i="2"/>
  <c r="I104" i="2"/>
  <c r="C102" i="2"/>
  <c r="J100" i="2"/>
  <c r="D99" i="2"/>
  <c r="F96" i="2"/>
  <c r="G93" i="2"/>
  <c r="N91" i="2"/>
  <c r="H90" i="2"/>
  <c r="I87" i="2"/>
  <c r="C86" i="2"/>
  <c r="J84" i="2"/>
  <c r="D83" i="2"/>
  <c r="F80" i="2"/>
  <c r="N75" i="2"/>
  <c r="H74" i="2"/>
  <c r="I71" i="2"/>
  <c r="D67" i="2"/>
  <c r="F64" i="2"/>
  <c r="N59" i="2"/>
  <c r="C54" i="2"/>
  <c r="D51" i="2"/>
  <c r="N43" i="2"/>
  <c r="I39" i="2"/>
  <c r="D35" i="2"/>
  <c r="N27" i="2"/>
  <c r="C22" i="2"/>
  <c r="G13" i="2"/>
  <c r="C17" i="2"/>
  <c r="I86" i="2"/>
  <c r="H57" i="2"/>
  <c r="F31" i="2"/>
  <c r="C312" i="2"/>
  <c r="I300" i="2"/>
  <c r="J276" i="2"/>
  <c r="G237" i="2"/>
  <c r="D227" i="2"/>
  <c r="F192" i="2"/>
  <c r="D149" i="2"/>
  <c r="I138" i="2"/>
  <c r="J134" i="2"/>
  <c r="D123" i="2"/>
  <c r="F115" i="2"/>
  <c r="I111" i="2"/>
  <c r="G108" i="2"/>
  <c r="F104" i="2"/>
  <c r="I100" i="2"/>
  <c r="C99" i="2"/>
  <c r="J97" i="2"/>
  <c r="D96" i="2"/>
  <c r="F93" i="2"/>
  <c r="G90" i="2"/>
  <c r="N88" i="2"/>
  <c r="H87" i="2"/>
  <c r="I84" i="2"/>
  <c r="C83" i="2"/>
  <c r="J81" i="2"/>
  <c r="D80" i="2"/>
  <c r="F77" i="2"/>
  <c r="G74" i="2"/>
  <c r="N72" i="2"/>
  <c r="H71" i="2"/>
  <c r="I68" i="2"/>
  <c r="C67" i="2"/>
  <c r="J65" i="2"/>
  <c r="D64" i="2"/>
  <c r="F61" i="2"/>
  <c r="G58" i="2"/>
  <c r="N56" i="2"/>
  <c r="H55" i="2"/>
  <c r="I52" i="2"/>
  <c r="C51" i="2"/>
  <c r="J49" i="2"/>
  <c r="D48" i="2"/>
  <c r="F45" i="2"/>
  <c r="G42" i="2"/>
  <c r="N40" i="2"/>
  <c r="H39" i="2"/>
  <c r="I36" i="2"/>
  <c r="C35" i="2"/>
  <c r="J33" i="2"/>
  <c r="D32" i="2"/>
  <c r="F29" i="2"/>
  <c r="G26" i="2"/>
  <c r="N24" i="2"/>
  <c r="H23" i="2"/>
  <c r="I20" i="2"/>
  <c r="C19" i="2"/>
  <c r="J17" i="2"/>
  <c r="D16" i="2"/>
  <c r="F13" i="2"/>
  <c r="G10" i="2"/>
  <c r="N8" i="2"/>
  <c r="D45" i="2"/>
  <c r="N37" i="2"/>
  <c r="I33" i="2"/>
  <c r="J30" i="2"/>
  <c r="G23" i="2"/>
  <c r="H20" i="2"/>
  <c r="I17" i="2"/>
  <c r="J14" i="2"/>
  <c r="F10" i="2"/>
  <c r="D58" i="2"/>
  <c r="I46" i="2"/>
  <c r="D42" i="2"/>
  <c r="G36" i="2"/>
  <c r="I30" i="2"/>
  <c r="D26" i="2"/>
  <c r="N18" i="2"/>
  <c r="I14" i="2"/>
  <c r="D33" i="2"/>
  <c r="G11" i="2"/>
  <c r="G24" i="2"/>
  <c r="J260" i="2"/>
  <c r="F63" i="2"/>
  <c r="N26" i="2"/>
  <c r="H9" i="2"/>
  <c r="H266" i="2"/>
  <c r="F256" i="2"/>
  <c r="C246" i="2"/>
  <c r="J198" i="2"/>
  <c r="C184" i="2"/>
  <c r="H170" i="2"/>
  <c r="D163" i="2"/>
  <c r="H156" i="2"/>
  <c r="H138" i="2"/>
  <c r="D134" i="2"/>
  <c r="N126" i="2"/>
  <c r="D115" i="2"/>
  <c r="G111" i="2"/>
  <c r="C104" i="2"/>
  <c r="N101" i="2"/>
  <c r="H100" i="2"/>
  <c r="I97" i="2"/>
  <c r="C96" i="2"/>
  <c r="J94" i="2"/>
  <c r="D93" i="2"/>
  <c r="F90" i="2"/>
  <c r="G87" i="2"/>
  <c r="N85" i="2"/>
  <c r="H84" i="2"/>
  <c r="I81" i="2"/>
  <c r="C80" i="2"/>
  <c r="J78" i="2"/>
  <c r="D77" i="2"/>
  <c r="F74" i="2"/>
  <c r="G71" i="2"/>
  <c r="N69" i="2"/>
  <c r="H68" i="2"/>
  <c r="I65" i="2"/>
  <c r="C64" i="2"/>
  <c r="J62" i="2"/>
  <c r="D61" i="2"/>
  <c r="F58" i="2"/>
  <c r="G55" i="2"/>
  <c r="N53" i="2"/>
  <c r="H52" i="2"/>
  <c r="I49" i="2"/>
  <c r="C48" i="2"/>
  <c r="J46" i="2"/>
  <c r="F42" i="2"/>
  <c r="G39" i="2"/>
  <c r="H36" i="2"/>
  <c r="C32" i="2"/>
  <c r="D29" i="2"/>
  <c r="F26" i="2"/>
  <c r="N21" i="2"/>
  <c r="C16" i="2"/>
  <c r="D13" i="2"/>
  <c r="C61" i="2"/>
  <c r="H49" i="2"/>
  <c r="J43" i="2"/>
  <c r="F39" i="2"/>
  <c r="H33" i="2"/>
  <c r="C29" i="2"/>
  <c r="G20" i="2"/>
  <c r="J11" i="2"/>
  <c r="D17" i="2"/>
  <c r="F27" i="2"/>
  <c r="C166" i="2"/>
  <c r="F95" i="2"/>
  <c r="I70" i="2"/>
  <c r="J51" i="2"/>
  <c r="C21" i="2"/>
  <c r="F580" i="2"/>
  <c r="D275" i="2"/>
  <c r="C198" i="2"/>
  <c r="G191" i="2"/>
  <c r="J148" i="2"/>
  <c r="G142" i="2"/>
  <c r="C134" i="2"/>
  <c r="H130" i="2"/>
  <c r="I122" i="2"/>
  <c r="J118" i="2"/>
  <c r="N107" i="2"/>
  <c r="G100" i="2"/>
  <c r="N98" i="2"/>
  <c r="H97" i="2"/>
  <c r="I94" i="2"/>
  <c r="C93" i="2"/>
  <c r="J91" i="2"/>
  <c r="D90" i="2"/>
  <c r="F87" i="2"/>
  <c r="G84" i="2"/>
  <c r="N82" i="2"/>
  <c r="H81" i="2"/>
  <c r="I78" i="2"/>
  <c r="C77" i="2"/>
  <c r="J75" i="2"/>
  <c r="D74" i="2"/>
  <c r="F71" i="2"/>
  <c r="G68" i="2"/>
  <c r="N66" i="2"/>
  <c r="H65" i="2"/>
  <c r="I62" i="2"/>
  <c r="J59" i="2"/>
  <c r="F55" i="2"/>
  <c r="G52" i="2"/>
  <c r="N50" i="2"/>
  <c r="C45" i="2"/>
  <c r="N34" i="2"/>
  <c r="J27" i="2"/>
  <c r="F23" i="2"/>
  <c r="H17" i="2"/>
  <c r="C13" i="2"/>
  <c r="D14" i="2"/>
  <c r="H109" i="2"/>
  <c r="C69" i="2"/>
  <c r="N42" i="2"/>
  <c r="J19" i="2"/>
  <c r="N235" i="2"/>
  <c r="I215" i="2"/>
  <c r="I183" i="2"/>
  <c r="I169" i="2"/>
  <c r="F162" i="2"/>
  <c r="N155" i="2"/>
  <c r="C142" i="2"/>
  <c r="F130" i="2"/>
  <c r="G126" i="2"/>
  <c r="H122" i="2"/>
  <c r="D118" i="2"/>
  <c r="N110" i="2"/>
  <c r="H107" i="2"/>
  <c r="J103" i="2"/>
  <c r="F100" i="2"/>
  <c r="G97" i="2"/>
  <c r="N95" i="2"/>
  <c r="H94" i="2"/>
  <c r="I91" i="2"/>
  <c r="C90" i="2"/>
  <c r="J88" i="2"/>
  <c r="D87" i="2"/>
  <c r="F84" i="2"/>
  <c r="G81" i="2"/>
  <c r="N79" i="2"/>
  <c r="H78" i="2"/>
  <c r="I75" i="2"/>
  <c r="C74" i="2"/>
  <c r="J72" i="2"/>
  <c r="D71" i="2"/>
  <c r="F68" i="2"/>
  <c r="G65" i="2"/>
  <c r="N63" i="2"/>
  <c r="H62" i="2"/>
  <c r="I59" i="2"/>
  <c r="C58" i="2"/>
  <c r="J56" i="2"/>
  <c r="D55" i="2"/>
  <c r="F52" i="2"/>
  <c r="G49" i="2"/>
  <c r="N47" i="2"/>
  <c r="H46" i="2"/>
  <c r="I43" i="2"/>
  <c r="C42" i="2"/>
  <c r="J40" i="2"/>
  <c r="D39" i="2"/>
  <c r="F36" i="2"/>
  <c r="G33" i="2"/>
  <c r="N31" i="2"/>
  <c r="H30" i="2"/>
  <c r="I27" i="2"/>
  <c r="C26" i="2"/>
  <c r="J24" i="2"/>
  <c r="D23" i="2"/>
  <c r="F20" i="2"/>
  <c r="G17" i="2"/>
  <c r="N15" i="2"/>
  <c r="H14" i="2"/>
  <c r="I11" i="2"/>
  <c r="C10" i="2"/>
  <c r="J8" i="2"/>
  <c r="C23" i="2"/>
  <c r="G14" i="2"/>
  <c r="H11" i="2"/>
  <c r="I21" i="2"/>
  <c r="J31" i="2"/>
  <c r="J180" i="2"/>
  <c r="D34" i="2"/>
  <c r="I380" i="2"/>
  <c r="G366" i="2"/>
  <c r="D309" i="2"/>
  <c r="J244" i="2"/>
  <c r="G205" i="2"/>
  <c r="D197" i="2"/>
  <c r="F176" i="2"/>
  <c r="I137" i="2"/>
  <c r="J133" i="2"/>
  <c r="C126" i="2"/>
  <c r="C118" i="2"/>
  <c r="H114" i="2"/>
  <c r="D107" i="2"/>
  <c r="I103" i="2"/>
  <c r="J101" i="2"/>
  <c r="D100" i="2"/>
  <c r="F97" i="2"/>
  <c r="G94" i="2"/>
  <c r="N92" i="2"/>
  <c r="H91" i="2"/>
  <c r="I88" i="2"/>
  <c r="C87" i="2"/>
  <c r="J85" i="2"/>
  <c r="D84" i="2"/>
  <c r="F81" i="2"/>
  <c r="G78" i="2"/>
  <c r="N76" i="2"/>
  <c r="H75" i="2"/>
  <c r="I72" i="2"/>
  <c r="C71" i="2"/>
  <c r="J69" i="2"/>
  <c r="D68" i="2"/>
  <c r="F65" i="2"/>
  <c r="G62" i="2"/>
  <c r="N60" i="2"/>
  <c r="H59" i="2"/>
  <c r="I56" i="2"/>
  <c r="C55" i="2"/>
  <c r="J53" i="2"/>
  <c r="D52" i="2"/>
  <c r="F49" i="2"/>
  <c r="G46" i="2"/>
  <c r="N44" i="2"/>
  <c r="H43" i="2"/>
  <c r="I40" i="2"/>
  <c r="C39" i="2"/>
  <c r="J37" i="2"/>
  <c r="D36" i="2"/>
  <c r="F33" i="2"/>
  <c r="G30" i="2"/>
  <c r="N28" i="2"/>
  <c r="H27" i="2"/>
  <c r="I24" i="2"/>
  <c r="J21" i="2"/>
  <c r="D20" i="2"/>
  <c r="F17" i="2"/>
  <c r="N12" i="2"/>
  <c r="H24" i="2"/>
  <c r="D30" i="2"/>
  <c r="F11" i="2"/>
  <c r="N283" i="2"/>
  <c r="I263" i="2"/>
  <c r="H234" i="2"/>
  <c r="F224" i="2"/>
  <c r="C214" i="2"/>
  <c r="J182" i="2"/>
  <c r="C168" i="2"/>
  <c r="H154" i="2"/>
  <c r="D147" i="2"/>
  <c r="N141" i="2"/>
  <c r="C137" i="2"/>
  <c r="G133" i="2"/>
  <c r="F114" i="2"/>
  <c r="G110" i="2"/>
  <c r="D103" i="2"/>
  <c r="I101" i="2"/>
  <c r="C100" i="2"/>
  <c r="J98" i="2"/>
  <c r="D97" i="2"/>
  <c r="F94" i="2"/>
  <c r="G91" i="2"/>
  <c r="N89" i="2"/>
  <c r="H88" i="2"/>
  <c r="I85" i="2"/>
  <c r="C84" i="2"/>
  <c r="J82" i="2"/>
  <c r="D81" i="2"/>
  <c r="F78" i="2"/>
  <c r="G75" i="2"/>
  <c r="N73" i="2"/>
  <c r="H72" i="2"/>
  <c r="I69" i="2"/>
  <c r="C68" i="2"/>
  <c r="J66" i="2"/>
  <c r="D65" i="2"/>
  <c r="F62" i="2"/>
  <c r="G59" i="2"/>
  <c r="N57" i="2"/>
  <c r="H56" i="2"/>
  <c r="I53" i="2"/>
  <c r="C52" i="2"/>
  <c r="J50" i="2"/>
  <c r="D49" i="2"/>
  <c r="F46" i="2"/>
  <c r="G43" i="2"/>
  <c r="N41" i="2"/>
  <c r="H40" i="2"/>
  <c r="I37" i="2"/>
  <c r="C36" i="2"/>
  <c r="J34" i="2"/>
  <c r="G27" i="2"/>
  <c r="N9" i="2"/>
  <c r="G92" i="2"/>
  <c r="I408" i="2"/>
  <c r="N320" i="2"/>
  <c r="G295" i="2"/>
  <c r="G253" i="2"/>
  <c r="D243" i="2"/>
  <c r="J196" i="2"/>
  <c r="N189" i="2"/>
  <c r="C182" i="2"/>
  <c r="G175" i="2"/>
  <c r="G141" i="2"/>
  <c r="D133" i="2"/>
  <c r="N125" i="2"/>
  <c r="I121" i="2"/>
  <c r="J117" i="2"/>
  <c r="C110" i="2"/>
  <c r="N106" i="2"/>
  <c r="C103" i="2"/>
  <c r="H101" i="2"/>
  <c r="I98" i="2"/>
  <c r="C97" i="2"/>
  <c r="J95" i="2"/>
  <c r="D94" i="2"/>
  <c r="F91" i="2"/>
  <c r="G88" i="2"/>
  <c r="N86" i="2"/>
  <c r="H85" i="2"/>
  <c r="I82" i="2"/>
  <c r="C81" i="2"/>
  <c r="J79" i="2"/>
  <c r="D78" i="2"/>
  <c r="F75" i="2"/>
  <c r="G72" i="2"/>
  <c r="N70" i="2"/>
  <c r="H69" i="2"/>
  <c r="I66" i="2"/>
  <c r="C65" i="2"/>
  <c r="J63" i="2"/>
  <c r="D62" i="2"/>
  <c r="F59" i="2"/>
  <c r="G56" i="2"/>
  <c r="N54" i="2"/>
  <c r="H53" i="2"/>
  <c r="I50" i="2"/>
  <c r="C49" i="2"/>
  <c r="J47" i="2"/>
  <c r="D46" i="2"/>
  <c r="F43" i="2"/>
  <c r="G40" i="2"/>
  <c r="N38" i="2"/>
  <c r="H37" i="2"/>
  <c r="I34" i="2"/>
  <c r="C33" i="2"/>
  <c r="F120" i="2"/>
  <c r="J99" i="2"/>
  <c r="C85" i="2"/>
  <c r="G76" i="2"/>
  <c r="C53" i="2"/>
  <c r="C37" i="2"/>
  <c r="I22" i="2"/>
  <c r="F437" i="2"/>
  <c r="H282" i="2"/>
  <c r="F272" i="2"/>
  <c r="C262" i="2"/>
  <c r="N203" i="2"/>
  <c r="G189" i="2"/>
  <c r="I167" i="2"/>
  <c r="I153" i="2"/>
  <c r="F146" i="2"/>
  <c r="I136" i="2"/>
  <c r="F129" i="2"/>
  <c r="H125" i="2"/>
  <c r="C121" i="2"/>
  <c r="G117" i="2"/>
  <c r="I106" i="2"/>
  <c r="G101" i="2"/>
  <c r="N99" i="2"/>
  <c r="H98" i="2"/>
  <c r="I95" i="2"/>
  <c r="C94" i="2"/>
  <c r="J92" i="2"/>
  <c r="D91" i="2"/>
  <c r="F88" i="2"/>
  <c r="G85" i="2"/>
  <c r="N83" i="2"/>
  <c r="H82" i="2"/>
  <c r="I79" i="2"/>
  <c r="C78" i="2"/>
  <c r="J76" i="2"/>
  <c r="D75" i="2"/>
  <c r="F72" i="2"/>
  <c r="G69" i="2"/>
  <c r="N67" i="2"/>
  <c r="H66" i="2"/>
  <c r="I63" i="2"/>
  <c r="C62" i="2"/>
  <c r="J60" i="2"/>
  <c r="D59" i="2"/>
  <c r="F56" i="2"/>
  <c r="G53" i="2"/>
  <c r="N51" i="2"/>
  <c r="H50" i="2"/>
  <c r="I47" i="2"/>
  <c r="C46" i="2"/>
  <c r="J44" i="2"/>
  <c r="D43" i="2"/>
  <c r="F40" i="2"/>
  <c r="G37" i="2"/>
  <c r="N35" i="2"/>
  <c r="H34" i="2"/>
  <c r="I31" i="2"/>
  <c r="C30" i="2"/>
  <c r="J28" i="2"/>
  <c r="D27" i="2"/>
  <c r="F24" i="2"/>
  <c r="G21" i="2"/>
  <c r="N19" i="2"/>
  <c r="H18" i="2"/>
  <c r="I15" i="2"/>
  <c r="C14" i="2"/>
  <c r="J12" i="2"/>
  <c r="D11" i="2"/>
  <c r="F8" i="2"/>
  <c r="D24" i="2"/>
  <c r="N16" i="2"/>
  <c r="I12" i="2"/>
  <c r="J9" i="2"/>
  <c r="G159" i="2"/>
  <c r="C101" i="2"/>
  <c r="N90" i="2"/>
  <c r="F79" i="2"/>
  <c r="D66" i="2"/>
  <c r="I54" i="2"/>
  <c r="H41" i="2"/>
  <c r="H25" i="2"/>
  <c r="F306" i="2"/>
  <c r="J212" i="2"/>
  <c r="D181" i="2"/>
  <c r="F160" i="2"/>
  <c r="N140" i="2"/>
  <c r="F136" i="2"/>
  <c r="G125" i="2"/>
  <c r="D117" i="2"/>
  <c r="N109" i="2"/>
  <c r="H106" i="2"/>
  <c r="N102" i="2"/>
  <c r="F101" i="2"/>
  <c r="G98" i="2"/>
  <c r="N96" i="2"/>
  <c r="H95" i="2"/>
  <c r="I92" i="2"/>
  <c r="C91" i="2"/>
  <c r="J89" i="2"/>
  <c r="D88" i="2"/>
  <c r="F85" i="2"/>
  <c r="G82" i="2"/>
  <c r="N80" i="2"/>
  <c r="H79" i="2"/>
  <c r="I76" i="2"/>
  <c r="C75" i="2"/>
  <c r="J73" i="2"/>
  <c r="D72" i="2"/>
  <c r="F69" i="2"/>
  <c r="G66" i="2"/>
  <c r="N64" i="2"/>
  <c r="H63" i="2"/>
  <c r="I60" i="2"/>
  <c r="C59" i="2"/>
  <c r="J57" i="2"/>
  <c r="D56" i="2"/>
  <c r="F53" i="2"/>
  <c r="G50" i="2"/>
  <c r="N48" i="2"/>
  <c r="H47" i="2"/>
  <c r="I44" i="2"/>
  <c r="C43" i="2"/>
  <c r="J41" i="2"/>
  <c r="D40" i="2"/>
  <c r="F37" i="2"/>
  <c r="G34" i="2"/>
  <c r="N32" i="2"/>
  <c r="H31" i="2"/>
  <c r="I28" i="2"/>
  <c r="C27" i="2"/>
  <c r="J25" i="2"/>
  <c r="F21" i="2"/>
  <c r="G18" i="2"/>
  <c r="H15" i="2"/>
  <c r="C11" i="2"/>
  <c r="D8" i="2"/>
  <c r="H140" i="2"/>
  <c r="D82" i="2"/>
  <c r="N58" i="2"/>
  <c r="G44" i="2"/>
  <c r="G28" i="2"/>
  <c r="N10" i="2"/>
  <c r="H331" i="2"/>
  <c r="N251" i="2"/>
  <c r="I231" i="2"/>
  <c r="H202" i="2"/>
  <c r="D195" i="2"/>
  <c r="H188" i="2"/>
  <c r="J166" i="2"/>
  <c r="C152" i="2"/>
  <c r="J140" i="2"/>
  <c r="C136" i="2"/>
  <c r="J132" i="2"/>
  <c r="I120" i="2"/>
  <c r="F113" i="2"/>
  <c r="D101" i="2"/>
  <c r="F98" i="2"/>
  <c r="G95" i="2"/>
  <c r="N93" i="2"/>
  <c r="H92" i="2"/>
  <c r="I89" i="2"/>
  <c r="C88" i="2"/>
  <c r="J86" i="2"/>
  <c r="D85" i="2"/>
  <c r="F82" i="2"/>
  <c r="G79" i="2"/>
  <c r="N77" i="2"/>
  <c r="H76" i="2"/>
  <c r="I73" i="2"/>
  <c r="C72" i="2"/>
  <c r="J70" i="2"/>
  <c r="D69" i="2"/>
  <c r="F66" i="2"/>
  <c r="G63" i="2"/>
  <c r="N61" i="2"/>
  <c r="H60" i="2"/>
  <c r="I57" i="2"/>
  <c r="C56" i="2"/>
  <c r="J54" i="2"/>
  <c r="D53" i="2"/>
  <c r="F50" i="2"/>
  <c r="G47" i="2"/>
  <c r="N45" i="2"/>
  <c r="H44" i="2"/>
  <c r="I41" i="2"/>
  <c r="C40" i="2"/>
  <c r="J38" i="2"/>
  <c r="D37" i="2"/>
  <c r="F34" i="2"/>
  <c r="G31" i="2"/>
  <c r="N29" i="2"/>
  <c r="H28" i="2"/>
  <c r="I25" i="2"/>
  <c r="C24" i="2"/>
  <c r="J22" i="2"/>
  <c r="D21" i="2"/>
  <c r="F18" i="2"/>
  <c r="G15" i="2"/>
  <c r="N13" i="2"/>
  <c r="H12" i="2"/>
  <c r="I9" i="2"/>
  <c r="C8" i="2"/>
  <c r="D971" i="2"/>
  <c r="D211" i="2"/>
  <c r="G128" i="2"/>
  <c r="D98" i="2"/>
  <c r="N74" i="2"/>
  <c r="F47" i="2"/>
  <c r="I38" i="2"/>
  <c r="G12" i="2"/>
  <c r="M8" i="2" l="1"/>
  <c r="K22" i="2"/>
  <c r="M24" i="2"/>
  <c r="K38" i="2"/>
  <c r="M40" i="2"/>
  <c r="K54" i="2"/>
  <c r="M56" i="2"/>
  <c r="K70" i="2"/>
  <c r="M72" i="2"/>
  <c r="K86" i="2"/>
  <c r="M88" i="2"/>
  <c r="K132" i="2"/>
  <c r="M136" i="2"/>
  <c r="K140" i="2"/>
  <c r="M152" i="2"/>
  <c r="K166" i="2"/>
  <c r="M11" i="2"/>
  <c r="K25" i="2"/>
  <c r="M27" i="2"/>
  <c r="K41" i="2"/>
  <c r="M43" i="2"/>
  <c r="K57" i="2"/>
  <c r="M59" i="2"/>
  <c r="K73" i="2"/>
  <c r="M75" i="2"/>
  <c r="K89" i="2"/>
  <c r="M91" i="2"/>
  <c r="K212" i="2"/>
  <c r="M101" i="2"/>
  <c r="K9" i="2"/>
  <c r="K12" i="2"/>
  <c r="M14" i="2"/>
  <c r="K28" i="2"/>
  <c r="M30" i="2"/>
  <c r="K44" i="2"/>
  <c r="M46" i="2"/>
  <c r="K60" i="2"/>
  <c r="M62" i="2"/>
  <c r="K76" i="2"/>
  <c r="M78" i="2"/>
  <c r="K92" i="2"/>
  <c r="M94" i="2"/>
  <c r="M121" i="2"/>
  <c r="M262" i="2"/>
  <c r="M37" i="2"/>
  <c r="M53" i="2"/>
  <c r="M85" i="2"/>
  <c r="K99" i="2"/>
  <c r="M33" i="2"/>
  <c r="K47" i="2"/>
  <c r="M49" i="2"/>
  <c r="K63" i="2"/>
  <c r="M65" i="2"/>
  <c r="K79" i="2"/>
  <c r="M81" i="2"/>
  <c r="K95" i="2"/>
  <c r="M97" i="2"/>
  <c r="M103" i="2"/>
  <c r="M110" i="2"/>
  <c r="K117" i="2"/>
  <c r="M182" i="2"/>
  <c r="K196" i="2"/>
  <c r="K34" i="2"/>
  <c r="M36" i="2"/>
  <c r="K50" i="2"/>
  <c r="M52" i="2"/>
  <c r="K66" i="2"/>
  <c r="M68" i="2"/>
  <c r="K82" i="2"/>
  <c r="M84" i="2"/>
  <c r="K98" i="2"/>
  <c r="M100" i="2"/>
  <c r="M137" i="2"/>
  <c r="M168" i="2"/>
  <c r="K182" i="2"/>
  <c r="M214" i="2"/>
  <c r="K21" i="2"/>
  <c r="K37" i="2"/>
  <c r="M39" i="2"/>
  <c r="K53" i="2"/>
  <c r="M55" i="2"/>
  <c r="K69" i="2"/>
  <c r="M71" i="2"/>
  <c r="K85" i="2"/>
  <c r="M87" i="2"/>
  <c r="K101" i="2"/>
  <c r="M118" i="2"/>
  <c r="M126" i="2"/>
  <c r="K133" i="2"/>
  <c r="K244" i="2"/>
  <c r="K180" i="2"/>
  <c r="K31" i="2"/>
  <c r="M23" i="2"/>
  <c r="K8" i="2"/>
  <c r="M10" i="2"/>
  <c r="K24" i="2"/>
  <c r="M26" i="2"/>
  <c r="K40" i="2"/>
  <c r="M42" i="2"/>
  <c r="K56" i="2"/>
  <c r="M58" i="2"/>
  <c r="K72" i="2"/>
  <c r="M74" i="2"/>
  <c r="K88" i="2"/>
  <c r="M90" i="2"/>
  <c r="K103" i="2"/>
  <c r="M142" i="2"/>
  <c r="K19" i="2"/>
  <c r="M69" i="2"/>
  <c r="M13" i="2"/>
  <c r="K27" i="2"/>
  <c r="M45" i="2"/>
  <c r="K59" i="2"/>
  <c r="K75" i="2"/>
  <c r="M77" i="2"/>
  <c r="K91" i="2"/>
  <c r="M93" i="2"/>
  <c r="K118" i="2"/>
  <c r="M134" i="2"/>
  <c r="K148" i="2"/>
  <c r="M198" i="2"/>
  <c r="M21" i="2"/>
  <c r="K51" i="2"/>
  <c r="M166" i="2"/>
  <c r="K11" i="2"/>
  <c r="M29" i="2"/>
  <c r="K43" i="2"/>
  <c r="M61" i="2"/>
  <c r="M16" i="2"/>
  <c r="M32" i="2"/>
  <c r="K46" i="2"/>
  <c r="M48" i="2"/>
  <c r="K62" i="2"/>
  <c r="M64" i="2"/>
  <c r="K78" i="2"/>
  <c r="M80" i="2"/>
  <c r="K94" i="2"/>
  <c r="M96" i="2"/>
  <c r="M104" i="2"/>
  <c r="M184" i="2"/>
  <c r="K198" i="2"/>
  <c r="M246" i="2"/>
  <c r="K260" i="2"/>
  <c r="K14" i="2"/>
  <c r="K30" i="2"/>
  <c r="K17" i="2"/>
  <c r="M19" i="2"/>
  <c r="K33" i="2"/>
  <c r="M35" i="2"/>
  <c r="K49" i="2"/>
  <c r="M51" i="2"/>
  <c r="K65" i="2"/>
  <c r="M67" i="2"/>
  <c r="K81" i="2"/>
  <c r="M83" i="2"/>
  <c r="K97" i="2"/>
  <c r="M99" i="2"/>
  <c r="K134" i="2"/>
  <c r="K276" i="2"/>
  <c r="M312" i="2"/>
  <c r="M17" i="2"/>
  <c r="M22" i="2"/>
  <c r="M54" i="2"/>
  <c r="K84" i="2"/>
  <c r="M86" i="2"/>
  <c r="K100" i="2"/>
  <c r="M102" i="2"/>
  <c r="M119" i="2"/>
  <c r="K67" i="2"/>
  <c r="M38" i="2"/>
  <c r="K52" i="2"/>
  <c r="K68" i="2"/>
  <c r="M70" i="2"/>
  <c r="M9" i="2"/>
  <c r="K23" i="2"/>
  <c r="M25" i="2"/>
  <c r="K39" i="2"/>
  <c r="M41" i="2"/>
  <c r="K55" i="2"/>
  <c r="M57" i="2"/>
  <c r="K71" i="2"/>
  <c r="M73" i="2"/>
  <c r="K87" i="2"/>
  <c r="M89" i="2"/>
  <c r="K108" i="2"/>
  <c r="M150" i="2"/>
  <c r="K164" i="2"/>
  <c r="K228" i="2"/>
  <c r="K35" i="2"/>
  <c r="K83" i="2"/>
  <c r="K20" i="2"/>
  <c r="K36" i="2"/>
  <c r="K10" i="2"/>
  <c r="M12" i="2"/>
  <c r="K26" i="2"/>
  <c r="M28" i="2"/>
  <c r="K42" i="2"/>
  <c r="M44" i="2"/>
  <c r="K58" i="2"/>
  <c r="M60" i="2"/>
  <c r="K74" i="2"/>
  <c r="M76" i="2"/>
  <c r="K90" i="2"/>
  <c r="M92" i="2"/>
  <c r="M105" i="2"/>
  <c r="K119" i="2"/>
  <c r="M135" i="2"/>
  <c r="K150" i="2"/>
  <c r="M200" i="2"/>
  <c r="M278" i="2"/>
  <c r="K15" i="2"/>
  <c r="K18" i="2"/>
  <c r="K13" i="2"/>
  <c r="M15" i="2"/>
  <c r="K29" i="2"/>
  <c r="M31" i="2"/>
  <c r="K45" i="2"/>
  <c r="M47" i="2"/>
  <c r="K61" i="2"/>
  <c r="M63" i="2"/>
  <c r="K77" i="2"/>
  <c r="M79" i="2"/>
  <c r="K93" i="2"/>
  <c r="M95" i="2"/>
  <c r="M315" i="2"/>
  <c r="M20" i="2"/>
  <c r="K16" i="2"/>
  <c r="M18" i="2"/>
  <c r="K32" i="2"/>
  <c r="M34" i="2"/>
  <c r="K48" i="2"/>
  <c r="M50" i="2"/>
  <c r="K64" i="2"/>
  <c r="M66" i="2"/>
  <c r="K80" i="2"/>
  <c r="M82" i="2"/>
  <c r="K96" i="2"/>
  <c r="M98" i="2"/>
  <c r="K102" i="2"/>
  <c r="K116" i="2"/>
  <c r="M120" i="2"/>
  <c r="K124" i="2"/>
  <c r="K135" i="2"/>
  <c r="M230" i="2"/>
  <c r="K151" i="2"/>
  <c r="M153" i="2"/>
  <c r="K167" i="2"/>
  <c r="M169" i="2"/>
  <c r="K183" i="2"/>
  <c r="M185" i="2"/>
  <c r="K199" i="2"/>
  <c r="M201" i="2"/>
  <c r="K215" i="2"/>
  <c r="M217" i="2"/>
  <c r="K231" i="2"/>
  <c r="M233" i="2"/>
  <c r="K247" i="2"/>
  <c r="M249" i="2"/>
  <c r="K263" i="2"/>
  <c r="M265" i="2"/>
  <c r="K279" i="2"/>
  <c r="M281" i="2"/>
  <c r="M298" i="2"/>
  <c r="M359" i="2"/>
  <c r="K373" i="2"/>
  <c r="M395" i="2"/>
  <c r="M423" i="2"/>
  <c r="K437" i="2"/>
  <c r="K106" i="2"/>
  <c r="M108" i="2"/>
  <c r="K122" i="2"/>
  <c r="M124" i="2"/>
  <c r="K138" i="2"/>
  <c r="M140" i="2"/>
  <c r="K154" i="2"/>
  <c r="M156" i="2"/>
  <c r="K170" i="2"/>
  <c r="M172" i="2"/>
  <c r="K186" i="2"/>
  <c r="M188" i="2"/>
  <c r="K202" i="2"/>
  <c r="M204" i="2"/>
  <c r="K218" i="2"/>
  <c r="M220" i="2"/>
  <c r="K234" i="2"/>
  <c r="M236" i="2"/>
  <c r="K250" i="2"/>
  <c r="M252" i="2"/>
  <c r="K266" i="2"/>
  <c r="M268" i="2"/>
  <c r="K282" i="2"/>
  <c r="M284" i="2"/>
  <c r="K309" i="2"/>
  <c r="K345" i="2"/>
  <c r="K409" i="2"/>
  <c r="M470" i="2"/>
  <c r="K109" i="2"/>
  <c r="M111" i="2"/>
  <c r="K125" i="2"/>
  <c r="M127" i="2"/>
  <c r="K141" i="2"/>
  <c r="M143" i="2"/>
  <c r="K157" i="2"/>
  <c r="M159" i="2"/>
  <c r="K173" i="2"/>
  <c r="M175" i="2"/>
  <c r="K189" i="2"/>
  <c r="M191" i="2"/>
  <c r="K205" i="2"/>
  <c r="M207" i="2"/>
  <c r="K221" i="2"/>
  <c r="M223" i="2"/>
  <c r="K237" i="2"/>
  <c r="M239" i="2"/>
  <c r="K253" i="2"/>
  <c r="M255" i="2"/>
  <c r="K269" i="2"/>
  <c r="M271" i="2"/>
  <c r="M291" i="2"/>
  <c r="K293" i="2"/>
  <c r="M301" i="2"/>
  <c r="K312" i="2"/>
  <c r="K112" i="2"/>
  <c r="M114" i="2"/>
  <c r="K128" i="2"/>
  <c r="M130" i="2"/>
  <c r="K144" i="2"/>
  <c r="M146" i="2"/>
  <c r="K160" i="2"/>
  <c r="M162" i="2"/>
  <c r="K176" i="2"/>
  <c r="M178" i="2"/>
  <c r="K192" i="2"/>
  <c r="M194" i="2"/>
  <c r="K208" i="2"/>
  <c r="M210" i="2"/>
  <c r="K224" i="2"/>
  <c r="M226" i="2"/>
  <c r="K240" i="2"/>
  <c r="M242" i="2"/>
  <c r="K256" i="2"/>
  <c r="M258" i="2"/>
  <c r="K272" i="2"/>
  <c r="M274" i="2"/>
  <c r="K286" i="2"/>
  <c r="M327" i="2"/>
  <c r="K453" i="2"/>
  <c r="M502" i="2"/>
  <c r="K115" i="2"/>
  <c r="M117" i="2"/>
  <c r="K131" i="2"/>
  <c r="M133" i="2"/>
  <c r="K147" i="2"/>
  <c r="M149" i="2"/>
  <c r="K163" i="2"/>
  <c r="M165" i="2"/>
  <c r="K179" i="2"/>
  <c r="M181" i="2"/>
  <c r="K195" i="2"/>
  <c r="M197" i="2"/>
  <c r="K211" i="2"/>
  <c r="M213" i="2"/>
  <c r="K227" i="2"/>
  <c r="M229" i="2"/>
  <c r="K243" i="2"/>
  <c r="M245" i="2"/>
  <c r="K259" i="2"/>
  <c r="M261" i="2"/>
  <c r="K275" i="2"/>
  <c r="M277" i="2"/>
  <c r="M296" i="2"/>
  <c r="M304" i="2"/>
  <c r="M307" i="2"/>
  <c r="M347" i="2"/>
  <c r="M375" i="2"/>
  <c r="K389" i="2"/>
  <c r="M411" i="2"/>
  <c r="M439" i="2"/>
  <c r="K214" i="2"/>
  <c r="M216" i="2"/>
  <c r="K230" i="2"/>
  <c r="M232" i="2"/>
  <c r="K246" i="2"/>
  <c r="M248" i="2"/>
  <c r="K262" i="2"/>
  <c r="M264" i="2"/>
  <c r="K278" i="2"/>
  <c r="M280" i="2"/>
  <c r="K301" i="2"/>
  <c r="K361" i="2"/>
  <c r="K425" i="2"/>
  <c r="K105" i="2"/>
  <c r="M107" i="2"/>
  <c r="K121" i="2"/>
  <c r="M123" i="2"/>
  <c r="K137" i="2"/>
  <c r="M139" i="2"/>
  <c r="K153" i="2"/>
  <c r="M155" i="2"/>
  <c r="K169" i="2"/>
  <c r="M171" i="2"/>
  <c r="K185" i="2"/>
  <c r="M187" i="2"/>
  <c r="K201" i="2"/>
  <c r="M203" i="2"/>
  <c r="K217" i="2"/>
  <c r="M219" i="2"/>
  <c r="K233" i="2"/>
  <c r="M235" i="2"/>
  <c r="K249" i="2"/>
  <c r="M251" i="2"/>
  <c r="K265" i="2"/>
  <c r="M267" i="2"/>
  <c r="K281" i="2"/>
  <c r="M283" i="2"/>
  <c r="M299" i="2"/>
  <c r="K310" i="2"/>
  <c r="K156" i="2"/>
  <c r="M158" i="2"/>
  <c r="K172" i="2"/>
  <c r="M174" i="2"/>
  <c r="K188" i="2"/>
  <c r="M190" i="2"/>
  <c r="K204" i="2"/>
  <c r="M206" i="2"/>
  <c r="K220" i="2"/>
  <c r="M222" i="2"/>
  <c r="K236" i="2"/>
  <c r="M238" i="2"/>
  <c r="K252" i="2"/>
  <c r="M254" i="2"/>
  <c r="K268" i="2"/>
  <c r="M270" i="2"/>
  <c r="M294" i="2"/>
  <c r="K296" i="2"/>
  <c r="K455" i="2"/>
  <c r="K464" i="2"/>
  <c r="K532" i="2"/>
  <c r="K111" i="2"/>
  <c r="M113" i="2"/>
  <c r="K127" i="2"/>
  <c r="M129" i="2"/>
  <c r="K143" i="2"/>
  <c r="M145" i="2"/>
  <c r="K159" i="2"/>
  <c r="M161" i="2"/>
  <c r="K175" i="2"/>
  <c r="M177" i="2"/>
  <c r="K191" i="2"/>
  <c r="M193" i="2"/>
  <c r="K207" i="2"/>
  <c r="M209" i="2"/>
  <c r="K223" i="2"/>
  <c r="M225" i="2"/>
  <c r="K239" i="2"/>
  <c r="M241" i="2"/>
  <c r="K255" i="2"/>
  <c r="M257" i="2"/>
  <c r="K271" i="2"/>
  <c r="M273" i="2"/>
  <c r="M285" i="2"/>
  <c r="M287" i="2"/>
  <c r="K313" i="2"/>
  <c r="K328" i="2"/>
  <c r="K341" i="2"/>
  <c r="M363" i="2"/>
  <c r="M391" i="2"/>
  <c r="K405" i="2"/>
  <c r="M427" i="2"/>
  <c r="K114" i="2"/>
  <c r="M116" i="2"/>
  <c r="K130" i="2"/>
  <c r="M132" i="2"/>
  <c r="K146" i="2"/>
  <c r="M148" i="2"/>
  <c r="K162" i="2"/>
  <c r="M164" i="2"/>
  <c r="K178" i="2"/>
  <c r="M180" i="2"/>
  <c r="K194" i="2"/>
  <c r="M196" i="2"/>
  <c r="K210" i="2"/>
  <c r="M212" i="2"/>
  <c r="K226" i="2"/>
  <c r="M228" i="2"/>
  <c r="K242" i="2"/>
  <c r="M244" i="2"/>
  <c r="K258" i="2"/>
  <c r="M260" i="2"/>
  <c r="K274" i="2"/>
  <c r="M276" i="2"/>
  <c r="K289" i="2"/>
  <c r="K294" i="2"/>
  <c r="K299" i="2"/>
  <c r="M311" i="2"/>
  <c r="K377" i="2"/>
  <c r="K441" i="2"/>
  <c r="M456" i="2"/>
  <c r="K485" i="2"/>
  <c r="M521" i="2"/>
  <c r="K149" i="2"/>
  <c r="M151" i="2"/>
  <c r="K165" i="2"/>
  <c r="M167" i="2"/>
  <c r="K181" i="2"/>
  <c r="M183" i="2"/>
  <c r="K197" i="2"/>
  <c r="M199" i="2"/>
  <c r="K213" i="2"/>
  <c r="M215" i="2"/>
  <c r="K229" i="2"/>
  <c r="M231" i="2"/>
  <c r="K245" i="2"/>
  <c r="M247" i="2"/>
  <c r="K261" i="2"/>
  <c r="M263" i="2"/>
  <c r="K277" i="2"/>
  <c r="M279" i="2"/>
  <c r="M314" i="2"/>
  <c r="K329" i="2"/>
  <c r="K104" i="2"/>
  <c r="M106" i="2"/>
  <c r="K120" i="2"/>
  <c r="M122" i="2"/>
  <c r="K136" i="2"/>
  <c r="M138" i="2"/>
  <c r="K152" i="2"/>
  <c r="M154" i="2"/>
  <c r="K168" i="2"/>
  <c r="M170" i="2"/>
  <c r="K184" i="2"/>
  <c r="M186" i="2"/>
  <c r="K200" i="2"/>
  <c r="M202" i="2"/>
  <c r="K216" i="2"/>
  <c r="M218" i="2"/>
  <c r="K232" i="2"/>
  <c r="M234" i="2"/>
  <c r="K248" i="2"/>
  <c r="M250" i="2"/>
  <c r="K264" i="2"/>
  <c r="M266" i="2"/>
  <c r="K280" i="2"/>
  <c r="M282" i="2"/>
  <c r="K302" i="2"/>
  <c r="K457" i="2"/>
  <c r="K486" i="2"/>
  <c r="K107" i="2"/>
  <c r="M109" i="2"/>
  <c r="K123" i="2"/>
  <c r="M125" i="2"/>
  <c r="K139" i="2"/>
  <c r="M141" i="2"/>
  <c r="K155" i="2"/>
  <c r="M157" i="2"/>
  <c r="K171" i="2"/>
  <c r="M173" i="2"/>
  <c r="K187" i="2"/>
  <c r="M189" i="2"/>
  <c r="K203" i="2"/>
  <c r="M205" i="2"/>
  <c r="K219" i="2"/>
  <c r="M221" i="2"/>
  <c r="K235" i="2"/>
  <c r="M237" i="2"/>
  <c r="K251" i="2"/>
  <c r="M253" i="2"/>
  <c r="K267" i="2"/>
  <c r="M269" i="2"/>
  <c r="K283" i="2"/>
  <c r="M295" i="2"/>
  <c r="M330" i="2"/>
  <c r="M343" i="2"/>
  <c r="K357" i="2"/>
  <c r="M379" i="2"/>
  <c r="M407" i="2"/>
  <c r="K421" i="2"/>
  <c r="M443" i="2"/>
  <c r="K476" i="2"/>
  <c r="K110" i="2"/>
  <c r="M112" i="2"/>
  <c r="K126" i="2"/>
  <c r="M128" i="2"/>
  <c r="K142" i="2"/>
  <c r="M144" i="2"/>
  <c r="K158" i="2"/>
  <c r="M160" i="2"/>
  <c r="K174" i="2"/>
  <c r="M176" i="2"/>
  <c r="K190" i="2"/>
  <c r="M192" i="2"/>
  <c r="K206" i="2"/>
  <c r="M208" i="2"/>
  <c r="K222" i="2"/>
  <c r="M224" i="2"/>
  <c r="K238" i="2"/>
  <c r="M240" i="2"/>
  <c r="K254" i="2"/>
  <c r="M256" i="2"/>
  <c r="K270" i="2"/>
  <c r="M272" i="2"/>
  <c r="K285" i="2"/>
  <c r="K292" i="2"/>
  <c r="K305" i="2"/>
  <c r="K393" i="2"/>
  <c r="K113" i="2"/>
  <c r="M115" i="2"/>
  <c r="K129" i="2"/>
  <c r="M131" i="2"/>
  <c r="K145" i="2"/>
  <c r="M147" i="2"/>
  <c r="K161" i="2"/>
  <c r="M163" i="2"/>
  <c r="K177" i="2"/>
  <c r="M179" i="2"/>
  <c r="K193" i="2"/>
  <c r="M195" i="2"/>
  <c r="K209" i="2"/>
  <c r="M211" i="2"/>
  <c r="K225" i="2"/>
  <c r="M227" i="2"/>
  <c r="K241" i="2"/>
  <c r="M243" i="2"/>
  <c r="K257" i="2"/>
  <c r="M259" i="2"/>
  <c r="K273" i="2"/>
  <c r="M275" i="2"/>
  <c r="M288" i="2"/>
  <c r="K297" i="2"/>
  <c r="M303" i="2"/>
  <c r="K325" i="2"/>
  <c r="M331" i="2"/>
  <c r="K344" i="2"/>
  <c r="M346" i="2"/>
  <c r="K360" i="2"/>
  <c r="M362" i="2"/>
  <c r="K376" i="2"/>
  <c r="M378" i="2"/>
  <c r="K392" i="2"/>
  <c r="M394" i="2"/>
  <c r="K408" i="2"/>
  <c r="M410" i="2"/>
  <c r="K424" i="2"/>
  <c r="M426" i="2"/>
  <c r="K440" i="2"/>
  <c r="M442" i="2"/>
  <c r="K470" i="2"/>
  <c r="M534" i="2"/>
  <c r="K550" i="2"/>
  <c r="K574" i="2"/>
  <c r="K315" i="2"/>
  <c r="M317" i="2"/>
  <c r="K331" i="2"/>
  <c r="M333" i="2"/>
  <c r="K347" i="2"/>
  <c r="M349" i="2"/>
  <c r="K363" i="2"/>
  <c r="M365" i="2"/>
  <c r="K379" i="2"/>
  <c r="M381" i="2"/>
  <c r="K395" i="2"/>
  <c r="M397" i="2"/>
  <c r="K411" i="2"/>
  <c r="M413" i="2"/>
  <c r="K427" i="2"/>
  <c r="M429" i="2"/>
  <c r="K443" i="2"/>
  <c r="M445" i="2"/>
  <c r="M463" i="2"/>
  <c r="K502" i="2"/>
  <c r="K318" i="2"/>
  <c r="M320" i="2"/>
  <c r="K334" i="2"/>
  <c r="M336" i="2"/>
  <c r="K350" i="2"/>
  <c r="M352" i="2"/>
  <c r="K366" i="2"/>
  <c r="M368" i="2"/>
  <c r="K382" i="2"/>
  <c r="M384" i="2"/>
  <c r="K398" i="2"/>
  <c r="M400" i="2"/>
  <c r="K414" i="2"/>
  <c r="M416" i="2"/>
  <c r="K430" i="2"/>
  <c r="M432" i="2"/>
  <c r="K446" i="2"/>
  <c r="M448" i="2"/>
  <c r="K460" i="2"/>
  <c r="K468" i="2"/>
  <c r="M487" i="2"/>
  <c r="M518" i="2"/>
  <c r="K534" i="2"/>
  <c r="K321" i="2"/>
  <c r="M323" i="2"/>
  <c r="K337" i="2"/>
  <c r="M339" i="2"/>
  <c r="K353" i="2"/>
  <c r="M355" i="2"/>
  <c r="K369" i="2"/>
  <c r="M371" i="2"/>
  <c r="K385" i="2"/>
  <c r="M387" i="2"/>
  <c r="K401" i="2"/>
  <c r="M403" i="2"/>
  <c r="K417" i="2"/>
  <c r="M419" i="2"/>
  <c r="K433" i="2"/>
  <c r="M435" i="2"/>
  <c r="K449" i="2"/>
  <c r="M451" i="2"/>
  <c r="K452" i="2"/>
  <c r="K454" i="2"/>
  <c r="M466" i="2"/>
  <c r="M471" i="2"/>
  <c r="K480" i="2"/>
  <c r="K551" i="2"/>
  <c r="K308" i="2"/>
  <c r="M310" i="2"/>
  <c r="K324" i="2"/>
  <c r="M326" i="2"/>
  <c r="K340" i="2"/>
  <c r="M342" i="2"/>
  <c r="K356" i="2"/>
  <c r="M358" i="2"/>
  <c r="K372" i="2"/>
  <c r="M374" i="2"/>
  <c r="K388" i="2"/>
  <c r="M390" i="2"/>
  <c r="K404" i="2"/>
  <c r="M406" i="2"/>
  <c r="K420" i="2"/>
  <c r="M422" i="2"/>
  <c r="K436" i="2"/>
  <c r="M438" i="2"/>
  <c r="K487" i="2"/>
  <c r="M503" i="2"/>
  <c r="K518" i="2"/>
  <c r="K295" i="2"/>
  <c r="M297" i="2"/>
  <c r="K311" i="2"/>
  <c r="M313" i="2"/>
  <c r="K327" i="2"/>
  <c r="M329" i="2"/>
  <c r="K343" i="2"/>
  <c r="M345" i="2"/>
  <c r="K359" i="2"/>
  <c r="M361" i="2"/>
  <c r="K375" i="2"/>
  <c r="M377" i="2"/>
  <c r="K391" i="2"/>
  <c r="M393" i="2"/>
  <c r="K407" i="2"/>
  <c r="M409" i="2"/>
  <c r="K423" i="2"/>
  <c r="M425" i="2"/>
  <c r="K439" i="2"/>
  <c r="M441" i="2"/>
  <c r="K471" i="2"/>
  <c r="K535" i="2"/>
  <c r="M552" i="2"/>
  <c r="K298" i="2"/>
  <c r="M300" i="2"/>
  <c r="K314" i="2"/>
  <c r="M316" i="2"/>
  <c r="K330" i="2"/>
  <c r="M332" i="2"/>
  <c r="K346" i="2"/>
  <c r="M348" i="2"/>
  <c r="K362" i="2"/>
  <c r="M364" i="2"/>
  <c r="K378" i="2"/>
  <c r="M380" i="2"/>
  <c r="K394" i="2"/>
  <c r="M396" i="2"/>
  <c r="K410" i="2"/>
  <c r="M412" i="2"/>
  <c r="K426" i="2"/>
  <c r="M428" i="2"/>
  <c r="K442" i="2"/>
  <c r="M444" i="2"/>
  <c r="M457" i="2"/>
  <c r="M459" i="2"/>
  <c r="M469" i="2"/>
  <c r="K484" i="2"/>
  <c r="M488" i="2"/>
  <c r="K492" i="2"/>
  <c r="K503" i="2"/>
  <c r="K317" i="2"/>
  <c r="M319" i="2"/>
  <c r="K333" i="2"/>
  <c r="M335" i="2"/>
  <c r="K349" i="2"/>
  <c r="M351" i="2"/>
  <c r="K365" i="2"/>
  <c r="M367" i="2"/>
  <c r="K381" i="2"/>
  <c r="M383" i="2"/>
  <c r="K397" i="2"/>
  <c r="M399" i="2"/>
  <c r="K413" i="2"/>
  <c r="M415" i="2"/>
  <c r="K429" i="2"/>
  <c r="M431" i="2"/>
  <c r="K445" i="2"/>
  <c r="M447" i="2"/>
  <c r="M453" i="2"/>
  <c r="M455" i="2"/>
  <c r="K461" i="2"/>
  <c r="M478" i="2"/>
  <c r="K519" i="2"/>
  <c r="M536" i="2"/>
  <c r="M553" i="2"/>
  <c r="K607" i="2"/>
  <c r="K288" i="2"/>
  <c r="M290" i="2"/>
  <c r="K304" i="2"/>
  <c r="M306" i="2"/>
  <c r="K320" i="2"/>
  <c r="M322" i="2"/>
  <c r="K336" i="2"/>
  <c r="M338" i="2"/>
  <c r="K352" i="2"/>
  <c r="M354" i="2"/>
  <c r="K368" i="2"/>
  <c r="M370" i="2"/>
  <c r="K384" i="2"/>
  <c r="M386" i="2"/>
  <c r="K400" i="2"/>
  <c r="M402" i="2"/>
  <c r="K416" i="2"/>
  <c r="M418" i="2"/>
  <c r="K432" i="2"/>
  <c r="M434" i="2"/>
  <c r="K448" i="2"/>
  <c r="M450" i="2"/>
  <c r="K500" i="2"/>
  <c r="M504" i="2"/>
  <c r="M615" i="2"/>
  <c r="M631" i="2"/>
  <c r="K291" i="2"/>
  <c r="M293" i="2"/>
  <c r="K307" i="2"/>
  <c r="M309" i="2"/>
  <c r="K323" i="2"/>
  <c r="M325" i="2"/>
  <c r="K339" i="2"/>
  <c r="M341" i="2"/>
  <c r="K355" i="2"/>
  <c r="M357" i="2"/>
  <c r="K371" i="2"/>
  <c r="M373" i="2"/>
  <c r="K387" i="2"/>
  <c r="M389" i="2"/>
  <c r="K403" i="2"/>
  <c r="M405" i="2"/>
  <c r="K419" i="2"/>
  <c r="M421" i="2"/>
  <c r="K435" i="2"/>
  <c r="M437" i="2"/>
  <c r="K451" i="2"/>
  <c r="K459" i="2"/>
  <c r="K469" i="2"/>
  <c r="M472" i="2"/>
  <c r="M520" i="2"/>
  <c r="M537" i="2"/>
  <c r="K548" i="2"/>
  <c r="M596" i="2"/>
  <c r="M608" i="2"/>
  <c r="K326" i="2"/>
  <c r="M328" i="2"/>
  <c r="K342" i="2"/>
  <c r="M344" i="2"/>
  <c r="K358" i="2"/>
  <c r="M360" i="2"/>
  <c r="K374" i="2"/>
  <c r="M376" i="2"/>
  <c r="K390" i="2"/>
  <c r="M392" i="2"/>
  <c r="K406" i="2"/>
  <c r="M408" i="2"/>
  <c r="K422" i="2"/>
  <c r="M424" i="2"/>
  <c r="K438" i="2"/>
  <c r="M440" i="2"/>
  <c r="M482" i="2"/>
  <c r="M489" i="2"/>
  <c r="K578" i="2"/>
  <c r="K584" i="2"/>
  <c r="M590" i="2"/>
  <c r="K602" i="2"/>
  <c r="K284" i="2"/>
  <c r="M286" i="2"/>
  <c r="K300" i="2"/>
  <c r="M302" i="2"/>
  <c r="K316" i="2"/>
  <c r="M318" i="2"/>
  <c r="K332" i="2"/>
  <c r="M334" i="2"/>
  <c r="K348" i="2"/>
  <c r="M350" i="2"/>
  <c r="K364" i="2"/>
  <c r="M366" i="2"/>
  <c r="K380" i="2"/>
  <c r="M382" i="2"/>
  <c r="K396" i="2"/>
  <c r="M398" i="2"/>
  <c r="K412" i="2"/>
  <c r="M414" i="2"/>
  <c r="K428" i="2"/>
  <c r="M430" i="2"/>
  <c r="K444" i="2"/>
  <c r="M446" i="2"/>
  <c r="M462" i="2"/>
  <c r="M505" i="2"/>
  <c r="K566" i="2"/>
  <c r="M585" i="2"/>
  <c r="M591" i="2"/>
  <c r="M617" i="2"/>
  <c r="K287" i="2"/>
  <c r="M289" i="2"/>
  <c r="K303" i="2"/>
  <c r="M305" i="2"/>
  <c r="K319" i="2"/>
  <c r="M321" i="2"/>
  <c r="K335" i="2"/>
  <c r="M337" i="2"/>
  <c r="K351" i="2"/>
  <c r="M353" i="2"/>
  <c r="K367" i="2"/>
  <c r="M369" i="2"/>
  <c r="K383" i="2"/>
  <c r="M385" i="2"/>
  <c r="K399" i="2"/>
  <c r="M401" i="2"/>
  <c r="K415" i="2"/>
  <c r="M417" i="2"/>
  <c r="K431" i="2"/>
  <c r="M433" i="2"/>
  <c r="K447" i="2"/>
  <c r="M449" i="2"/>
  <c r="K467" i="2"/>
  <c r="M473" i="2"/>
  <c r="M486" i="2"/>
  <c r="M494" i="2"/>
  <c r="K501" i="2"/>
  <c r="K516" i="2"/>
  <c r="M573" i="2"/>
  <c r="K597" i="2"/>
  <c r="K290" i="2"/>
  <c r="M292" i="2"/>
  <c r="K306" i="2"/>
  <c r="M308" i="2"/>
  <c r="K322" i="2"/>
  <c r="M324" i="2"/>
  <c r="K338" i="2"/>
  <c r="M340" i="2"/>
  <c r="K354" i="2"/>
  <c r="M356" i="2"/>
  <c r="K370" i="2"/>
  <c r="M372" i="2"/>
  <c r="K386" i="2"/>
  <c r="M388" i="2"/>
  <c r="K402" i="2"/>
  <c r="M404" i="2"/>
  <c r="K418" i="2"/>
  <c r="M420" i="2"/>
  <c r="K434" i="2"/>
  <c r="M436" i="2"/>
  <c r="K450" i="2"/>
  <c r="M452" i="2"/>
  <c r="M454" i="2"/>
  <c r="M550" i="2"/>
  <c r="M567" i="2"/>
  <c r="K573" i="2"/>
  <c r="M586" i="2"/>
  <c r="M634" i="2"/>
  <c r="M738" i="2"/>
  <c r="K458" i="2"/>
  <c r="M460" i="2"/>
  <c r="K474" i="2"/>
  <c r="M476" i="2"/>
  <c r="K490" i="2"/>
  <c r="M492" i="2"/>
  <c r="K506" i="2"/>
  <c r="M508" i="2"/>
  <c r="K522" i="2"/>
  <c r="M524" i="2"/>
  <c r="K538" i="2"/>
  <c r="M540" i="2"/>
  <c r="K554" i="2"/>
  <c r="M556" i="2"/>
  <c r="M565" i="2"/>
  <c r="M583" i="2"/>
  <c r="K589" i="2"/>
  <c r="K594" i="2"/>
  <c r="M601" i="2"/>
  <c r="M606" i="2"/>
  <c r="M611" i="2"/>
  <c r="K626" i="2"/>
  <c r="M702" i="2"/>
  <c r="M724" i="2"/>
  <c r="M841" i="2"/>
  <c r="K477" i="2"/>
  <c r="M479" i="2"/>
  <c r="K493" i="2"/>
  <c r="M495" i="2"/>
  <c r="K509" i="2"/>
  <c r="M511" i="2"/>
  <c r="K525" i="2"/>
  <c r="M527" i="2"/>
  <c r="K541" i="2"/>
  <c r="M543" i="2"/>
  <c r="K557" i="2"/>
  <c r="M559" i="2"/>
  <c r="K563" i="2"/>
  <c r="K571" i="2"/>
  <c r="M588" i="2"/>
  <c r="M593" i="2"/>
  <c r="K599" i="2"/>
  <c r="K617" i="2"/>
  <c r="M622" i="2"/>
  <c r="M652" i="2"/>
  <c r="M667" i="2"/>
  <c r="K681" i="2"/>
  <c r="K716" i="2"/>
  <c r="K496" i="2"/>
  <c r="M498" i="2"/>
  <c r="K512" i="2"/>
  <c r="M514" i="2"/>
  <c r="K528" i="2"/>
  <c r="M530" i="2"/>
  <c r="K544" i="2"/>
  <c r="M546" i="2"/>
  <c r="K560" i="2"/>
  <c r="M562" i="2"/>
  <c r="M570" i="2"/>
  <c r="M575" i="2"/>
  <c r="M580" i="2"/>
  <c r="K581" i="2"/>
  <c r="K604" i="2"/>
  <c r="K619" i="2"/>
  <c r="K634" i="2"/>
  <c r="K754" i="2"/>
  <c r="M791" i="2"/>
  <c r="K483" i="2"/>
  <c r="M485" i="2"/>
  <c r="K499" i="2"/>
  <c r="M501" i="2"/>
  <c r="K515" i="2"/>
  <c r="M517" i="2"/>
  <c r="K531" i="2"/>
  <c r="M533" i="2"/>
  <c r="K547" i="2"/>
  <c r="M549" i="2"/>
  <c r="K568" i="2"/>
  <c r="K586" i="2"/>
  <c r="K591" i="2"/>
  <c r="M603" i="2"/>
  <c r="K609" i="2"/>
  <c r="K615" i="2"/>
  <c r="M638" i="2"/>
  <c r="K641" i="2"/>
  <c r="K652" i="2"/>
  <c r="K657" i="2"/>
  <c r="K725" i="2"/>
  <c r="K804" i="2"/>
  <c r="M635" i="2"/>
  <c r="M718" i="2"/>
  <c r="M748" i="2"/>
  <c r="M763" i="2"/>
  <c r="K473" i="2"/>
  <c r="M475" i="2"/>
  <c r="K489" i="2"/>
  <c r="M491" i="2"/>
  <c r="K505" i="2"/>
  <c r="M507" i="2"/>
  <c r="K521" i="2"/>
  <c r="M523" i="2"/>
  <c r="K537" i="2"/>
  <c r="M539" i="2"/>
  <c r="K553" i="2"/>
  <c r="M555" i="2"/>
  <c r="M572" i="2"/>
  <c r="M577" i="2"/>
  <c r="K583" i="2"/>
  <c r="M595" i="2"/>
  <c r="M600" i="2"/>
  <c r="K601" i="2"/>
  <c r="K613" i="2"/>
  <c r="M620" i="2"/>
  <c r="M625" i="2"/>
  <c r="M627" i="2"/>
  <c r="K629" i="2"/>
  <c r="K668" i="2"/>
  <c r="M683" i="2"/>
  <c r="K697" i="2"/>
  <c r="M756" i="2"/>
  <c r="M773" i="2"/>
  <c r="K508" i="2"/>
  <c r="M510" i="2"/>
  <c r="K524" i="2"/>
  <c r="M526" i="2"/>
  <c r="K540" i="2"/>
  <c r="M542" i="2"/>
  <c r="K556" i="2"/>
  <c r="M558" i="2"/>
  <c r="M564" i="2"/>
  <c r="K565" i="2"/>
  <c r="K588" i="2"/>
  <c r="K606" i="2"/>
  <c r="M618" i="2"/>
  <c r="K645" i="2"/>
  <c r="K649" i="2"/>
  <c r="K749" i="2"/>
  <c r="K463" i="2"/>
  <c r="M465" i="2"/>
  <c r="K479" i="2"/>
  <c r="M481" i="2"/>
  <c r="K495" i="2"/>
  <c r="M497" i="2"/>
  <c r="K511" i="2"/>
  <c r="M513" i="2"/>
  <c r="K527" i="2"/>
  <c r="M529" i="2"/>
  <c r="K543" i="2"/>
  <c r="M545" i="2"/>
  <c r="K559" i="2"/>
  <c r="M561" i="2"/>
  <c r="K570" i="2"/>
  <c r="K575" i="2"/>
  <c r="M587" i="2"/>
  <c r="K593" i="2"/>
  <c r="K598" i="2"/>
  <c r="M605" i="2"/>
  <c r="M612" i="2"/>
  <c r="K620" i="2"/>
  <c r="K632" i="2"/>
  <c r="K466" i="2"/>
  <c r="M468" i="2"/>
  <c r="K482" i="2"/>
  <c r="M484" i="2"/>
  <c r="K498" i="2"/>
  <c r="M500" i="2"/>
  <c r="K514" i="2"/>
  <c r="M516" i="2"/>
  <c r="K530" i="2"/>
  <c r="M532" i="2"/>
  <c r="K546" i="2"/>
  <c r="M548" i="2"/>
  <c r="K562" i="2"/>
  <c r="M569" i="2"/>
  <c r="M574" i="2"/>
  <c r="M592" i="2"/>
  <c r="M597" i="2"/>
  <c r="K635" i="2"/>
  <c r="M670" i="2"/>
  <c r="K517" i="2"/>
  <c r="M519" i="2"/>
  <c r="K533" i="2"/>
  <c r="M535" i="2"/>
  <c r="K549" i="2"/>
  <c r="M551" i="2"/>
  <c r="K567" i="2"/>
  <c r="M579" i="2"/>
  <c r="M584" i="2"/>
  <c r="K585" i="2"/>
  <c r="K595" i="2"/>
  <c r="K603" i="2"/>
  <c r="M654" i="2"/>
  <c r="M659" i="2"/>
  <c r="K684" i="2"/>
  <c r="M699" i="2"/>
  <c r="K713" i="2"/>
  <c r="K775" i="2"/>
  <c r="K456" i="2"/>
  <c r="M458" i="2"/>
  <c r="K472" i="2"/>
  <c r="M474" i="2"/>
  <c r="K488" i="2"/>
  <c r="M490" i="2"/>
  <c r="K504" i="2"/>
  <c r="M506" i="2"/>
  <c r="K520" i="2"/>
  <c r="M522" i="2"/>
  <c r="K536" i="2"/>
  <c r="M538" i="2"/>
  <c r="K552" i="2"/>
  <c r="M554" i="2"/>
  <c r="K572" i="2"/>
  <c r="K590" i="2"/>
  <c r="M602" i="2"/>
  <c r="M607" i="2"/>
  <c r="K618" i="2"/>
  <c r="K625" i="2"/>
  <c r="M628" i="2"/>
  <c r="K650" i="2"/>
  <c r="M743" i="2"/>
  <c r="M767" i="2"/>
  <c r="M809" i="2"/>
  <c r="M905" i="2"/>
  <c r="M461" i="2"/>
  <c r="K475" i="2"/>
  <c r="M477" i="2"/>
  <c r="K491" i="2"/>
  <c r="M493" i="2"/>
  <c r="K507" i="2"/>
  <c r="M509" i="2"/>
  <c r="K523" i="2"/>
  <c r="M525" i="2"/>
  <c r="K539" i="2"/>
  <c r="M541" i="2"/>
  <c r="K555" i="2"/>
  <c r="M557" i="2"/>
  <c r="M571" i="2"/>
  <c r="K577" i="2"/>
  <c r="K582" i="2"/>
  <c r="M589" i="2"/>
  <c r="K600" i="2"/>
  <c r="K610" i="2"/>
  <c r="K616" i="2"/>
  <c r="M636" i="2"/>
  <c r="M643" i="2"/>
  <c r="K462" i="2"/>
  <c r="M464" i="2"/>
  <c r="K478" i="2"/>
  <c r="M480" i="2"/>
  <c r="K494" i="2"/>
  <c r="M496" i="2"/>
  <c r="K510" i="2"/>
  <c r="M512" i="2"/>
  <c r="K526" i="2"/>
  <c r="M528" i="2"/>
  <c r="K542" i="2"/>
  <c r="M544" i="2"/>
  <c r="K558" i="2"/>
  <c r="M560" i="2"/>
  <c r="M576" i="2"/>
  <c r="M581" i="2"/>
  <c r="M599" i="2"/>
  <c r="K605" i="2"/>
  <c r="M619" i="2"/>
  <c r="M621" i="2"/>
  <c r="K623" i="2"/>
  <c r="K633" i="2"/>
  <c r="M647" i="2"/>
  <c r="M651" i="2"/>
  <c r="M686" i="2"/>
  <c r="K722" i="2"/>
  <c r="K744" i="2"/>
  <c r="K787" i="2"/>
  <c r="K465" i="2"/>
  <c r="M467" i="2"/>
  <c r="K481" i="2"/>
  <c r="M483" i="2"/>
  <c r="K497" i="2"/>
  <c r="M499" i="2"/>
  <c r="K513" i="2"/>
  <c r="M515" i="2"/>
  <c r="K529" i="2"/>
  <c r="M531" i="2"/>
  <c r="K545" i="2"/>
  <c r="M547" i="2"/>
  <c r="K561" i="2"/>
  <c r="M563" i="2"/>
  <c r="M568" i="2"/>
  <c r="K569" i="2"/>
  <c r="K579" i="2"/>
  <c r="K587" i="2"/>
  <c r="M604" i="2"/>
  <c r="M609" i="2"/>
  <c r="K636" i="2"/>
  <c r="K665" i="2"/>
  <c r="K700" i="2"/>
  <c r="M715" i="2"/>
  <c r="K639" i="2"/>
  <c r="M641" i="2"/>
  <c r="K655" i="2"/>
  <c r="M657" i="2"/>
  <c r="K671" i="2"/>
  <c r="M673" i="2"/>
  <c r="K687" i="2"/>
  <c r="M689" i="2"/>
  <c r="K703" i="2"/>
  <c r="M705" i="2"/>
  <c r="M735" i="2"/>
  <c r="K736" i="2"/>
  <c r="K759" i="2"/>
  <c r="M776" i="2"/>
  <c r="K820" i="2"/>
  <c r="K855" i="2"/>
  <c r="M870" i="2"/>
  <c r="K884" i="2"/>
  <c r="K642" i="2"/>
  <c r="M644" i="2"/>
  <c r="K658" i="2"/>
  <c r="M660" i="2"/>
  <c r="K674" i="2"/>
  <c r="M676" i="2"/>
  <c r="K690" i="2"/>
  <c r="M692" i="2"/>
  <c r="K706" i="2"/>
  <c r="M708" i="2"/>
  <c r="M732" i="2"/>
  <c r="K733" i="2"/>
  <c r="K741" i="2"/>
  <c r="K746" i="2"/>
  <c r="M758" i="2"/>
  <c r="K769" i="2"/>
  <c r="M779" i="2"/>
  <c r="K791" i="2"/>
  <c r="K796" i="2"/>
  <c r="K906" i="2"/>
  <c r="K929" i="2"/>
  <c r="K661" i="2"/>
  <c r="M663" i="2"/>
  <c r="K677" i="2"/>
  <c r="M679" i="2"/>
  <c r="K693" i="2"/>
  <c r="M695" i="2"/>
  <c r="K709" i="2"/>
  <c r="M711" i="2"/>
  <c r="M729" i="2"/>
  <c r="K730" i="2"/>
  <c r="M740" i="2"/>
  <c r="M745" i="2"/>
  <c r="K761" i="2"/>
  <c r="K771" i="2"/>
  <c r="K773" i="2"/>
  <c r="K805" i="2"/>
  <c r="K648" i="2"/>
  <c r="M650" i="2"/>
  <c r="K664" i="2"/>
  <c r="M666" i="2"/>
  <c r="K680" i="2"/>
  <c r="M682" i="2"/>
  <c r="K696" i="2"/>
  <c r="M698" i="2"/>
  <c r="K712" i="2"/>
  <c r="M714" i="2"/>
  <c r="M723" i="2"/>
  <c r="M726" i="2"/>
  <c r="K727" i="2"/>
  <c r="K738" i="2"/>
  <c r="M750" i="2"/>
  <c r="M755" i="2"/>
  <c r="K756" i="2"/>
  <c r="K765" i="2"/>
  <c r="M782" i="2"/>
  <c r="K788" i="2"/>
  <c r="M857" i="2"/>
  <c r="M637" i="2"/>
  <c r="K651" i="2"/>
  <c r="M653" i="2"/>
  <c r="K667" i="2"/>
  <c r="M669" i="2"/>
  <c r="K683" i="2"/>
  <c r="M685" i="2"/>
  <c r="K699" i="2"/>
  <c r="M701" i="2"/>
  <c r="K715" i="2"/>
  <c r="M717" i="2"/>
  <c r="M720" i="2"/>
  <c r="K721" i="2"/>
  <c r="K724" i="2"/>
  <c r="K743" i="2"/>
  <c r="M760" i="2"/>
  <c r="M774" i="2"/>
  <c r="M806" i="2"/>
  <c r="M822" i="2"/>
  <c r="K836" i="2"/>
  <c r="K871" i="2"/>
  <c r="M886" i="2"/>
  <c r="K900" i="2"/>
  <c r="K622" i="2"/>
  <c r="M624" i="2"/>
  <c r="K638" i="2"/>
  <c r="M640" i="2"/>
  <c r="K654" i="2"/>
  <c r="M656" i="2"/>
  <c r="K670" i="2"/>
  <c r="M672" i="2"/>
  <c r="K686" i="2"/>
  <c r="M688" i="2"/>
  <c r="K702" i="2"/>
  <c r="M704" i="2"/>
  <c r="K718" i="2"/>
  <c r="M742" i="2"/>
  <c r="K748" i="2"/>
  <c r="K753" i="2"/>
  <c r="K923" i="2"/>
  <c r="K1187" i="2"/>
  <c r="K673" i="2"/>
  <c r="M675" i="2"/>
  <c r="K689" i="2"/>
  <c r="M691" i="2"/>
  <c r="K705" i="2"/>
  <c r="M707" i="2"/>
  <c r="M734" i="2"/>
  <c r="M747" i="2"/>
  <c r="M752" i="2"/>
  <c r="M762" i="2"/>
  <c r="M764" i="2"/>
  <c r="M777" i="2"/>
  <c r="M789" i="2"/>
  <c r="M793" i="2"/>
  <c r="K564" i="2"/>
  <c r="M566" i="2"/>
  <c r="K580" i="2"/>
  <c r="M582" i="2"/>
  <c r="K596" i="2"/>
  <c r="M598" i="2"/>
  <c r="K612" i="2"/>
  <c r="M614" i="2"/>
  <c r="K628" i="2"/>
  <c r="M630" i="2"/>
  <c r="K644" i="2"/>
  <c r="M646" i="2"/>
  <c r="K660" i="2"/>
  <c r="M662" i="2"/>
  <c r="K676" i="2"/>
  <c r="M678" i="2"/>
  <c r="K692" i="2"/>
  <c r="M694" i="2"/>
  <c r="K708" i="2"/>
  <c r="M710" i="2"/>
  <c r="M731" i="2"/>
  <c r="K732" i="2"/>
  <c r="M739" i="2"/>
  <c r="K740" i="2"/>
  <c r="K750" i="2"/>
  <c r="K758" i="2"/>
  <c r="M766" i="2"/>
  <c r="K774" i="2"/>
  <c r="M798" i="2"/>
  <c r="M873" i="2"/>
  <c r="K631" i="2"/>
  <c r="M633" i="2"/>
  <c r="K647" i="2"/>
  <c r="M649" i="2"/>
  <c r="K663" i="2"/>
  <c r="M665" i="2"/>
  <c r="K679" i="2"/>
  <c r="M681" i="2"/>
  <c r="K695" i="2"/>
  <c r="M697" i="2"/>
  <c r="K711" i="2"/>
  <c r="M713" i="2"/>
  <c r="M728" i="2"/>
  <c r="K729" i="2"/>
  <c r="K745" i="2"/>
  <c r="M757" i="2"/>
  <c r="K789" i="2"/>
  <c r="M807" i="2"/>
  <c r="K823" i="2"/>
  <c r="M838" i="2"/>
  <c r="K852" i="2"/>
  <c r="K887" i="2"/>
  <c r="M902" i="2"/>
  <c r="M966" i="2"/>
  <c r="K666" i="2"/>
  <c r="M668" i="2"/>
  <c r="K682" i="2"/>
  <c r="M684" i="2"/>
  <c r="K698" i="2"/>
  <c r="M700" i="2"/>
  <c r="K714" i="2"/>
  <c r="M716" i="2"/>
  <c r="M722" i="2"/>
  <c r="K723" i="2"/>
  <c r="M725" i="2"/>
  <c r="K726" i="2"/>
  <c r="K737" i="2"/>
  <c r="M744" i="2"/>
  <c r="K755" i="2"/>
  <c r="K760" i="2"/>
  <c r="K772" i="2"/>
  <c r="K777" i="2"/>
  <c r="M934" i="2"/>
  <c r="K621" i="2"/>
  <c r="M623" i="2"/>
  <c r="K637" i="2"/>
  <c r="M639" i="2"/>
  <c r="K653" i="2"/>
  <c r="M655" i="2"/>
  <c r="K669" i="2"/>
  <c r="M671" i="2"/>
  <c r="K685" i="2"/>
  <c r="M687" i="2"/>
  <c r="K701" i="2"/>
  <c r="M703" i="2"/>
  <c r="K717" i="2"/>
  <c r="M719" i="2"/>
  <c r="K720" i="2"/>
  <c r="M736" i="2"/>
  <c r="M754" i="2"/>
  <c r="K770" i="2"/>
  <c r="K780" i="2"/>
  <c r="M790" i="2"/>
  <c r="K807" i="2"/>
  <c r="M918" i="2"/>
  <c r="K576" i="2"/>
  <c r="M578" i="2"/>
  <c r="K592" i="2"/>
  <c r="M594" i="2"/>
  <c r="K608" i="2"/>
  <c r="M610" i="2"/>
  <c r="K624" i="2"/>
  <c r="M626" i="2"/>
  <c r="K640" i="2"/>
  <c r="M642" i="2"/>
  <c r="K656" i="2"/>
  <c r="M658" i="2"/>
  <c r="K672" i="2"/>
  <c r="M674" i="2"/>
  <c r="K688" i="2"/>
  <c r="M690" i="2"/>
  <c r="K704" i="2"/>
  <c r="M706" i="2"/>
  <c r="M733" i="2"/>
  <c r="K734" i="2"/>
  <c r="K742" i="2"/>
  <c r="M759" i="2"/>
  <c r="K762" i="2"/>
  <c r="K764" i="2"/>
  <c r="M775" i="2"/>
  <c r="M825" i="2"/>
  <c r="M889" i="2"/>
  <c r="K611" i="2"/>
  <c r="M613" i="2"/>
  <c r="K627" i="2"/>
  <c r="M629" i="2"/>
  <c r="K643" i="2"/>
  <c r="M645" i="2"/>
  <c r="K659" i="2"/>
  <c r="M661" i="2"/>
  <c r="K675" i="2"/>
  <c r="M677" i="2"/>
  <c r="K691" i="2"/>
  <c r="M693" i="2"/>
  <c r="K707" i="2"/>
  <c r="M709" i="2"/>
  <c r="M730" i="2"/>
  <c r="K731" i="2"/>
  <c r="M741" i="2"/>
  <c r="M746" i="2"/>
  <c r="M751" i="2"/>
  <c r="K752" i="2"/>
  <c r="K839" i="2"/>
  <c r="M854" i="2"/>
  <c r="K868" i="2"/>
  <c r="K903" i="2"/>
  <c r="K911" i="2"/>
  <c r="K614" i="2"/>
  <c r="M616" i="2"/>
  <c r="K630" i="2"/>
  <c r="M632" i="2"/>
  <c r="K646" i="2"/>
  <c r="M648" i="2"/>
  <c r="K662" i="2"/>
  <c r="M664" i="2"/>
  <c r="K678" i="2"/>
  <c r="M680" i="2"/>
  <c r="K694" i="2"/>
  <c r="M696" i="2"/>
  <c r="K710" i="2"/>
  <c r="M712" i="2"/>
  <c r="M727" i="2"/>
  <c r="K728" i="2"/>
  <c r="K739" i="2"/>
  <c r="K757" i="2"/>
  <c r="M761" i="2"/>
  <c r="M771" i="2"/>
  <c r="K778" i="2"/>
  <c r="M780" i="2"/>
  <c r="K794" i="2"/>
  <c r="M796" i="2"/>
  <c r="K810" i="2"/>
  <c r="M812" i="2"/>
  <c r="K826" i="2"/>
  <c r="M828" i="2"/>
  <c r="K842" i="2"/>
  <c r="M844" i="2"/>
  <c r="K858" i="2"/>
  <c r="M860" i="2"/>
  <c r="K874" i="2"/>
  <c r="M876" i="2"/>
  <c r="K890" i="2"/>
  <c r="M892" i="2"/>
  <c r="M910" i="2"/>
  <c r="K916" i="2"/>
  <c r="K925" i="2"/>
  <c r="K927" i="2"/>
  <c r="K975" i="2"/>
  <c r="M996" i="2"/>
  <c r="K781" i="2"/>
  <c r="M783" i="2"/>
  <c r="K797" i="2"/>
  <c r="M799" i="2"/>
  <c r="K813" i="2"/>
  <c r="M815" i="2"/>
  <c r="K829" i="2"/>
  <c r="M831" i="2"/>
  <c r="K845" i="2"/>
  <c r="M847" i="2"/>
  <c r="K861" i="2"/>
  <c r="M863" i="2"/>
  <c r="K877" i="2"/>
  <c r="M879" i="2"/>
  <c r="K893" i="2"/>
  <c r="M895" i="2"/>
  <c r="M915" i="2"/>
  <c r="M922" i="2"/>
  <c r="M932" i="2"/>
  <c r="K939" i="2"/>
  <c r="K949" i="2"/>
  <c r="M1011" i="2"/>
  <c r="K768" i="2"/>
  <c r="M770" i="2"/>
  <c r="K784" i="2"/>
  <c r="M786" i="2"/>
  <c r="K800" i="2"/>
  <c r="M802" i="2"/>
  <c r="K816" i="2"/>
  <c r="M818" i="2"/>
  <c r="K832" i="2"/>
  <c r="M834" i="2"/>
  <c r="K848" i="2"/>
  <c r="M850" i="2"/>
  <c r="K864" i="2"/>
  <c r="M866" i="2"/>
  <c r="K880" i="2"/>
  <c r="M882" i="2"/>
  <c r="K896" i="2"/>
  <c r="M898" i="2"/>
  <c r="M907" i="2"/>
  <c r="K908" i="2"/>
  <c r="K918" i="2"/>
  <c r="K946" i="2"/>
  <c r="M958" i="2"/>
  <c r="K803" i="2"/>
  <c r="M805" i="2"/>
  <c r="K819" i="2"/>
  <c r="M821" i="2"/>
  <c r="K835" i="2"/>
  <c r="M837" i="2"/>
  <c r="K851" i="2"/>
  <c r="M853" i="2"/>
  <c r="K867" i="2"/>
  <c r="M869" i="2"/>
  <c r="K883" i="2"/>
  <c r="M885" i="2"/>
  <c r="K899" i="2"/>
  <c r="M901" i="2"/>
  <c r="K913" i="2"/>
  <c r="M924" i="2"/>
  <c r="M926" i="2"/>
  <c r="M930" i="2"/>
  <c r="K962" i="2"/>
  <c r="K1125" i="2"/>
  <c r="K790" i="2"/>
  <c r="M792" i="2"/>
  <c r="K806" i="2"/>
  <c r="M808" i="2"/>
  <c r="K822" i="2"/>
  <c r="M824" i="2"/>
  <c r="K838" i="2"/>
  <c r="M840" i="2"/>
  <c r="K854" i="2"/>
  <c r="M856" i="2"/>
  <c r="K870" i="2"/>
  <c r="M872" i="2"/>
  <c r="K886" i="2"/>
  <c r="M888" i="2"/>
  <c r="K902" i="2"/>
  <c r="M904" i="2"/>
  <c r="K905" i="2"/>
  <c r="M912" i="2"/>
  <c r="K937" i="2"/>
  <c r="K940" i="2"/>
  <c r="K943" i="2"/>
  <c r="M950" i="2"/>
  <c r="K972" i="2"/>
  <c r="K793" i="2"/>
  <c r="M795" i="2"/>
  <c r="K809" i="2"/>
  <c r="M811" i="2"/>
  <c r="K825" i="2"/>
  <c r="M827" i="2"/>
  <c r="K841" i="2"/>
  <c r="M843" i="2"/>
  <c r="K857" i="2"/>
  <c r="M859" i="2"/>
  <c r="K873" i="2"/>
  <c r="M875" i="2"/>
  <c r="K889" i="2"/>
  <c r="M891" i="2"/>
  <c r="K920" i="2"/>
  <c r="K922" i="2"/>
  <c r="K932" i="2"/>
  <c r="M935" i="2"/>
  <c r="M977" i="2"/>
  <c r="K991" i="2"/>
  <c r="K812" i="2"/>
  <c r="M814" i="2"/>
  <c r="K828" i="2"/>
  <c r="M830" i="2"/>
  <c r="K844" i="2"/>
  <c r="M846" i="2"/>
  <c r="K860" i="2"/>
  <c r="M862" i="2"/>
  <c r="K876" i="2"/>
  <c r="M878" i="2"/>
  <c r="K892" i="2"/>
  <c r="M894" i="2"/>
  <c r="K910" i="2"/>
  <c r="K1013" i="2"/>
  <c r="K719" i="2"/>
  <c r="M721" i="2"/>
  <c r="K735" i="2"/>
  <c r="M737" i="2"/>
  <c r="K751" i="2"/>
  <c r="M753" i="2"/>
  <c r="K767" i="2"/>
  <c r="M769" i="2"/>
  <c r="K783" i="2"/>
  <c r="M785" i="2"/>
  <c r="K799" i="2"/>
  <c r="M801" i="2"/>
  <c r="K815" i="2"/>
  <c r="M817" i="2"/>
  <c r="K831" i="2"/>
  <c r="M833" i="2"/>
  <c r="K847" i="2"/>
  <c r="M849" i="2"/>
  <c r="K863" i="2"/>
  <c r="M865" i="2"/>
  <c r="K879" i="2"/>
  <c r="M881" i="2"/>
  <c r="K895" i="2"/>
  <c r="M897" i="2"/>
  <c r="M909" i="2"/>
  <c r="M914" i="2"/>
  <c r="M919" i="2"/>
  <c r="K924" i="2"/>
  <c r="K930" i="2"/>
  <c r="K1153" i="2"/>
  <c r="M772" i="2"/>
  <c r="K786" i="2"/>
  <c r="M788" i="2"/>
  <c r="K802" i="2"/>
  <c r="M804" i="2"/>
  <c r="K818" i="2"/>
  <c r="M820" i="2"/>
  <c r="K834" i="2"/>
  <c r="M836" i="2"/>
  <c r="K850" i="2"/>
  <c r="M852" i="2"/>
  <c r="K866" i="2"/>
  <c r="M868" i="2"/>
  <c r="K882" i="2"/>
  <c r="M884" i="2"/>
  <c r="K898" i="2"/>
  <c r="M900" i="2"/>
  <c r="K907" i="2"/>
  <c r="K928" i="2"/>
  <c r="M951" i="2"/>
  <c r="K959" i="2"/>
  <c r="M964" i="2"/>
  <c r="K821" i="2"/>
  <c r="M823" i="2"/>
  <c r="K837" i="2"/>
  <c r="M839" i="2"/>
  <c r="K853" i="2"/>
  <c r="M855" i="2"/>
  <c r="K869" i="2"/>
  <c r="M871" i="2"/>
  <c r="K885" i="2"/>
  <c r="M887" i="2"/>
  <c r="K901" i="2"/>
  <c r="M903" i="2"/>
  <c r="M906" i="2"/>
  <c r="K912" i="2"/>
  <c r="K917" i="2"/>
  <c r="M923" i="2"/>
  <c r="M941" i="2"/>
  <c r="M948" i="2"/>
  <c r="K964" i="2"/>
  <c r="K978" i="2"/>
  <c r="M993" i="2"/>
  <c r="K1007" i="2"/>
  <c r="K1024" i="2"/>
  <c r="K776" i="2"/>
  <c r="M778" i="2"/>
  <c r="K792" i="2"/>
  <c r="M794" i="2"/>
  <c r="K808" i="2"/>
  <c r="M810" i="2"/>
  <c r="K824" i="2"/>
  <c r="M826" i="2"/>
  <c r="K840" i="2"/>
  <c r="M842" i="2"/>
  <c r="K856" i="2"/>
  <c r="M858" i="2"/>
  <c r="K872" i="2"/>
  <c r="M874" i="2"/>
  <c r="K888" i="2"/>
  <c r="M890" i="2"/>
  <c r="K904" i="2"/>
  <c r="M911" i="2"/>
  <c r="M916" i="2"/>
  <c r="M945" i="2"/>
  <c r="M974" i="2"/>
  <c r="K747" i="2"/>
  <c r="M749" i="2"/>
  <c r="K763" i="2"/>
  <c r="M765" i="2"/>
  <c r="K779" i="2"/>
  <c r="M781" i="2"/>
  <c r="K795" i="2"/>
  <c r="M797" i="2"/>
  <c r="K811" i="2"/>
  <c r="M813" i="2"/>
  <c r="K827" i="2"/>
  <c r="M829" i="2"/>
  <c r="K843" i="2"/>
  <c r="M845" i="2"/>
  <c r="K859" i="2"/>
  <c r="M861" i="2"/>
  <c r="K875" i="2"/>
  <c r="M877" i="2"/>
  <c r="K891" i="2"/>
  <c r="M893" i="2"/>
  <c r="M929" i="2"/>
  <c r="M931" i="2"/>
  <c r="K938" i="2"/>
  <c r="K1044" i="2"/>
  <c r="K1073" i="2"/>
  <c r="K1131" i="2"/>
  <c r="K766" i="2"/>
  <c r="M768" i="2"/>
  <c r="K782" i="2"/>
  <c r="M784" i="2"/>
  <c r="K798" i="2"/>
  <c r="M800" i="2"/>
  <c r="K814" i="2"/>
  <c r="M816" i="2"/>
  <c r="K830" i="2"/>
  <c r="M832" i="2"/>
  <c r="K846" i="2"/>
  <c r="M848" i="2"/>
  <c r="K862" i="2"/>
  <c r="M864" i="2"/>
  <c r="K878" i="2"/>
  <c r="M880" i="2"/>
  <c r="K894" i="2"/>
  <c r="M896" i="2"/>
  <c r="K909" i="2"/>
  <c r="K914" i="2"/>
  <c r="K921" i="2"/>
  <c r="M925" i="2"/>
  <c r="M927" i="2"/>
  <c r="K933" i="2"/>
  <c r="M942" i="2"/>
  <c r="K948" i="2"/>
  <c r="K956" i="2"/>
  <c r="M980" i="2"/>
  <c r="K1026" i="2"/>
  <c r="K785" i="2"/>
  <c r="M787" i="2"/>
  <c r="K801" i="2"/>
  <c r="M803" i="2"/>
  <c r="K817" i="2"/>
  <c r="M819" i="2"/>
  <c r="K833" i="2"/>
  <c r="M835" i="2"/>
  <c r="K849" i="2"/>
  <c r="M851" i="2"/>
  <c r="K865" i="2"/>
  <c r="M867" i="2"/>
  <c r="K881" i="2"/>
  <c r="M883" i="2"/>
  <c r="K897" i="2"/>
  <c r="M899" i="2"/>
  <c r="M908" i="2"/>
  <c r="M913" i="2"/>
  <c r="M961" i="2"/>
  <c r="K994" i="2"/>
  <c r="M1009" i="2"/>
  <c r="K988" i="2"/>
  <c r="M990" i="2"/>
  <c r="K1004" i="2"/>
  <c r="M1006" i="2"/>
  <c r="K1028" i="2"/>
  <c r="M1031" i="2"/>
  <c r="K1035" i="2"/>
  <c r="M1047" i="2"/>
  <c r="M1057" i="2"/>
  <c r="K1062" i="2"/>
  <c r="M1090" i="2"/>
  <c r="K1093" i="2"/>
  <c r="M1097" i="2"/>
  <c r="K1116" i="2"/>
  <c r="M1158" i="2"/>
  <c r="K965" i="2"/>
  <c r="M967" i="2"/>
  <c r="K981" i="2"/>
  <c r="M983" i="2"/>
  <c r="K997" i="2"/>
  <c r="M999" i="2"/>
  <c r="M1016" i="2"/>
  <c r="K1020" i="2"/>
  <c r="M1038" i="2"/>
  <c r="K1042" i="2"/>
  <c r="K1052" i="2"/>
  <c r="K1057" i="2"/>
  <c r="M1060" i="2"/>
  <c r="M1109" i="2"/>
  <c r="M1113" i="2"/>
  <c r="K1235" i="2"/>
  <c r="K1311" i="2"/>
  <c r="K936" i="2"/>
  <c r="M938" i="2"/>
  <c r="K952" i="2"/>
  <c r="M954" i="2"/>
  <c r="K968" i="2"/>
  <c r="M970" i="2"/>
  <c r="K984" i="2"/>
  <c r="M986" i="2"/>
  <c r="K1000" i="2"/>
  <c r="M1002" i="2"/>
  <c r="K1022" i="2"/>
  <c r="K1068" i="2"/>
  <c r="M1074" i="2"/>
  <c r="K1090" i="2"/>
  <c r="K1109" i="2"/>
  <c r="M1149" i="2"/>
  <c r="M1188" i="2"/>
  <c r="K955" i="2"/>
  <c r="M957" i="2"/>
  <c r="K971" i="2"/>
  <c r="M973" i="2"/>
  <c r="K987" i="2"/>
  <c r="M989" i="2"/>
  <c r="K1003" i="2"/>
  <c r="M1005" i="2"/>
  <c r="M1025" i="2"/>
  <c r="M1027" i="2"/>
  <c r="K1040" i="2"/>
  <c r="K1084" i="2"/>
  <c r="K1087" i="2"/>
  <c r="M1132" i="2"/>
  <c r="K1226" i="2"/>
  <c r="K1248" i="2"/>
  <c r="K926" i="2"/>
  <c r="M928" i="2"/>
  <c r="K942" i="2"/>
  <c r="M944" i="2"/>
  <c r="K958" i="2"/>
  <c r="M960" i="2"/>
  <c r="K974" i="2"/>
  <c r="M976" i="2"/>
  <c r="K990" i="2"/>
  <c r="M992" i="2"/>
  <c r="K1006" i="2"/>
  <c r="M1008" i="2"/>
  <c r="K1009" i="2"/>
  <c r="M1014" i="2"/>
  <c r="K1029" i="2"/>
  <c r="M1048" i="2"/>
  <c r="M1058" i="2"/>
  <c r="K1060" i="2"/>
  <c r="M1091" i="2"/>
  <c r="K1098" i="2"/>
  <c r="M1102" i="2"/>
  <c r="K1113" i="2"/>
  <c r="M1118" i="2"/>
  <c r="M1189" i="2"/>
  <c r="K945" i="2"/>
  <c r="M947" i="2"/>
  <c r="K961" i="2"/>
  <c r="M963" i="2"/>
  <c r="K977" i="2"/>
  <c r="M979" i="2"/>
  <c r="K993" i="2"/>
  <c r="M995" i="2"/>
  <c r="M1012" i="2"/>
  <c r="M1032" i="2"/>
  <c r="K1036" i="2"/>
  <c r="M1043" i="2"/>
  <c r="K1045" i="2"/>
  <c r="K1071" i="2"/>
  <c r="K1091" i="2"/>
  <c r="M1095" i="2"/>
  <c r="M1110" i="2"/>
  <c r="K980" i="2"/>
  <c r="M982" i="2"/>
  <c r="K996" i="2"/>
  <c r="M998" i="2"/>
  <c r="K1014" i="2"/>
  <c r="M1021" i="2"/>
  <c r="K1038" i="2"/>
  <c r="M1041" i="2"/>
  <c r="M1053" i="2"/>
  <c r="K1055" i="2"/>
  <c r="M1069" i="2"/>
  <c r="K1074" i="2"/>
  <c r="K1078" i="2"/>
  <c r="M1114" i="2"/>
  <c r="M1150" i="2"/>
  <c r="K919" i="2"/>
  <c r="M921" i="2"/>
  <c r="K935" i="2"/>
  <c r="M937" i="2"/>
  <c r="K951" i="2"/>
  <c r="M953" i="2"/>
  <c r="K967" i="2"/>
  <c r="M969" i="2"/>
  <c r="K983" i="2"/>
  <c r="M985" i="2"/>
  <c r="K999" i="2"/>
  <c r="M1001" i="2"/>
  <c r="M1010" i="2"/>
  <c r="M1064" i="2"/>
  <c r="K1088" i="2"/>
  <c r="K1155" i="2"/>
  <c r="K1175" i="2"/>
  <c r="M940" i="2"/>
  <c r="K954" i="2"/>
  <c r="M956" i="2"/>
  <c r="K970" i="2"/>
  <c r="M972" i="2"/>
  <c r="K986" i="2"/>
  <c r="M988" i="2"/>
  <c r="K1002" i="2"/>
  <c r="M1004" i="2"/>
  <c r="K1025" i="2"/>
  <c r="M1030" i="2"/>
  <c r="M1046" i="2"/>
  <c r="K1058" i="2"/>
  <c r="M1075" i="2"/>
  <c r="M1092" i="2"/>
  <c r="K1210" i="2"/>
  <c r="K941" i="2"/>
  <c r="M943" i="2"/>
  <c r="K957" i="2"/>
  <c r="M959" i="2"/>
  <c r="K973" i="2"/>
  <c r="M975" i="2"/>
  <c r="K989" i="2"/>
  <c r="M991" i="2"/>
  <c r="K1005" i="2"/>
  <c r="M1007" i="2"/>
  <c r="K1023" i="2"/>
  <c r="M1028" i="2"/>
  <c r="K1103" i="2"/>
  <c r="M1115" i="2"/>
  <c r="K1123" i="2"/>
  <c r="M1134" i="2"/>
  <c r="K1162" i="2"/>
  <c r="K944" i="2"/>
  <c r="M946" i="2"/>
  <c r="K960" i="2"/>
  <c r="M962" i="2"/>
  <c r="K976" i="2"/>
  <c r="M978" i="2"/>
  <c r="K992" i="2"/>
  <c r="M994" i="2"/>
  <c r="K1008" i="2"/>
  <c r="K1012" i="2"/>
  <c r="M1015" i="2"/>
  <c r="K1019" i="2"/>
  <c r="K1030" i="2"/>
  <c r="M1037" i="2"/>
  <c r="K1041" i="2"/>
  <c r="K1046" i="2"/>
  <c r="K1072" i="2"/>
  <c r="M1089" i="2"/>
  <c r="K1092" i="2"/>
  <c r="K1146" i="2"/>
  <c r="K915" i="2"/>
  <c r="M917" i="2"/>
  <c r="K931" i="2"/>
  <c r="M933" i="2"/>
  <c r="K947" i="2"/>
  <c r="M949" i="2"/>
  <c r="K963" i="2"/>
  <c r="M965" i="2"/>
  <c r="K979" i="2"/>
  <c r="M981" i="2"/>
  <c r="K995" i="2"/>
  <c r="M997" i="2"/>
  <c r="K1010" i="2"/>
  <c r="M1026" i="2"/>
  <c r="M1044" i="2"/>
  <c r="K1051" i="2"/>
  <c r="K1056" i="2"/>
  <c r="M1059" i="2"/>
  <c r="M1086" i="2"/>
  <c r="M1100" i="2"/>
  <c r="K1111" i="2"/>
  <c r="K1115" i="2"/>
  <c r="M1141" i="2"/>
  <c r="K1151" i="2"/>
  <c r="M1221" i="2"/>
  <c r="M920" i="2"/>
  <c r="K934" i="2"/>
  <c r="M936" i="2"/>
  <c r="K950" i="2"/>
  <c r="M952" i="2"/>
  <c r="K966" i="2"/>
  <c r="M968" i="2"/>
  <c r="K982" i="2"/>
  <c r="M984" i="2"/>
  <c r="K998" i="2"/>
  <c r="M1000" i="2"/>
  <c r="M1054" i="2"/>
  <c r="M1062" i="2"/>
  <c r="K1067" i="2"/>
  <c r="M1070" i="2"/>
  <c r="K1089" i="2"/>
  <c r="M1120" i="2"/>
  <c r="K1135" i="2"/>
  <c r="K1157" i="2"/>
  <c r="M939" i="2"/>
  <c r="K953" i="2"/>
  <c r="M955" i="2"/>
  <c r="K969" i="2"/>
  <c r="M971" i="2"/>
  <c r="K985" i="2"/>
  <c r="M987" i="2"/>
  <c r="K1001" i="2"/>
  <c r="M1003" i="2"/>
  <c r="M1022" i="2"/>
  <c r="M1024" i="2"/>
  <c r="K1039" i="2"/>
  <c r="M1042" i="2"/>
  <c r="M1073" i="2"/>
  <c r="M1076" i="2"/>
  <c r="M1080" i="2"/>
  <c r="M1142" i="2"/>
  <c r="K1178" i="2"/>
  <c r="M1268" i="2"/>
  <c r="K1061" i="2"/>
  <c r="M1063" i="2"/>
  <c r="K1077" i="2"/>
  <c r="M1079" i="2"/>
  <c r="K1108" i="2"/>
  <c r="M1126" i="2"/>
  <c r="K1140" i="2"/>
  <c r="M1145" i="2"/>
  <c r="M1156" i="2"/>
  <c r="K1170" i="2"/>
  <c r="M1173" i="2"/>
  <c r="M1185" i="2"/>
  <c r="K1191" i="2"/>
  <c r="K1215" i="2"/>
  <c r="M1281" i="2"/>
  <c r="K1401" i="2"/>
  <c r="K1016" i="2"/>
  <c r="M1018" i="2"/>
  <c r="K1032" i="2"/>
  <c r="M1034" i="2"/>
  <c r="K1048" i="2"/>
  <c r="M1050" i="2"/>
  <c r="K1064" i="2"/>
  <c r="M1066" i="2"/>
  <c r="K1080" i="2"/>
  <c r="M1082" i="2"/>
  <c r="K1095" i="2"/>
  <c r="K1100" i="2"/>
  <c r="M1107" i="2"/>
  <c r="K1118" i="2"/>
  <c r="M1122" i="2"/>
  <c r="M1124" i="2"/>
  <c r="K1138" i="2"/>
  <c r="M1161" i="2"/>
  <c r="K1188" i="2"/>
  <c r="K1241" i="2"/>
  <c r="K1274" i="2"/>
  <c r="K1474" i="2"/>
  <c r="K1083" i="2"/>
  <c r="M1085" i="2"/>
  <c r="M1094" i="2"/>
  <c r="M1099" i="2"/>
  <c r="K1105" i="2"/>
  <c r="M1117" i="2"/>
  <c r="K1132" i="2"/>
  <c r="M1143" i="2"/>
  <c r="K1147" i="2"/>
  <c r="K1163" i="2"/>
  <c r="M1166" i="2"/>
  <c r="K1195" i="2"/>
  <c r="M1282" i="2"/>
  <c r="M1319" i="2"/>
  <c r="K1359" i="2"/>
  <c r="M1040" i="2"/>
  <c r="K1054" i="2"/>
  <c r="M1056" i="2"/>
  <c r="K1070" i="2"/>
  <c r="M1072" i="2"/>
  <c r="K1086" i="2"/>
  <c r="M1088" i="2"/>
  <c r="K1097" i="2"/>
  <c r="M1104" i="2"/>
  <c r="K1120" i="2"/>
  <c r="K1130" i="2"/>
  <c r="K1156" i="2"/>
  <c r="K1173" i="2"/>
  <c r="K1179" i="2"/>
  <c r="K1199" i="2"/>
  <c r="M1231" i="2"/>
  <c r="K1449" i="2"/>
  <c r="K1076" i="2"/>
  <c r="M1078" i="2"/>
  <c r="K1102" i="2"/>
  <c r="K1122" i="2"/>
  <c r="K1124" i="2"/>
  <c r="M1137" i="2"/>
  <c r="M1139" i="2"/>
  <c r="K1154" i="2"/>
  <c r="M1159" i="2"/>
  <c r="M1164" i="2"/>
  <c r="M1169" i="2"/>
  <c r="M1177" i="2"/>
  <c r="M1208" i="2"/>
  <c r="M1351" i="2"/>
  <c r="K1015" i="2"/>
  <c r="M1017" i="2"/>
  <c r="K1031" i="2"/>
  <c r="M1033" i="2"/>
  <c r="K1047" i="2"/>
  <c r="M1049" i="2"/>
  <c r="K1063" i="2"/>
  <c r="M1065" i="2"/>
  <c r="K1079" i="2"/>
  <c r="M1081" i="2"/>
  <c r="M1101" i="2"/>
  <c r="K1107" i="2"/>
  <c r="K1112" i="2"/>
  <c r="M1121" i="2"/>
  <c r="K1143" i="2"/>
  <c r="M1148" i="2"/>
  <c r="M1174" i="2"/>
  <c r="M1180" i="2"/>
  <c r="M1193" i="2"/>
  <c r="M1217" i="2"/>
  <c r="M1227" i="2"/>
  <c r="K1269" i="2"/>
  <c r="K1284" i="2"/>
  <c r="M1293" i="2"/>
  <c r="K1341" i="2"/>
  <c r="K1361" i="2"/>
  <c r="K1018" i="2"/>
  <c r="M1020" i="2"/>
  <c r="K1034" i="2"/>
  <c r="M1036" i="2"/>
  <c r="K1050" i="2"/>
  <c r="M1052" i="2"/>
  <c r="K1066" i="2"/>
  <c r="M1068" i="2"/>
  <c r="K1082" i="2"/>
  <c r="M1084" i="2"/>
  <c r="M1106" i="2"/>
  <c r="M1111" i="2"/>
  <c r="M1129" i="2"/>
  <c r="M1133" i="2"/>
  <c r="M1157" i="2"/>
  <c r="K1164" i="2"/>
  <c r="K1171" i="2"/>
  <c r="M1222" i="2"/>
  <c r="K1021" i="2"/>
  <c r="M1023" i="2"/>
  <c r="K1037" i="2"/>
  <c r="M1039" i="2"/>
  <c r="K1053" i="2"/>
  <c r="M1055" i="2"/>
  <c r="K1069" i="2"/>
  <c r="M1071" i="2"/>
  <c r="K1085" i="2"/>
  <c r="M1087" i="2"/>
  <c r="M1093" i="2"/>
  <c r="M1098" i="2"/>
  <c r="K1099" i="2"/>
  <c r="K1104" i="2"/>
  <c r="M1127" i="2"/>
  <c r="K1141" i="2"/>
  <c r="K1148" i="2"/>
  <c r="K1159" i="2"/>
  <c r="K1183" i="2"/>
  <c r="K1186" i="2"/>
  <c r="M1209" i="2"/>
  <c r="K1313" i="2"/>
  <c r="M1116" i="2"/>
  <c r="K1119" i="2"/>
  <c r="M1123" i="2"/>
  <c r="M1125" i="2"/>
  <c r="K1137" i="2"/>
  <c r="K1139" i="2"/>
  <c r="M1153" i="2"/>
  <c r="M1155" i="2"/>
  <c r="M1172" i="2"/>
  <c r="M1190" i="2"/>
  <c r="K1209" i="2"/>
  <c r="K1250" i="2"/>
  <c r="K1277" i="2"/>
  <c r="K1305" i="2"/>
  <c r="M1324" i="2"/>
  <c r="M1481" i="2"/>
  <c r="K1011" i="2"/>
  <c r="M1013" i="2"/>
  <c r="K1027" i="2"/>
  <c r="M1029" i="2"/>
  <c r="K1043" i="2"/>
  <c r="M1045" i="2"/>
  <c r="K1059" i="2"/>
  <c r="M1061" i="2"/>
  <c r="K1075" i="2"/>
  <c r="M1077" i="2"/>
  <c r="K1096" i="2"/>
  <c r="M1108" i="2"/>
  <c r="K1114" i="2"/>
  <c r="K1228" i="2"/>
  <c r="K1239" i="2"/>
  <c r="M1334" i="2"/>
  <c r="M1181" i="2"/>
  <c r="K1387" i="2"/>
  <c r="K1017" i="2"/>
  <c r="M1019" i="2"/>
  <c r="K1033" i="2"/>
  <c r="M1035" i="2"/>
  <c r="K1049" i="2"/>
  <c r="M1051" i="2"/>
  <c r="K1065" i="2"/>
  <c r="M1067" i="2"/>
  <c r="K1081" i="2"/>
  <c r="M1083" i="2"/>
  <c r="M1105" i="2"/>
  <c r="K1106" i="2"/>
  <c r="K1121" i="2"/>
  <c r="K1127" i="2"/>
  <c r="M1140" i="2"/>
  <c r="M1165" i="2"/>
  <c r="K1167" i="2"/>
  <c r="K1172" i="2"/>
  <c r="M1210" i="2"/>
  <c r="K1234" i="2"/>
  <c r="M1258" i="2"/>
  <c r="M1355" i="2"/>
  <c r="M1175" i="2"/>
  <c r="K1189" i="2"/>
  <c r="M1191" i="2"/>
  <c r="M1214" i="2"/>
  <c r="K1220" i="2"/>
  <c r="M1234" i="2"/>
  <c r="M1250" i="2"/>
  <c r="M1254" i="2"/>
  <c r="M1256" i="2"/>
  <c r="M1296" i="2"/>
  <c r="M1379" i="2"/>
  <c r="K1417" i="2"/>
  <c r="K1484" i="2"/>
  <c r="K1128" i="2"/>
  <c r="M1130" i="2"/>
  <c r="K1144" i="2"/>
  <c r="M1146" i="2"/>
  <c r="K1160" i="2"/>
  <c r="M1162" i="2"/>
  <c r="K1176" i="2"/>
  <c r="M1178" i="2"/>
  <c r="K1192" i="2"/>
  <c r="M1194" i="2"/>
  <c r="M1206" i="2"/>
  <c r="K1207" i="2"/>
  <c r="M1219" i="2"/>
  <c r="K1225" i="2"/>
  <c r="M1244" i="2"/>
  <c r="K1260" i="2"/>
  <c r="M1263" i="2"/>
  <c r="K1272" i="2"/>
  <c r="M1275" i="2"/>
  <c r="K1288" i="2"/>
  <c r="K1300" i="2"/>
  <c r="M1352" i="2"/>
  <c r="K1356" i="2"/>
  <c r="M1400" i="2"/>
  <c r="M1424" i="2"/>
  <c r="M1197" i="2"/>
  <c r="K1201" i="2"/>
  <c r="M1203" i="2"/>
  <c r="K1204" i="2"/>
  <c r="K1212" i="2"/>
  <c r="K1217" i="2"/>
  <c r="M1224" i="2"/>
  <c r="M1238" i="2"/>
  <c r="M1246" i="2"/>
  <c r="M1252" i="2"/>
  <c r="M1365" i="2"/>
  <c r="K1390" i="2"/>
  <c r="K1424" i="2"/>
  <c r="M1444" i="2"/>
  <c r="K1459" i="2"/>
  <c r="K1467" i="2"/>
  <c r="K1134" i="2"/>
  <c r="M1136" i="2"/>
  <c r="K1150" i="2"/>
  <c r="M1152" i="2"/>
  <c r="K1166" i="2"/>
  <c r="M1168" i="2"/>
  <c r="K1182" i="2"/>
  <c r="M1184" i="2"/>
  <c r="K1198" i="2"/>
  <c r="M1211" i="2"/>
  <c r="M1236" i="2"/>
  <c r="M1240" i="2"/>
  <c r="M1242" i="2"/>
  <c r="M1301" i="2"/>
  <c r="K1321" i="2"/>
  <c r="K1333" i="2"/>
  <c r="K1347" i="2"/>
  <c r="K1352" i="2"/>
  <c r="K1379" i="2"/>
  <c r="K1412" i="2"/>
  <c r="M1477" i="2"/>
  <c r="K1169" i="2"/>
  <c r="M1171" i="2"/>
  <c r="K1185" i="2"/>
  <c r="M1187" i="2"/>
  <c r="K1222" i="2"/>
  <c r="K1232" i="2"/>
  <c r="K1252" i="2"/>
  <c r="K1256" i="2"/>
  <c r="K1329" i="2"/>
  <c r="K1365" i="2"/>
  <c r="M1391" i="2"/>
  <c r="M1407" i="2"/>
  <c r="K1431" i="2"/>
  <c r="M1226" i="2"/>
  <c r="K1236" i="2"/>
  <c r="K1242" i="2"/>
  <c r="K1254" i="2"/>
  <c r="M1257" i="2"/>
  <c r="M1259" i="2"/>
  <c r="K1261" i="2"/>
  <c r="M1271" i="2"/>
  <c r="M1302" i="2"/>
  <c r="K1366" i="2"/>
  <c r="M1386" i="2"/>
  <c r="K1194" i="2"/>
  <c r="M1196" i="2"/>
  <c r="M1202" i="2"/>
  <c r="M1205" i="2"/>
  <c r="K1206" i="2"/>
  <c r="M1218" i="2"/>
  <c r="K1219" i="2"/>
  <c r="K1229" i="2"/>
  <c r="K1240" i="2"/>
  <c r="K1244" i="2"/>
  <c r="M1266" i="2"/>
  <c r="M1276" i="2"/>
  <c r="M1290" i="2"/>
  <c r="K1293" i="2"/>
  <c r="M1318" i="2"/>
  <c r="M1335" i="2"/>
  <c r="M1349" i="2"/>
  <c r="M1462" i="2"/>
  <c r="M1479" i="2"/>
  <c r="K1101" i="2"/>
  <c r="M1103" i="2"/>
  <c r="K1117" i="2"/>
  <c r="M1119" i="2"/>
  <c r="K1133" i="2"/>
  <c r="M1135" i="2"/>
  <c r="K1149" i="2"/>
  <c r="M1151" i="2"/>
  <c r="K1165" i="2"/>
  <c r="M1167" i="2"/>
  <c r="K1181" i="2"/>
  <c r="M1183" i="2"/>
  <c r="K1197" i="2"/>
  <c r="M1199" i="2"/>
  <c r="K1200" i="2"/>
  <c r="K1203" i="2"/>
  <c r="K1224" i="2"/>
  <c r="M1228" i="2"/>
  <c r="K1238" i="2"/>
  <c r="M1247" i="2"/>
  <c r="K1349" i="2"/>
  <c r="M1362" i="2"/>
  <c r="K1371" i="2"/>
  <c r="M1376" i="2"/>
  <c r="M1397" i="2"/>
  <c r="M1402" i="2"/>
  <c r="K1414" i="2"/>
  <c r="K1136" i="2"/>
  <c r="M1138" i="2"/>
  <c r="K1152" i="2"/>
  <c r="M1154" i="2"/>
  <c r="K1168" i="2"/>
  <c r="M1170" i="2"/>
  <c r="K1184" i="2"/>
  <c r="M1186" i="2"/>
  <c r="M1215" i="2"/>
  <c r="K1216" i="2"/>
  <c r="M1223" i="2"/>
  <c r="M1241" i="2"/>
  <c r="M1253" i="2"/>
  <c r="K1279" i="2"/>
  <c r="M1283" i="2"/>
  <c r="M1310" i="2"/>
  <c r="K1344" i="2"/>
  <c r="K1376" i="2"/>
  <c r="K1427" i="2"/>
  <c r="K1094" i="2"/>
  <c r="M1096" i="2"/>
  <c r="K1110" i="2"/>
  <c r="M1112" i="2"/>
  <c r="K1126" i="2"/>
  <c r="M1128" i="2"/>
  <c r="K1142" i="2"/>
  <c r="M1144" i="2"/>
  <c r="K1158" i="2"/>
  <c r="M1160" i="2"/>
  <c r="K1174" i="2"/>
  <c r="M1176" i="2"/>
  <c r="K1190" i="2"/>
  <c r="M1192" i="2"/>
  <c r="K1213" i="2"/>
  <c r="K1221" i="2"/>
  <c r="M1225" i="2"/>
  <c r="M1237" i="2"/>
  <c r="M1243" i="2"/>
  <c r="K1257" i="2"/>
  <c r="M1262" i="2"/>
  <c r="K1271" i="2"/>
  <c r="M1287" i="2"/>
  <c r="K1290" i="2"/>
  <c r="K1340" i="2"/>
  <c r="M1359" i="2"/>
  <c r="M1377" i="2"/>
  <c r="K1129" i="2"/>
  <c r="M1131" i="2"/>
  <c r="K1145" i="2"/>
  <c r="M1147" i="2"/>
  <c r="K1161" i="2"/>
  <c r="M1163" i="2"/>
  <c r="K1177" i="2"/>
  <c r="M1179" i="2"/>
  <c r="K1193" i="2"/>
  <c r="M1195" i="2"/>
  <c r="M1207" i="2"/>
  <c r="K1208" i="2"/>
  <c r="M1212" i="2"/>
  <c r="M1220" i="2"/>
  <c r="M1230" i="2"/>
  <c r="K1255" i="2"/>
  <c r="M1277" i="2"/>
  <c r="K1303" i="2"/>
  <c r="K1319" i="2"/>
  <c r="K1345" i="2"/>
  <c r="K1350" i="2"/>
  <c r="M1368" i="2"/>
  <c r="K1180" i="2"/>
  <c r="M1182" i="2"/>
  <c r="K1196" i="2"/>
  <c r="M1198" i="2"/>
  <c r="M1201" i="2"/>
  <c r="K1202" i="2"/>
  <c r="M1204" i="2"/>
  <c r="K1205" i="2"/>
  <c r="K1218" i="2"/>
  <c r="K1223" i="2"/>
  <c r="K1245" i="2"/>
  <c r="K1251" i="2"/>
  <c r="K1264" i="2"/>
  <c r="M1291" i="2"/>
  <c r="M1341" i="2"/>
  <c r="K1372" i="2"/>
  <c r="M1383" i="2"/>
  <c r="K1398" i="2"/>
  <c r="K1456" i="2"/>
  <c r="K1258" i="2"/>
  <c r="M1260" i="2"/>
  <c r="M1274" i="2"/>
  <c r="K1275" i="2"/>
  <c r="K1287" i="2"/>
  <c r="M1295" i="2"/>
  <c r="M1305" i="2"/>
  <c r="M1311" i="2"/>
  <c r="M1313" i="2"/>
  <c r="M1315" i="2"/>
  <c r="M1317" i="2"/>
  <c r="M1339" i="2"/>
  <c r="M1381" i="2"/>
  <c r="K1391" i="2"/>
  <c r="K1280" i="2"/>
  <c r="M1286" i="2"/>
  <c r="K1289" i="2"/>
  <c r="M1307" i="2"/>
  <c r="M1309" i="2"/>
  <c r="M1321" i="2"/>
  <c r="M1330" i="2"/>
  <c r="K1334" i="2"/>
  <c r="M1344" i="2"/>
  <c r="K1363" i="2"/>
  <c r="M1373" i="2"/>
  <c r="K1375" i="2"/>
  <c r="K1403" i="2"/>
  <c r="M1430" i="2"/>
  <c r="M1445" i="2"/>
  <c r="K1461" i="2"/>
  <c r="K1465" i="2"/>
  <c r="M1279" i="2"/>
  <c r="K1291" i="2"/>
  <c r="K1297" i="2"/>
  <c r="M1342" i="2"/>
  <c r="M1354" i="2"/>
  <c r="K1358" i="2"/>
  <c r="M1366" i="2"/>
  <c r="K1373" i="2"/>
  <c r="M1384" i="2"/>
  <c r="K1389" i="2"/>
  <c r="M1398" i="2"/>
  <c r="M1409" i="2"/>
  <c r="M1449" i="2"/>
  <c r="M1474" i="2"/>
  <c r="M1490" i="2"/>
  <c r="K1295" i="2"/>
  <c r="K1299" i="2"/>
  <c r="K1317" i="2"/>
  <c r="K1323" i="2"/>
  <c r="K1325" i="2"/>
  <c r="K1368" i="2"/>
  <c r="M1395" i="2"/>
  <c r="K1400" i="2"/>
  <c r="M1418" i="2"/>
  <c r="M1421" i="2"/>
  <c r="K1434" i="2"/>
  <c r="M1454" i="2"/>
  <c r="K1466" i="2"/>
  <c r="K1478" i="2"/>
  <c r="K1482" i="2"/>
  <c r="K1231" i="2"/>
  <c r="M1233" i="2"/>
  <c r="K1247" i="2"/>
  <c r="M1249" i="2"/>
  <c r="K1263" i="2"/>
  <c r="M1265" i="2"/>
  <c r="K1266" i="2"/>
  <c r="M1273" i="2"/>
  <c r="M1278" i="2"/>
  <c r="M1292" i="2"/>
  <c r="M1298" i="2"/>
  <c r="M1322" i="2"/>
  <c r="K1328" i="2"/>
  <c r="K1337" i="2"/>
  <c r="K1342" i="2"/>
  <c r="M1374" i="2"/>
  <c r="K1384" i="2"/>
  <c r="M1390" i="2"/>
  <c r="M1393" i="2"/>
  <c r="K1404" i="2"/>
  <c r="M1416" i="2"/>
  <c r="K1421" i="2"/>
  <c r="K1435" i="2"/>
  <c r="K1446" i="2"/>
  <c r="K1454" i="2"/>
  <c r="M1467" i="2"/>
  <c r="K1479" i="2"/>
  <c r="M1463" i="2"/>
  <c r="K1237" i="2"/>
  <c r="M1239" i="2"/>
  <c r="K1253" i="2"/>
  <c r="M1255" i="2"/>
  <c r="M1270" i="2"/>
  <c r="K1276" i="2"/>
  <c r="K1281" i="2"/>
  <c r="M1304" i="2"/>
  <c r="M1312" i="2"/>
  <c r="M1320" i="2"/>
  <c r="M1338" i="2"/>
  <c r="K1357" i="2"/>
  <c r="M1367" i="2"/>
  <c r="K1369" i="2"/>
  <c r="K1382" i="2"/>
  <c r="M1405" i="2"/>
  <c r="M1432" i="2"/>
  <c r="K1451" i="2"/>
  <c r="M1484" i="2"/>
  <c r="K1211" i="2"/>
  <c r="M1213" i="2"/>
  <c r="K1227" i="2"/>
  <c r="M1229" i="2"/>
  <c r="K1243" i="2"/>
  <c r="M1245" i="2"/>
  <c r="K1259" i="2"/>
  <c r="M1261" i="2"/>
  <c r="K1268" i="2"/>
  <c r="K1273" i="2"/>
  <c r="M1280" i="2"/>
  <c r="K1294" i="2"/>
  <c r="K1396" i="2"/>
  <c r="M1414" i="2"/>
  <c r="K1419" i="2"/>
  <c r="K1422" i="2"/>
  <c r="M1456" i="2"/>
  <c r="M1480" i="2"/>
  <c r="M1488" i="2"/>
  <c r="M1200" i="2"/>
  <c r="K1214" i="2"/>
  <c r="M1216" i="2"/>
  <c r="K1230" i="2"/>
  <c r="M1232" i="2"/>
  <c r="K1246" i="2"/>
  <c r="M1248" i="2"/>
  <c r="K1262" i="2"/>
  <c r="M1264" i="2"/>
  <c r="M1267" i="2"/>
  <c r="K1285" i="2"/>
  <c r="K1296" i="2"/>
  <c r="K1302" i="2"/>
  <c r="K1306" i="2"/>
  <c r="K1312" i="2"/>
  <c r="K1316" i="2"/>
  <c r="K1318" i="2"/>
  <c r="K1320" i="2"/>
  <c r="M1329" i="2"/>
  <c r="K1355" i="2"/>
  <c r="M1360" i="2"/>
  <c r="M1370" i="2"/>
  <c r="M1408" i="2"/>
  <c r="K1436" i="2"/>
  <c r="M1440" i="2"/>
  <c r="M1452" i="2"/>
  <c r="M1464" i="2"/>
  <c r="K1233" i="2"/>
  <c r="M1235" i="2"/>
  <c r="K1249" i="2"/>
  <c r="M1251" i="2"/>
  <c r="K1265" i="2"/>
  <c r="K1278" i="2"/>
  <c r="M1289" i="2"/>
  <c r="M1299" i="2"/>
  <c r="K1308" i="2"/>
  <c r="K1310" i="2"/>
  <c r="K1322" i="2"/>
  <c r="M1327" i="2"/>
  <c r="K1343" i="2"/>
  <c r="M1346" i="2"/>
  <c r="M1358" i="2"/>
  <c r="M1363" i="2"/>
  <c r="K1377" i="2"/>
  <c r="K1380" i="2"/>
  <c r="K1405" i="2"/>
  <c r="K1408" i="2"/>
  <c r="M1411" i="2"/>
  <c r="K1429" i="2"/>
  <c r="K1393" i="2"/>
  <c r="K1407" i="2"/>
  <c r="M1413" i="2"/>
  <c r="K1462" i="2"/>
  <c r="M1465" i="2"/>
  <c r="K1327" i="2"/>
  <c r="K1332" i="2"/>
  <c r="M1371" i="2"/>
  <c r="M1378" i="2"/>
  <c r="K1381" i="2"/>
  <c r="K1395" i="2"/>
  <c r="M1399" i="2"/>
  <c r="M1406" i="2"/>
  <c r="K1416" i="2"/>
  <c r="M1428" i="2"/>
  <c r="M1435" i="2"/>
  <c r="M1442" i="2"/>
  <c r="M1447" i="2"/>
  <c r="K1452" i="2"/>
  <c r="K1483" i="2"/>
  <c r="K1267" i="2"/>
  <c r="M1269" i="2"/>
  <c r="K1283" i="2"/>
  <c r="M1285" i="2"/>
  <c r="M1306" i="2"/>
  <c r="K1307" i="2"/>
  <c r="M1326" i="2"/>
  <c r="M1331" i="2"/>
  <c r="M1336" i="2"/>
  <c r="K1339" i="2"/>
  <c r="M1343" i="2"/>
  <c r="M1350" i="2"/>
  <c r="K1353" i="2"/>
  <c r="M1357" i="2"/>
  <c r="K1360" i="2"/>
  <c r="K1374" i="2"/>
  <c r="K1388" i="2"/>
  <c r="M1392" i="2"/>
  <c r="K1409" i="2"/>
  <c r="M1426" i="2"/>
  <c r="K1430" i="2"/>
  <c r="K1447" i="2"/>
  <c r="M1460" i="2"/>
  <c r="M1486" i="2"/>
  <c r="K1270" i="2"/>
  <c r="M1272" i="2"/>
  <c r="K1286" i="2"/>
  <c r="M1288" i="2"/>
  <c r="K1301" i="2"/>
  <c r="M1303" i="2"/>
  <c r="K1304" i="2"/>
  <c r="M1323" i="2"/>
  <c r="K1324" i="2"/>
  <c r="M1387" i="2"/>
  <c r="M1394" i="2"/>
  <c r="K1397" i="2"/>
  <c r="K1411" i="2"/>
  <c r="M1415" i="2"/>
  <c r="M1422" i="2"/>
  <c r="M1433" i="2"/>
  <c r="K1488" i="2"/>
  <c r="K1292" i="2"/>
  <c r="M1294" i="2"/>
  <c r="M1297" i="2"/>
  <c r="M1314" i="2"/>
  <c r="K1315" i="2"/>
  <c r="M1328" i="2"/>
  <c r="M1333" i="2"/>
  <c r="M1345" i="2"/>
  <c r="K1348" i="2"/>
  <c r="M1403" i="2"/>
  <c r="M1410" i="2"/>
  <c r="K1413" i="2"/>
  <c r="K1442" i="2"/>
  <c r="K1450" i="2"/>
  <c r="M1458" i="2"/>
  <c r="K1468" i="2"/>
  <c r="M1476" i="2"/>
  <c r="K1491" i="2"/>
  <c r="M1375" i="2"/>
  <c r="M1382" i="2"/>
  <c r="K1385" i="2"/>
  <c r="M1389" i="2"/>
  <c r="K1392" i="2"/>
  <c r="K1406" i="2"/>
  <c r="K1420" i="2"/>
  <c r="M1431" i="2"/>
  <c r="M1438" i="2"/>
  <c r="M1448" i="2"/>
  <c r="K1481" i="2"/>
  <c r="K1486" i="2"/>
  <c r="K1282" i="2"/>
  <c r="M1284" i="2"/>
  <c r="M1308" i="2"/>
  <c r="K1309" i="2"/>
  <c r="M1325" i="2"/>
  <c r="K1326" i="2"/>
  <c r="K1331" i="2"/>
  <c r="K1336" i="2"/>
  <c r="M1347" i="2"/>
  <c r="M1361" i="2"/>
  <c r="K1364" i="2"/>
  <c r="M1419" i="2"/>
  <c r="M1429" i="2"/>
  <c r="K1433" i="2"/>
  <c r="M1461" i="2"/>
  <c r="K1463" i="2"/>
  <c r="K1438" i="2"/>
  <c r="K1440" i="2"/>
  <c r="M1446" i="2"/>
  <c r="K1470" i="2"/>
  <c r="K1472" i="2"/>
  <c r="M1478" i="2"/>
  <c r="K1298" i="2"/>
  <c r="M1300" i="2"/>
  <c r="K1314" i="2"/>
  <c r="M1316" i="2"/>
  <c r="K1330" i="2"/>
  <c r="M1332" i="2"/>
  <c r="K1346" i="2"/>
  <c r="M1348" i="2"/>
  <c r="K1362" i="2"/>
  <c r="M1364" i="2"/>
  <c r="K1378" i="2"/>
  <c r="M1380" i="2"/>
  <c r="K1394" i="2"/>
  <c r="M1396" i="2"/>
  <c r="K1410" i="2"/>
  <c r="M1412" i="2"/>
  <c r="M1437" i="2"/>
  <c r="K1444" i="2"/>
  <c r="M1469" i="2"/>
  <c r="K1476" i="2"/>
  <c r="K1335" i="2"/>
  <c r="M1337" i="2"/>
  <c r="K1351" i="2"/>
  <c r="M1353" i="2"/>
  <c r="K1367" i="2"/>
  <c r="M1369" i="2"/>
  <c r="K1383" i="2"/>
  <c r="M1385" i="2"/>
  <c r="K1399" i="2"/>
  <c r="M1401" i="2"/>
  <c r="K1415" i="2"/>
  <c r="M1417" i="2"/>
  <c r="K1426" i="2"/>
  <c r="M1436" i="2"/>
  <c r="K1443" i="2"/>
  <c r="M1451" i="2"/>
  <c r="K1458" i="2"/>
  <c r="M1468" i="2"/>
  <c r="K1475" i="2"/>
  <c r="M1483" i="2"/>
  <c r="K1490" i="2"/>
  <c r="K1338" i="2"/>
  <c r="M1340" i="2"/>
  <c r="K1354" i="2"/>
  <c r="M1356" i="2"/>
  <c r="K1370" i="2"/>
  <c r="M1372" i="2"/>
  <c r="K1386" i="2"/>
  <c r="M1388" i="2"/>
  <c r="K1402" i="2"/>
  <c r="M1404" i="2"/>
  <c r="K1418" i="2"/>
  <c r="M1420" i="2"/>
  <c r="K1428" i="2"/>
  <c r="M1453" i="2"/>
  <c r="K1460" i="2"/>
  <c r="M1485" i="2"/>
  <c r="K1445" i="2"/>
  <c r="M1470" i="2"/>
  <c r="M1472" i="2"/>
  <c r="K1477" i="2"/>
  <c r="K1423" i="2"/>
  <c r="M1425" i="2"/>
  <c r="K1439" i="2"/>
  <c r="M1441" i="2"/>
  <c r="K1455" i="2"/>
  <c r="M1457" i="2"/>
  <c r="K1471" i="2"/>
  <c r="M1473" i="2"/>
  <c r="K1487" i="2"/>
  <c r="M1489" i="2"/>
  <c r="K1432" i="2"/>
  <c r="M1434" i="2"/>
  <c r="K1448" i="2"/>
  <c r="M1450" i="2"/>
  <c r="K1464" i="2"/>
  <c r="M1466" i="2"/>
  <c r="K1480" i="2"/>
  <c r="M1482" i="2"/>
  <c r="K1425" i="2"/>
  <c r="M1427" i="2"/>
  <c r="K1441" i="2"/>
  <c r="M1443" i="2"/>
  <c r="K1457" i="2"/>
  <c r="M1459" i="2"/>
  <c r="K1473" i="2"/>
  <c r="M1475" i="2"/>
  <c r="K1489" i="2"/>
  <c r="M1491" i="2"/>
  <c r="M1423" i="2"/>
  <c r="K1437" i="2"/>
  <c r="M1439" i="2"/>
  <c r="K1453" i="2"/>
  <c r="M1455" i="2"/>
  <c r="K1469" i="2"/>
  <c r="M1471" i="2"/>
  <c r="K1485" i="2"/>
  <c r="M1487" i="2"/>
  <c r="U6" i="6"/>
  <c r="U5" i="6"/>
  <c r="U7" i="6"/>
  <c r="U4" i="6"/>
  <c r="L7" i="6"/>
  <c r="L4" i="6"/>
  <c r="L6" i="6"/>
  <c r="L5" i="6"/>
  <c r="AB7" i="6"/>
  <c r="AB4" i="6"/>
  <c r="AB6" i="6"/>
  <c r="AB5" i="6"/>
  <c r="S6" i="6"/>
  <c r="S5" i="6"/>
  <c r="S7" i="6"/>
  <c r="S4" i="6"/>
  <c r="J6" i="6"/>
  <c r="J5" i="6"/>
  <c r="Z4" i="6"/>
  <c r="Z6" i="6"/>
  <c r="J7" i="6"/>
  <c r="P114" i="7"/>
  <c r="L14" i="3" s="1"/>
  <c r="P115" i="7"/>
  <c r="P7" i="6"/>
  <c r="P5" i="6"/>
  <c r="AJ54" i="7"/>
  <c r="W6" i="6"/>
  <c r="W4" i="6"/>
  <c r="P6" i="6"/>
  <c r="G7" i="6"/>
  <c r="N6" i="6"/>
  <c r="AD7" i="6"/>
  <c r="Q6" i="6"/>
  <c r="H7" i="6"/>
  <c r="O6" i="6"/>
  <c r="V5" i="6"/>
  <c r="AC4" i="6"/>
  <c r="R4" i="6"/>
  <c r="W7" i="6"/>
  <c r="AD6" i="6"/>
  <c r="AJ32" i="7"/>
  <c r="AJ34" i="7"/>
  <c r="I4" i="6"/>
  <c r="Y4" i="6"/>
  <c r="P4" i="6"/>
  <c r="J4" i="6"/>
  <c r="Z5" i="6"/>
  <c r="AJ2" i="7"/>
  <c r="AJ14" i="7"/>
  <c r="M4" i="6"/>
  <c r="AC6" i="6"/>
  <c r="W5" i="6"/>
  <c r="N7" i="6"/>
  <c r="AD4" i="6"/>
  <c r="H5" i="6"/>
  <c r="X5" i="6"/>
  <c r="O4" i="6"/>
  <c r="AE4" i="6"/>
  <c r="V6" i="6"/>
  <c r="AJ92" i="7"/>
  <c r="K6" i="6"/>
  <c r="AA4" i="6"/>
  <c r="AJ72" i="7"/>
  <c r="AC7" i="6"/>
  <c r="I5" i="6"/>
  <c r="O7" i="6"/>
  <c r="AG4" i="7"/>
  <c r="AI7" i="7"/>
  <c r="AH7" i="7"/>
  <c r="BU9" i="7"/>
  <c r="BV9" i="7" s="1"/>
  <c r="AI13" i="7"/>
  <c r="AH20" i="7"/>
  <c r="AF23" i="7"/>
  <c r="AH28" i="7"/>
  <c r="AI33" i="7"/>
  <c r="AI34" i="7"/>
  <c r="BU43" i="7"/>
  <c r="BV43" i="7" s="1"/>
  <c r="AH50" i="7"/>
  <c r="AI50" i="7"/>
  <c r="AG50" i="7"/>
  <c r="AI68" i="7"/>
  <c r="AH89" i="7"/>
  <c r="AF92" i="7"/>
  <c r="AI94" i="7"/>
  <c r="AI95" i="7"/>
  <c r="AG95" i="7"/>
  <c r="AJ95" i="7" s="1"/>
  <c r="AF95" i="7"/>
  <c r="BU100" i="7"/>
  <c r="BV100" i="7" s="1"/>
  <c r="AF102" i="7"/>
  <c r="AB115" i="7"/>
  <c r="AB114" i="7"/>
  <c r="L26" i="3" s="1"/>
  <c r="S115" i="7"/>
  <c r="S6" i="15"/>
  <c r="AI35" i="7"/>
  <c r="BU35" i="7"/>
  <c r="BV35" i="7" s="1"/>
  <c r="BU40" i="7"/>
  <c r="BV40" i="7" s="1"/>
  <c r="AH47" i="7"/>
  <c r="AH53" i="7"/>
  <c r="AG53" i="7"/>
  <c r="AI53" i="7"/>
  <c r="BU65" i="7"/>
  <c r="BV65" i="7" s="1"/>
  <c r="AH74" i="7"/>
  <c r="AF74" i="7"/>
  <c r="AI77" i="7"/>
  <c r="AG77" i="7"/>
  <c r="AI83" i="7"/>
  <c r="AF83" i="7"/>
  <c r="AG83" i="7"/>
  <c r="AI98" i="7"/>
  <c r="Z115" i="7"/>
  <c r="Z114" i="7"/>
  <c r="L24" i="3" s="1"/>
  <c r="AE5" i="6"/>
  <c r="X6" i="6"/>
  <c r="Q7" i="6"/>
  <c r="R6" i="6"/>
  <c r="AG31" i="7"/>
  <c r="AH39" i="7"/>
  <c r="AF39" i="7"/>
  <c r="AJ39" i="7" s="1"/>
  <c r="AG45" i="7"/>
  <c r="AH56" i="7"/>
  <c r="AF56" i="7"/>
  <c r="AJ56" i="7" s="1"/>
  <c r="AG58" i="7"/>
  <c r="AG64" i="7"/>
  <c r="AI80" i="7"/>
  <c r="BU88" i="7"/>
  <c r="BV88" i="7" s="1"/>
  <c r="AH92" i="7"/>
  <c r="BU97" i="7"/>
  <c r="BV97" i="7" s="1"/>
  <c r="AG100" i="7"/>
  <c r="AH100" i="7"/>
  <c r="G111" i="7"/>
  <c r="AD111" i="7"/>
  <c r="N5" i="6"/>
  <c r="G6" i="6"/>
  <c r="Y6" i="6"/>
  <c r="R7" i="6"/>
  <c r="AF3" i="7"/>
  <c r="BU3" i="7"/>
  <c r="BV3" i="7" s="1"/>
  <c r="AI12" i="7"/>
  <c r="AH12" i="7"/>
  <c r="BU24" i="7"/>
  <c r="BV24" i="7" s="1"/>
  <c r="AH31" i="7"/>
  <c r="AG37" i="7"/>
  <c r="AI43" i="7"/>
  <c r="AH43" i="7"/>
  <c r="AF43" i="7"/>
  <c r="AI59" i="7"/>
  <c r="AG59" i="7"/>
  <c r="AH65" i="7"/>
  <c r="AF69" i="7"/>
  <c r="AJ69" i="7" s="1"/>
  <c r="AG71" i="7"/>
  <c r="AF71" i="7"/>
  <c r="AH71" i="7"/>
  <c r="AH80" i="7"/>
  <c r="AI85" i="7"/>
  <c r="AG87" i="7"/>
  <c r="AF93" i="7"/>
  <c r="R5" i="11"/>
  <c r="O5" i="6"/>
  <c r="H6" i="6"/>
  <c r="T6" i="6"/>
  <c r="T4" i="6"/>
  <c r="AF2" i="7"/>
  <c r="AI17" i="7"/>
  <c r="AG22" i="7"/>
  <c r="AJ22" i="7" s="1"/>
  <c r="BU27" i="7"/>
  <c r="BV27" i="7" s="1"/>
  <c r="AI46" i="7"/>
  <c r="BU49" i="7"/>
  <c r="BV49" i="7" s="1"/>
  <c r="AH62" i="7"/>
  <c r="AG85" i="7"/>
  <c r="AH91" i="7"/>
  <c r="AF91" i="7"/>
  <c r="AG97" i="7"/>
  <c r="AH97" i="7"/>
  <c r="AH103" i="7"/>
  <c r="L114" i="7"/>
  <c r="L10" i="3" s="1"/>
  <c r="R6" i="9"/>
  <c r="R7" i="12"/>
  <c r="Q7" i="12"/>
  <c r="O7" i="12"/>
  <c r="S7" i="12" s="1"/>
  <c r="R6" i="12"/>
  <c r="O6" i="12"/>
  <c r="AH24" i="7"/>
  <c r="AF24" i="7"/>
  <c r="AI73" i="7"/>
  <c r="AG73" i="7"/>
  <c r="J115" i="7"/>
  <c r="X4" i="6"/>
  <c r="Q5" i="6"/>
  <c r="V4" i="6"/>
  <c r="AH10" i="7"/>
  <c r="AF21" i="7"/>
  <c r="AI27" i="7"/>
  <c r="AG27" i="7"/>
  <c r="AF27" i="7"/>
  <c r="AG29" i="7"/>
  <c r="AJ29" i="7" s="1"/>
  <c r="AI32" i="7"/>
  <c r="AH32" i="7"/>
  <c r="AG33" i="7"/>
  <c r="BU45" i="7"/>
  <c r="BV45" i="7" s="1"/>
  <c r="AI49" i="7"/>
  <c r="AG51" i="7"/>
  <c r="AJ51" i="7" s="1"/>
  <c r="AI55" i="7"/>
  <c r="AG55" i="7"/>
  <c r="AJ55" i="7" s="1"/>
  <c r="AF57" i="7"/>
  <c r="AI70" i="7"/>
  <c r="AF70" i="7"/>
  <c r="BU79" i="7"/>
  <c r="BV79" i="7" s="1"/>
  <c r="BU94" i="7"/>
  <c r="BV94" i="7" s="1"/>
  <c r="Q8" i="17"/>
  <c r="G4" i="6"/>
  <c r="R5" i="6"/>
  <c r="V7" i="6"/>
  <c r="AG5" i="7"/>
  <c r="AH11" i="7"/>
  <c r="AG11" i="7"/>
  <c r="AJ11" i="7" s="1"/>
  <c r="AI16" i="7"/>
  <c r="AH16" i="7"/>
  <c r="AJ16" i="7" s="1"/>
  <c r="AH21" i="7"/>
  <c r="AG23" i="7"/>
  <c r="AJ23" i="7" s="1"/>
  <c r="AF44" i="7"/>
  <c r="AF52" i="7"/>
  <c r="BU72" i="7"/>
  <c r="BV72" i="7" s="1"/>
  <c r="AG78" i="7"/>
  <c r="AH81" i="7"/>
  <c r="BU84" i="7"/>
  <c r="BV84" i="7" s="1"/>
  <c r="P6" i="10"/>
  <c r="R6" i="10"/>
  <c r="O6" i="10"/>
  <c r="R5" i="10"/>
  <c r="P5" i="10"/>
  <c r="O5" i="10"/>
  <c r="R7" i="10"/>
  <c r="Q7" i="10"/>
  <c r="P7" i="10"/>
  <c r="S7" i="10" s="1"/>
  <c r="Q8" i="11"/>
  <c r="H4" i="6"/>
  <c r="AF14" i="7"/>
  <c r="AF31" i="7"/>
  <c r="AH38" i="7"/>
  <c r="AF38" i="7"/>
  <c r="AJ38" i="7" s="1"/>
  <c r="AH42" i="7"/>
  <c r="AG42" i="7"/>
  <c r="AI42" i="7"/>
  <c r="AH45" i="7"/>
  <c r="BU58" i="7"/>
  <c r="BV58" i="7" s="1"/>
  <c r="BU61" i="7"/>
  <c r="BV61" i="7" s="1"/>
  <c r="AI64" i="7"/>
  <c r="AG67" i="7"/>
  <c r="AF76" i="7"/>
  <c r="AJ76" i="7" s="1"/>
  <c r="AI79" i="7"/>
  <c r="AG79" i="7"/>
  <c r="AJ79" i="7" s="1"/>
  <c r="AF79" i="7"/>
  <c r="AG82" i="7"/>
  <c r="AJ102" i="7"/>
  <c r="AH107" i="7"/>
  <c r="S5" i="9"/>
  <c r="T5" i="6"/>
  <c r="M6" i="6"/>
  <c r="AE6" i="6"/>
  <c r="X7" i="6"/>
  <c r="I7" i="6"/>
  <c r="Y7" i="6"/>
  <c r="AF19" i="7"/>
  <c r="AG20" i="7"/>
  <c r="AJ20" i="7" s="1"/>
  <c r="BU22" i="7"/>
  <c r="BV22" i="7" s="1"/>
  <c r="AF25" i="7"/>
  <c r="BU26" i="7"/>
  <c r="BV26" i="7" s="1"/>
  <c r="BU32" i="7"/>
  <c r="BV32" i="7" s="1"/>
  <c r="AH37" i="7"/>
  <c r="AG47" i="7"/>
  <c r="AJ47" i="7" s="1"/>
  <c r="AG52" i="7"/>
  <c r="AJ52" i="7" s="1"/>
  <c r="BU54" i="7"/>
  <c r="BV54" i="7" s="1"/>
  <c r="AG60" i="7"/>
  <c r="AI69" i="7"/>
  <c r="AG74" i="7"/>
  <c r="BU87" i="7"/>
  <c r="BV87" i="7" s="1"/>
  <c r="AI90" i="7"/>
  <c r="AH90" i="7"/>
  <c r="AF90" i="7"/>
  <c r="AJ90" i="7" s="1"/>
  <c r="AI92" i="7"/>
  <c r="BU101" i="7"/>
  <c r="BV101" i="7" s="1"/>
  <c r="BU104" i="7"/>
  <c r="BV104" i="7" s="1"/>
  <c r="R5" i="9"/>
  <c r="Z7" i="6"/>
  <c r="AF4" i="7"/>
  <c r="AG6" i="7"/>
  <c r="AF7" i="7"/>
  <c r="AJ7" i="7" s="1"/>
  <c r="AH9" i="7"/>
  <c r="AF13" i="7"/>
  <c r="AJ13" i="7" s="1"/>
  <c r="AG19" i="7"/>
  <c r="AI20" i="7"/>
  <c r="AF22" i="7"/>
  <c r="AI28" i="7"/>
  <c r="AI48" i="7"/>
  <c r="AG48" i="7"/>
  <c r="AJ48" i="7" s="1"/>
  <c r="AF50" i="7"/>
  <c r="BU51" i="7"/>
  <c r="BV51" i="7" s="1"/>
  <c r="AI61" i="7"/>
  <c r="AG61" i="7"/>
  <c r="AJ61" i="7" s="1"/>
  <c r="AF61" i="7"/>
  <c r="AI71" i="7"/>
  <c r="AI72" i="7"/>
  <c r="AH72" i="7"/>
  <c r="AF72" i="7"/>
  <c r="AI74" i="7"/>
  <c r="AH76" i="7"/>
  <c r="AH95" i="7"/>
  <c r="AI96" i="7"/>
  <c r="AG105" i="7"/>
  <c r="AF105" i="7"/>
  <c r="W114" i="7"/>
  <c r="L21" i="3" s="1"/>
  <c r="W115" i="7"/>
  <c r="Y114" i="7"/>
  <c r="L23" i="3" s="1"/>
  <c r="K7" i="6"/>
  <c r="K5" i="6"/>
  <c r="AA7" i="6"/>
  <c r="AA5" i="6"/>
  <c r="AH6" i="7"/>
  <c r="AF8" i="7"/>
  <c r="BU10" i="7"/>
  <c r="BV10" i="7" s="1"/>
  <c r="AH15" i="7"/>
  <c r="AG15" i="7"/>
  <c r="AJ15" i="7" s="1"/>
  <c r="AF18" i="7"/>
  <c r="AH26" i="7"/>
  <c r="AJ26" i="7" s="1"/>
  <c r="AF26" i="7"/>
  <c r="AI51" i="7"/>
  <c r="AF53" i="7"/>
  <c r="AH58" i="7"/>
  <c r="AF58" i="7"/>
  <c r="AF77" i="7"/>
  <c r="BU78" i="7"/>
  <c r="BV78" i="7" s="1"/>
  <c r="BU81" i="7"/>
  <c r="BV81" i="7" s="1"/>
  <c r="AH83" i="7"/>
  <c r="AG104" i="7"/>
  <c r="AJ104" i="7" s="1"/>
  <c r="AH104" i="7"/>
  <c r="T114" i="7"/>
  <c r="L18" i="3" s="1"/>
  <c r="T115" i="7"/>
  <c r="AI4" i="7"/>
  <c r="AG8" i="7"/>
  <c r="AH13" i="7"/>
  <c r="AG18" i="7"/>
  <c r="AJ18" i="7" s="1"/>
  <c r="AH29" i="7"/>
  <c r="AF29" i="7"/>
  <c r="AH30" i="7"/>
  <c r="AF30" i="7"/>
  <c r="AJ30" i="7" s="1"/>
  <c r="BU41" i="7"/>
  <c r="BV41" i="7" s="1"/>
  <c r="AI56" i="7"/>
  <c r="AH77" i="7"/>
  <c r="AG81" i="7"/>
  <c r="AJ81" i="7" s="1"/>
  <c r="AF84" i="7"/>
  <c r="AF87" i="7"/>
  <c r="AG93" i="7"/>
  <c r="AJ93" i="7" s="1"/>
  <c r="AF100" i="7"/>
  <c r="AH101" i="7"/>
  <c r="Q6" i="12"/>
  <c r="M5" i="6"/>
  <c r="AC5" i="6"/>
  <c r="AG3" i="7"/>
  <c r="AH5" i="7"/>
  <c r="AF5" i="7"/>
  <c r="AG10" i="7"/>
  <c r="AF10" i="7"/>
  <c r="AF12" i="7"/>
  <c r="AJ12" i="7" s="1"/>
  <c r="AG21" i="7"/>
  <c r="AG24" i="7"/>
  <c r="AF34" i="7"/>
  <c r="AH36" i="7"/>
  <c r="AI39" i="7"/>
  <c r="AG43" i="7"/>
  <c r="AI44" i="7"/>
  <c r="AG44" i="7"/>
  <c r="AJ44" i="7" s="1"/>
  <c r="AF46" i="7"/>
  <c r="AI54" i="7"/>
  <c r="AH54" i="7"/>
  <c r="AF54" i="7"/>
  <c r="AF59" i="7"/>
  <c r="BU60" i="7"/>
  <c r="BV60" i="7" s="1"/>
  <c r="AI63" i="7"/>
  <c r="AH63" i="7"/>
  <c r="AG63" i="7"/>
  <c r="AJ63" i="7" s="1"/>
  <c r="AH66" i="7"/>
  <c r="AI66" i="7"/>
  <c r="AF66" i="7"/>
  <c r="AJ66" i="7" s="1"/>
  <c r="BU68" i="7"/>
  <c r="BV68" i="7" s="1"/>
  <c r="AI75" i="7"/>
  <c r="AG75" i="7"/>
  <c r="AJ75" i="7" s="1"/>
  <c r="AH78" i="7"/>
  <c r="AI84" i="7"/>
  <c r="AG91" i="7"/>
  <c r="AJ91" i="7" s="1"/>
  <c r="BU92" i="7"/>
  <c r="BV92" i="7" s="1"/>
  <c r="AI100" i="7"/>
  <c r="AI101" i="7"/>
  <c r="BU106" i="7"/>
  <c r="BV106" i="7" s="1"/>
  <c r="H115" i="7"/>
  <c r="AI14" i="7"/>
  <c r="AH14" i="7"/>
  <c r="AI24" i="7"/>
  <c r="BU47" i="7"/>
  <c r="BV47" i="7" s="1"/>
  <c r="AI57" i="7"/>
  <c r="AG57" i="7"/>
  <c r="AI62" i="7"/>
  <c r="AF73" i="7"/>
  <c r="BU74" i="7"/>
  <c r="BV74" i="7" s="1"/>
  <c r="BU83" i="7"/>
  <c r="BV83" i="7" s="1"/>
  <c r="AI86" i="7"/>
  <c r="AH86" i="7"/>
  <c r="AI91" i="7"/>
  <c r="AI93" i="7"/>
  <c r="BU95" i="7"/>
  <c r="BV95" i="7" s="1"/>
  <c r="AF97" i="7"/>
  <c r="T7" i="18"/>
  <c r="P10" i="6" s="1"/>
  <c r="U7" i="18"/>
  <c r="P11" i="6" s="1"/>
  <c r="AH2" i="7"/>
  <c r="AI3" i="7"/>
  <c r="AI108" i="7" s="1"/>
  <c r="AF9" i="7"/>
  <c r="AJ9" i="7" s="1"/>
  <c r="BU14" i="7"/>
  <c r="BV14" i="7" s="1"/>
  <c r="AG17" i="7"/>
  <c r="AJ17" i="7" s="1"/>
  <c r="BU20" i="7"/>
  <c r="BV20" i="7" s="1"/>
  <c r="AI25" i="7"/>
  <c r="AG25" i="7"/>
  <c r="AI40" i="7"/>
  <c r="AH40" i="7"/>
  <c r="AF40" i="7"/>
  <c r="AJ40" i="7" s="1"/>
  <c r="BU56" i="7"/>
  <c r="BV56" i="7" s="1"/>
  <c r="AH60" i="7"/>
  <c r="AG70" i="7"/>
  <c r="AJ70" i="7" s="1"/>
  <c r="AH73" i="7"/>
  <c r="AI97" i="7"/>
  <c r="AG98" i="7"/>
  <c r="AH106" i="7"/>
  <c r="AA115" i="7"/>
  <c r="AA114" i="7"/>
  <c r="L25" i="3" s="1"/>
  <c r="Q115" i="7"/>
  <c r="Q5" i="10"/>
  <c r="Q8" i="10" s="1"/>
  <c r="Q8" i="19"/>
  <c r="AI67" i="7"/>
  <c r="AF67" i="7"/>
  <c r="AI82" i="7"/>
  <c r="AH88" i="7"/>
  <c r="AI89" i="7"/>
  <c r="BU99" i="7"/>
  <c r="BV99" i="7" s="1"/>
  <c r="O109" i="7"/>
  <c r="O111" i="7" s="1"/>
  <c r="F111" i="7"/>
  <c r="Q6" i="11"/>
  <c r="P7" i="14"/>
  <c r="R6" i="15"/>
  <c r="P6" i="15"/>
  <c r="P7" i="15"/>
  <c r="P5" i="15"/>
  <c r="P8" i="15" s="1"/>
  <c r="O7" i="15"/>
  <c r="S7" i="15" s="1"/>
  <c r="O5" i="15"/>
  <c r="R6" i="16"/>
  <c r="R8" i="16" s="1"/>
  <c r="P7" i="16"/>
  <c r="P5" i="16"/>
  <c r="P8" i="16" s="1"/>
  <c r="Q5" i="18"/>
  <c r="Q8" i="18" s="1"/>
  <c r="R5" i="22"/>
  <c r="O7" i="20"/>
  <c r="S7" i="20" s="1"/>
  <c r="O5" i="20"/>
  <c r="S5" i="25"/>
  <c r="AI99" i="7"/>
  <c r="AF99" i="7"/>
  <c r="Q5" i="9"/>
  <c r="R7" i="17"/>
  <c r="R5" i="17"/>
  <c r="R8" i="17" s="1"/>
  <c r="P7" i="17"/>
  <c r="S7" i="17" s="1"/>
  <c r="P5" i="17"/>
  <c r="P6" i="17"/>
  <c r="O6" i="17"/>
  <c r="S6" i="17" s="1"/>
  <c r="R5" i="19"/>
  <c r="R8" i="19" s="1"/>
  <c r="R7" i="21"/>
  <c r="R5" i="21"/>
  <c r="R8" i="21" s="1"/>
  <c r="Q7" i="21"/>
  <c r="Q5" i="21"/>
  <c r="P7" i="21"/>
  <c r="P5" i="21"/>
  <c r="R6" i="21"/>
  <c r="P6" i="21"/>
  <c r="O6" i="21"/>
  <c r="S6" i="21" s="1"/>
  <c r="P6" i="12"/>
  <c r="S5" i="13"/>
  <c r="O5" i="14"/>
  <c r="Q5" i="20"/>
  <c r="R111" i="7"/>
  <c r="F10" i="24"/>
  <c r="F9" i="24"/>
  <c r="U7" i="34"/>
  <c r="T7" i="34"/>
  <c r="V7" i="34" s="1"/>
  <c r="AF28" i="7"/>
  <c r="AJ28" i="7" s="1"/>
  <c r="AH35" i="7"/>
  <c r="AF36" i="7"/>
  <c r="AF62" i="7"/>
  <c r="AJ62" i="7" s="1"/>
  <c r="AG80" i="7"/>
  <c r="AH82" i="7"/>
  <c r="AF85" i="7"/>
  <c r="AG96" i="7"/>
  <c r="AJ96" i="7" s="1"/>
  <c r="AH98" i="7"/>
  <c r="AG101" i="7"/>
  <c r="AJ101" i="7" s="1"/>
  <c r="AF107" i="7"/>
  <c r="M110" i="7"/>
  <c r="M111" i="7" s="1"/>
  <c r="F9" i="10"/>
  <c r="F9" i="13"/>
  <c r="J114" i="7" s="1"/>
  <c r="L8" i="3" s="1"/>
  <c r="P5" i="14"/>
  <c r="P8" i="14" s="1"/>
  <c r="O7" i="16"/>
  <c r="S7" i="16" s="1"/>
  <c r="F10" i="18"/>
  <c r="R5" i="20"/>
  <c r="O5" i="21"/>
  <c r="S6" i="24"/>
  <c r="AG36" i="7"/>
  <c r="AG65" i="7"/>
  <c r="AH96" i="7"/>
  <c r="AF103" i="7"/>
  <c r="BU103" i="7"/>
  <c r="BV103" i="7" s="1"/>
  <c r="AG107" i="7"/>
  <c r="U111" i="7"/>
  <c r="Q7" i="11"/>
  <c r="P6" i="11"/>
  <c r="P7" i="11"/>
  <c r="P5" i="11"/>
  <c r="P8" i="11" s="1"/>
  <c r="O7" i="11"/>
  <c r="S7" i="11" s="1"/>
  <c r="O5" i="11"/>
  <c r="P7" i="12"/>
  <c r="P5" i="12"/>
  <c r="S5" i="12" s="1"/>
  <c r="Q5" i="14"/>
  <c r="Q8" i="14" s="1"/>
  <c r="F9" i="15"/>
  <c r="Q7" i="16"/>
  <c r="O6" i="18"/>
  <c r="O7" i="22"/>
  <c r="S7" i="22" s="1"/>
  <c r="AF37" i="7"/>
  <c r="AF49" i="7"/>
  <c r="AF60" i="7"/>
  <c r="AF68" i="7"/>
  <c r="AF78" i="7"/>
  <c r="AF94" i="7"/>
  <c r="AJ94" i="7" s="1"/>
  <c r="AF106" i="7"/>
  <c r="AJ106" i="7" s="1"/>
  <c r="F9" i="9"/>
  <c r="R7" i="11"/>
  <c r="R5" i="14"/>
  <c r="Q5" i="15"/>
  <c r="Q8" i="15" s="1"/>
  <c r="R7" i="16"/>
  <c r="Q6" i="18"/>
  <c r="P6" i="18"/>
  <c r="P8" i="18" s="1"/>
  <c r="Q6" i="21"/>
  <c r="T5" i="32"/>
  <c r="R7" i="13"/>
  <c r="R5" i="13"/>
  <c r="R8" i="13" s="1"/>
  <c r="P7" i="13"/>
  <c r="P5" i="13"/>
  <c r="P6" i="13"/>
  <c r="O6" i="13"/>
  <c r="R8" i="15"/>
  <c r="O6" i="19"/>
  <c r="O6" i="20"/>
  <c r="Q7" i="22"/>
  <c r="AF47" i="7"/>
  <c r="AF64" i="7"/>
  <c r="BU64" i="7"/>
  <c r="BV64" i="7" s="1"/>
  <c r="AH69" i="7"/>
  <c r="AI102" i="7"/>
  <c r="O5" i="16"/>
  <c r="Q7" i="17"/>
  <c r="P6" i="20"/>
  <c r="R7" i="22"/>
  <c r="U7" i="28"/>
  <c r="Z11" i="6" s="1"/>
  <c r="T7" i="28"/>
  <c r="P7" i="9"/>
  <c r="S7" i="9" s="1"/>
  <c r="P5" i="9"/>
  <c r="P6" i="9"/>
  <c r="O6" i="9"/>
  <c r="O8" i="9" s="1"/>
  <c r="Q6" i="20"/>
  <c r="P7" i="20"/>
  <c r="T5" i="34"/>
  <c r="U5" i="34" s="1"/>
  <c r="V5" i="34" s="1"/>
  <c r="S8" i="34"/>
  <c r="AF45" i="7"/>
  <c r="AG46" i="7"/>
  <c r="AF80" i="7"/>
  <c r="BU80" i="7"/>
  <c r="BV80" i="7" s="1"/>
  <c r="AH85" i="7"/>
  <c r="AF96" i="7"/>
  <c r="BU96" i="7"/>
  <c r="BV96" i="7" s="1"/>
  <c r="O6" i="14"/>
  <c r="S6" i="14" s="1"/>
  <c r="F10" i="15"/>
  <c r="L115" i="7" s="1"/>
  <c r="R6" i="20"/>
  <c r="R6" i="23"/>
  <c r="Q6" i="23"/>
  <c r="P6" i="23"/>
  <c r="S6" i="23" s="1"/>
  <c r="R7" i="23"/>
  <c r="R5" i="23"/>
  <c r="Q7" i="23"/>
  <c r="Q5" i="23"/>
  <c r="P7" i="23"/>
  <c r="P5" i="23"/>
  <c r="P8" i="23" s="1"/>
  <c r="O7" i="23"/>
  <c r="S7" i="23" s="1"/>
  <c r="O5" i="23"/>
  <c r="U7" i="24"/>
  <c r="V10" i="6" s="1"/>
  <c r="U6" i="25"/>
  <c r="T6" i="25"/>
  <c r="R6" i="19"/>
  <c r="P6" i="19"/>
  <c r="P7" i="19"/>
  <c r="P5" i="19"/>
  <c r="P8" i="19" s="1"/>
  <c r="O7" i="19"/>
  <c r="S7" i="19" s="1"/>
  <c r="O5" i="19"/>
  <c r="O7" i="21"/>
  <c r="S7" i="21" s="1"/>
  <c r="P8" i="28"/>
  <c r="AG49" i="7"/>
  <c r="AJ49" i="7" s="1"/>
  <c r="AG68" i="7"/>
  <c r="AG99" i="7"/>
  <c r="AJ99" i="7" s="1"/>
  <c r="AI106" i="7"/>
  <c r="K109" i="7"/>
  <c r="K111" i="7" s="1"/>
  <c r="F9" i="12"/>
  <c r="I109" i="7"/>
  <c r="I111" i="7" s="1"/>
  <c r="O7" i="13"/>
  <c r="R6" i="14"/>
  <c r="O5" i="17"/>
  <c r="Q7" i="19"/>
  <c r="S5" i="26"/>
  <c r="AF33" i="7"/>
  <c r="AF41" i="7"/>
  <c r="AJ41" i="7" s="1"/>
  <c r="AF82" i="7"/>
  <c r="AG84" i="7"/>
  <c r="AJ84" i="7" s="1"/>
  <c r="AF88" i="7"/>
  <c r="AJ88" i="7" s="1"/>
  <c r="AG89" i="7"/>
  <c r="AJ89" i="7" s="1"/>
  <c r="AF98" i="7"/>
  <c r="Q7" i="9"/>
  <c r="Q5" i="12"/>
  <c r="Q8" i="12" s="1"/>
  <c r="P6" i="16"/>
  <c r="S6" i="16" s="1"/>
  <c r="O5" i="18"/>
  <c r="Q7" i="20"/>
  <c r="P5" i="22"/>
  <c r="P8" i="22" s="1"/>
  <c r="R6" i="22"/>
  <c r="Q6" i="22"/>
  <c r="Q8" i="22" s="1"/>
  <c r="P6" i="22"/>
  <c r="O6" i="22"/>
  <c r="S6" i="22" s="1"/>
  <c r="U6" i="34"/>
  <c r="T6" i="34"/>
  <c r="V6" i="34" s="1"/>
  <c r="AF65" i="7"/>
  <c r="BU67" i="7"/>
  <c r="BV67" i="7" s="1"/>
  <c r="AG103" i="7"/>
  <c r="AH105" i="7"/>
  <c r="N109" i="7"/>
  <c r="N111" i="7" s="1"/>
  <c r="R7" i="9"/>
  <c r="O6" i="11"/>
  <c r="F10" i="11"/>
  <c r="R5" i="12"/>
  <c r="R8" i="12" s="1"/>
  <c r="O7" i="14"/>
  <c r="S7" i="14" s="1"/>
  <c r="Q6" i="16"/>
  <c r="Q8" i="16" s="1"/>
  <c r="R7" i="20"/>
  <c r="F9" i="21"/>
  <c r="F10" i="25"/>
  <c r="Q5" i="26"/>
  <c r="Q8" i="26" s="1"/>
  <c r="O7" i="26"/>
  <c r="S7" i="26" s="1"/>
  <c r="R5" i="27"/>
  <c r="R8" i="27" s="1"/>
  <c r="P7" i="27"/>
  <c r="S7" i="27" s="1"/>
  <c r="Q7" i="28"/>
  <c r="Q8" i="28" s="1"/>
  <c r="R7" i="29"/>
  <c r="O6" i="33"/>
  <c r="V109" i="7"/>
  <c r="V111" i="7" s="1"/>
  <c r="P5" i="20"/>
  <c r="P5" i="24"/>
  <c r="P8" i="24" s="1"/>
  <c r="Q5" i="25"/>
  <c r="Q8" i="25" s="1"/>
  <c r="O7" i="25"/>
  <c r="S7" i="25" s="1"/>
  <c r="R5" i="26"/>
  <c r="P7" i="26"/>
  <c r="P8" i="26" s="1"/>
  <c r="Q7" i="27"/>
  <c r="R7" i="28"/>
  <c r="O6" i="32"/>
  <c r="S6" i="32" s="1"/>
  <c r="P6" i="33"/>
  <c r="P8" i="33" s="1"/>
  <c r="O8" i="34"/>
  <c r="R5" i="25"/>
  <c r="Q7" i="26"/>
  <c r="R7" i="27"/>
  <c r="O6" i="31"/>
  <c r="S6" i="31" s="1"/>
  <c r="P6" i="32"/>
  <c r="P8" i="32" s="1"/>
  <c r="Q6" i="33"/>
  <c r="R5" i="24"/>
  <c r="R8" i="24" s="1"/>
  <c r="Q7" i="25"/>
  <c r="R7" i="26"/>
  <c r="O6" i="30"/>
  <c r="P6" i="31"/>
  <c r="Q6" i="32"/>
  <c r="R6" i="33"/>
  <c r="S5" i="24"/>
  <c r="Q7" i="24"/>
  <c r="Q8" i="24" s="1"/>
  <c r="R7" i="25"/>
  <c r="O6" i="29"/>
  <c r="P6" i="30"/>
  <c r="P8" i="30" s="1"/>
  <c r="Q6" i="31"/>
  <c r="R6" i="32"/>
  <c r="O6" i="28"/>
  <c r="S6" i="28" s="1"/>
  <c r="P6" i="29"/>
  <c r="Q6" i="30"/>
  <c r="R6" i="31"/>
  <c r="O6" i="27"/>
  <c r="P6" i="28"/>
  <c r="Q6" i="29"/>
  <c r="R6" i="30"/>
  <c r="O6" i="26"/>
  <c r="S6" i="26" s="1"/>
  <c r="P6" i="27"/>
  <c r="P8" i="27" s="1"/>
  <c r="R6" i="29"/>
  <c r="R8" i="29" s="1"/>
  <c r="O5" i="33"/>
  <c r="R6" i="27"/>
  <c r="O5" i="31"/>
  <c r="Q5" i="33"/>
  <c r="O7" i="33"/>
  <c r="O5" i="30"/>
  <c r="P5" i="31"/>
  <c r="P8" i="31" s="1"/>
  <c r="Q5" i="32"/>
  <c r="Q8" i="32" s="1"/>
  <c r="O7" i="32"/>
  <c r="S7" i="32" s="1"/>
  <c r="R5" i="33"/>
  <c r="P7" i="33"/>
  <c r="R6" i="25"/>
  <c r="O5" i="29"/>
  <c r="Q5" i="31"/>
  <c r="Q8" i="31" s="1"/>
  <c r="O7" i="31"/>
  <c r="S7" i="31" s="1"/>
  <c r="R5" i="32"/>
  <c r="R8" i="32" s="1"/>
  <c r="O5" i="28"/>
  <c r="P5" i="29"/>
  <c r="Q5" i="30"/>
  <c r="O7" i="30"/>
  <c r="S7" i="30" s="1"/>
  <c r="R5" i="31"/>
  <c r="Q7" i="32"/>
  <c r="O5" i="27"/>
  <c r="Q5" i="29"/>
  <c r="Q8" i="29" s="1"/>
  <c r="O7" i="29"/>
  <c r="S7" i="29" s="1"/>
  <c r="R5" i="30"/>
  <c r="P7" i="30"/>
  <c r="Q5" i="27"/>
  <c r="Q8" i="27" s="1"/>
  <c r="R5" i="28"/>
  <c r="R8" i="28" s="1"/>
  <c r="T7" i="9" l="1"/>
  <c r="G10" i="6" s="1"/>
  <c r="U7" i="9"/>
  <c r="G11" i="6" s="1"/>
  <c r="T6" i="16"/>
  <c r="N9" i="6" s="1"/>
  <c r="AO30" i="7"/>
  <c r="AN30" i="7"/>
  <c r="AP30" i="7" s="1"/>
  <c r="U7" i="27"/>
  <c r="Y11" i="6" s="1"/>
  <c r="T7" i="27"/>
  <c r="T5" i="12"/>
  <c r="T7" i="10"/>
  <c r="H10" i="6" s="1"/>
  <c r="U7" i="10"/>
  <c r="H11" i="6" s="1"/>
  <c r="U6" i="23"/>
  <c r="T6" i="23"/>
  <c r="U9" i="6" s="1"/>
  <c r="U7" i="29"/>
  <c r="AA11" i="6" s="1"/>
  <c r="T7" i="29"/>
  <c r="T7" i="19"/>
  <c r="Q10" i="6" s="1"/>
  <c r="U7" i="19"/>
  <c r="Q11" i="6" s="1"/>
  <c r="U5" i="32"/>
  <c r="V5" i="32" s="1"/>
  <c r="AD8" i="6"/>
  <c r="T5" i="13"/>
  <c r="U7" i="15"/>
  <c r="M11" i="6" s="1"/>
  <c r="T7" i="15"/>
  <c r="M10" i="6" s="1"/>
  <c r="O8" i="27"/>
  <c r="S5" i="27"/>
  <c r="U6" i="28"/>
  <c r="T6" i="28"/>
  <c r="U7" i="30"/>
  <c r="AB11" i="6" s="1"/>
  <c r="T7" i="30"/>
  <c r="U6" i="31"/>
  <c r="T6" i="31"/>
  <c r="P8" i="29"/>
  <c r="S6" i="29"/>
  <c r="S6" i="19"/>
  <c r="R8" i="14"/>
  <c r="R8" i="20"/>
  <c r="O8" i="25"/>
  <c r="AH108" i="7"/>
  <c r="AJ24" i="7"/>
  <c r="AJ60" i="7"/>
  <c r="S6" i="10"/>
  <c r="AJ87" i="7"/>
  <c r="AJ64" i="7"/>
  <c r="O8" i="28"/>
  <c r="S5" i="28"/>
  <c r="S5" i="33"/>
  <c r="O8" i="33"/>
  <c r="R8" i="25"/>
  <c r="AJ103" i="7"/>
  <c r="K114" i="7"/>
  <c r="L9" i="3" s="1"/>
  <c r="K115" i="7"/>
  <c r="S5" i="23"/>
  <c r="O8" i="23"/>
  <c r="Z10" i="6"/>
  <c r="O8" i="11"/>
  <c r="S5" i="11"/>
  <c r="Q8" i="21"/>
  <c r="F115" i="7"/>
  <c r="F114" i="7"/>
  <c r="L4" i="3" s="1"/>
  <c r="AJ21" i="7"/>
  <c r="AM6" i="7" s="1"/>
  <c r="AJ85" i="7"/>
  <c r="AJ58" i="7"/>
  <c r="AJ83" i="7"/>
  <c r="S5" i="22"/>
  <c r="U7" i="23"/>
  <c r="U11" i="6" s="1"/>
  <c r="T7" i="23"/>
  <c r="U10" i="6" s="1"/>
  <c r="S6" i="13"/>
  <c r="U7" i="11"/>
  <c r="I11" i="6" s="1"/>
  <c r="T7" i="11"/>
  <c r="I10" i="6" s="1"/>
  <c r="T7" i="16"/>
  <c r="N10" i="6" s="1"/>
  <c r="U7" i="16"/>
  <c r="N11" i="6" s="1"/>
  <c r="S5" i="20"/>
  <c r="O8" i="20"/>
  <c r="O115" i="7"/>
  <c r="O114" i="7"/>
  <c r="L13" i="3" s="1"/>
  <c r="AJ6" i="7"/>
  <c r="O8" i="13"/>
  <c r="AJ42" i="7"/>
  <c r="AO34" i="7" s="1"/>
  <c r="T6" i="15"/>
  <c r="M9" i="6" s="1"/>
  <c r="U7" i="5"/>
  <c r="W8" i="5"/>
  <c r="W7" i="5"/>
  <c r="V7" i="5"/>
  <c r="W6" i="5"/>
  <c r="T7" i="5"/>
  <c r="V6" i="5"/>
  <c r="S7" i="5"/>
  <c r="U6" i="5"/>
  <c r="W5" i="5"/>
  <c r="V8" i="5"/>
  <c r="S6" i="5"/>
  <c r="U5" i="5"/>
  <c r="U8" i="5"/>
  <c r="T5" i="5"/>
  <c r="T8" i="5"/>
  <c r="S5" i="5"/>
  <c r="S8" i="5"/>
  <c r="V5" i="5"/>
  <c r="T6" i="5"/>
  <c r="AN38" i="7"/>
  <c r="U6" i="26"/>
  <c r="T6" i="26"/>
  <c r="U6" i="32"/>
  <c r="T6" i="32"/>
  <c r="AJ68" i="7"/>
  <c r="AJ46" i="7"/>
  <c r="P8" i="13"/>
  <c r="R8" i="22"/>
  <c r="AJ10" i="7"/>
  <c r="AJ27" i="7"/>
  <c r="S6" i="12"/>
  <c r="S8" i="12" s="1"/>
  <c r="AJ45" i="7"/>
  <c r="AJ77" i="7"/>
  <c r="S5" i="29"/>
  <c r="O8" i="29"/>
  <c r="Q8" i="23"/>
  <c r="AJ78" i="7"/>
  <c r="AO38" i="7" s="1"/>
  <c r="AJ71" i="7"/>
  <c r="M115" i="7"/>
  <c r="M114" i="7"/>
  <c r="L11" i="3" s="1"/>
  <c r="R114" i="7"/>
  <c r="L16" i="3" s="1"/>
  <c r="R115" i="7"/>
  <c r="U6" i="17"/>
  <c r="T6" i="17"/>
  <c r="O9" i="6" s="1"/>
  <c r="R8" i="9"/>
  <c r="T7" i="12"/>
  <c r="J10" i="6" s="1"/>
  <c r="U7" i="12"/>
  <c r="J11" i="6" s="1"/>
  <c r="O8" i="32"/>
  <c r="S8" i="26"/>
  <c r="T5" i="26"/>
  <c r="U7" i="21"/>
  <c r="S11" i="6" s="1"/>
  <c r="T7" i="21"/>
  <c r="S10" i="6" s="1"/>
  <c r="R8" i="23"/>
  <c r="U115" i="7"/>
  <c r="U114" i="7"/>
  <c r="L19" i="3" s="1"/>
  <c r="Q8" i="20"/>
  <c r="AJ82" i="7"/>
  <c r="AJ31" i="7"/>
  <c r="AO32" i="7" s="1"/>
  <c r="O8" i="12"/>
  <c r="T6" i="22"/>
  <c r="T9" i="6" s="1"/>
  <c r="U6" i="22"/>
  <c r="S5" i="16"/>
  <c r="O8" i="16"/>
  <c r="R8" i="30"/>
  <c r="R8" i="33"/>
  <c r="S6" i="27"/>
  <c r="S6" i="30"/>
  <c r="R8" i="26"/>
  <c r="O8" i="26"/>
  <c r="S5" i="19"/>
  <c r="O8" i="19"/>
  <c r="S8" i="32"/>
  <c r="AJ107" i="7"/>
  <c r="S5" i="14"/>
  <c r="O8" i="14"/>
  <c r="P8" i="17"/>
  <c r="AJ25" i="7"/>
  <c r="AJ3" i="7"/>
  <c r="AF108" i="7"/>
  <c r="AJ59" i="7"/>
  <c r="AD115" i="7"/>
  <c r="AD114" i="7"/>
  <c r="L28" i="3" s="1"/>
  <c r="T7" i="20"/>
  <c r="R10" i="6" s="1"/>
  <c r="U7" i="20"/>
  <c r="R11" i="6" s="1"/>
  <c r="T5" i="9"/>
  <c r="U7" i="25"/>
  <c r="W11" i="6" s="1"/>
  <c r="T7" i="25"/>
  <c r="T7" i="17"/>
  <c r="O10" i="6" s="1"/>
  <c r="U7" i="17"/>
  <c r="O11" i="6" s="1"/>
  <c r="S5" i="15"/>
  <c r="U6" i="15" s="1"/>
  <c r="O8" i="15"/>
  <c r="G114" i="7"/>
  <c r="L5" i="3" s="1"/>
  <c r="G115" i="7"/>
  <c r="AO36" i="7"/>
  <c r="AN36" i="7"/>
  <c r="AP36" i="7" s="1"/>
  <c r="AJ53" i="7"/>
  <c r="S6" i="9"/>
  <c r="S6" i="18"/>
  <c r="AJ8" i="7"/>
  <c r="AJ105" i="7"/>
  <c r="AJ100" i="7"/>
  <c r="AG108" i="7"/>
  <c r="U7" i="31"/>
  <c r="AC11" i="6" s="1"/>
  <c r="T7" i="31"/>
  <c r="S8" i="24"/>
  <c r="T5" i="24"/>
  <c r="U5" i="24" s="1"/>
  <c r="T7" i="32"/>
  <c r="U7" i="32"/>
  <c r="AD11" i="6" s="1"/>
  <c r="T7" i="14"/>
  <c r="L10" i="6" s="1"/>
  <c r="U7" i="14"/>
  <c r="L11" i="6" s="1"/>
  <c r="U7" i="22"/>
  <c r="T11" i="6" s="1"/>
  <c r="T7" i="22"/>
  <c r="T10" i="6" s="1"/>
  <c r="AO40" i="7"/>
  <c r="AO35" i="7"/>
  <c r="AN35" i="7"/>
  <c r="AP35" i="7" s="1"/>
  <c r="S5" i="18"/>
  <c r="O8" i="18"/>
  <c r="O8" i="17"/>
  <c r="S5" i="17"/>
  <c r="AJ65" i="7"/>
  <c r="T6" i="21"/>
  <c r="S9" i="6" s="1"/>
  <c r="Q8" i="9"/>
  <c r="AJ43" i="7"/>
  <c r="AJ67" i="7"/>
  <c r="AJ4" i="7"/>
  <c r="AO28" i="7" s="1"/>
  <c r="O8" i="22"/>
  <c r="R8" i="31"/>
  <c r="S7" i="33"/>
  <c r="V115" i="7"/>
  <c r="V114" i="7"/>
  <c r="L20" i="3" s="1"/>
  <c r="S6" i="11"/>
  <c r="P8" i="9"/>
  <c r="AJ36" i="7"/>
  <c r="AJ80" i="7"/>
  <c r="AJ57" i="7"/>
  <c r="S5" i="10"/>
  <c r="O8" i="10"/>
  <c r="AO29" i="7"/>
  <c r="AN29" i="7"/>
  <c r="AJ37" i="7"/>
  <c r="P8" i="20"/>
  <c r="S7" i="13"/>
  <c r="V6" i="25"/>
  <c r="W9" i="6"/>
  <c r="T6" i="14"/>
  <c r="L9" i="6" s="1"/>
  <c r="U6" i="14"/>
  <c r="U6" i="24"/>
  <c r="V9" i="6" s="1"/>
  <c r="T6" i="24"/>
  <c r="AJ19" i="7"/>
  <c r="AN31" i="7" s="1"/>
  <c r="AJ74" i="7"/>
  <c r="P8" i="10"/>
  <c r="AJ73" i="7"/>
  <c r="AJ97" i="7"/>
  <c r="R8" i="11"/>
  <c r="U7" i="26"/>
  <c r="X11" i="6" s="1"/>
  <c r="T7" i="26"/>
  <c r="S5" i="30"/>
  <c r="O8" i="30"/>
  <c r="Q8" i="33"/>
  <c r="S6" i="33"/>
  <c r="Q8" i="30"/>
  <c r="S5" i="31"/>
  <c r="O8" i="31"/>
  <c r="N115" i="7"/>
  <c r="N114" i="7"/>
  <c r="L12" i="3" s="1"/>
  <c r="I115" i="7"/>
  <c r="I114" i="7"/>
  <c r="L7" i="3" s="1"/>
  <c r="S6" i="20"/>
  <c r="P8" i="12"/>
  <c r="O8" i="21"/>
  <c r="S5" i="21"/>
  <c r="U6" i="21" s="1"/>
  <c r="P8" i="21"/>
  <c r="S8" i="25"/>
  <c r="T5" i="25"/>
  <c r="AJ98" i="7"/>
  <c r="AN40" i="7" s="1"/>
  <c r="AP40" i="7" s="1"/>
  <c r="R8" i="10"/>
  <c r="AJ5" i="7"/>
  <c r="AN28" i="7" s="1"/>
  <c r="AP28" i="7" s="1"/>
  <c r="AJ33" i="7"/>
  <c r="AJ50" i="7"/>
  <c r="L6" i="5"/>
  <c r="N5" i="5"/>
  <c r="K6" i="5"/>
  <c r="M5" i="5"/>
  <c r="L5" i="5"/>
  <c r="K5" i="5"/>
  <c r="O7" i="5"/>
  <c r="N7" i="5"/>
  <c r="M7" i="5"/>
  <c r="O6" i="5"/>
  <c r="L7" i="5"/>
  <c r="N6" i="5"/>
  <c r="K7" i="5"/>
  <c r="M6" i="5"/>
  <c r="O5" i="5"/>
  <c r="P7" i="5" l="1"/>
  <c r="X8" i="5"/>
  <c r="B8" i="3"/>
  <c r="AP29" i="7"/>
  <c r="U5" i="12"/>
  <c r="J8" i="6"/>
  <c r="T6" i="12"/>
  <c r="J9" i="6" s="1"/>
  <c r="U6" i="12"/>
  <c r="X5" i="5"/>
  <c r="U6" i="13"/>
  <c r="T6" i="13"/>
  <c r="K9" i="6" s="1"/>
  <c r="S8" i="13"/>
  <c r="Y10" i="6"/>
  <c r="AN5" i="7"/>
  <c r="T6" i="20"/>
  <c r="R9" i="6" s="1"/>
  <c r="U6" i="20"/>
  <c r="T5" i="10"/>
  <c r="S8" i="10"/>
  <c r="V5" i="24"/>
  <c r="V8" i="6"/>
  <c r="AO5" i="7"/>
  <c r="AM5" i="7"/>
  <c r="AP5" i="7"/>
  <c r="T5" i="16"/>
  <c r="S8" i="16"/>
  <c r="S8" i="23"/>
  <c r="T5" i="23"/>
  <c r="U5" i="13"/>
  <c r="K8" i="6"/>
  <c r="V7" i="32"/>
  <c r="AD10" i="6"/>
  <c r="AN6" i="7"/>
  <c r="C8" i="3" s="1"/>
  <c r="AP38" i="7"/>
  <c r="T5" i="30"/>
  <c r="S8" i="30"/>
  <c r="P6" i="5"/>
  <c r="T5" i="17"/>
  <c r="S8" i="17"/>
  <c r="AC10" i="6"/>
  <c r="AN32" i="7"/>
  <c r="AP32" i="7" s="1"/>
  <c r="T5" i="22"/>
  <c r="S8" i="22"/>
  <c r="T6" i="19"/>
  <c r="Q9" i="6" s="1"/>
  <c r="U6" i="19"/>
  <c r="AO6" i="7"/>
  <c r="D8" i="3" s="1"/>
  <c r="S8" i="15"/>
  <c r="T5" i="15"/>
  <c r="U6" i="29"/>
  <c r="T6" i="29"/>
  <c r="AP6" i="7"/>
  <c r="E8" i="3" s="1"/>
  <c r="T6" i="9"/>
  <c r="G9" i="6" s="1"/>
  <c r="U6" i="9"/>
  <c r="T5" i="21"/>
  <c r="S8" i="21"/>
  <c r="V6" i="24"/>
  <c r="T5" i="14"/>
  <c r="S8" i="14"/>
  <c r="X6" i="5"/>
  <c r="AO37" i="7"/>
  <c r="AN37" i="7"/>
  <c r="AP37" i="7" s="1"/>
  <c r="T5" i="31"/>
  <c r="S8" i="31"/>
  <c r="T7" i="13"/>
  <c r="K10" i="6" s="1"/>
  <c r="U7" i="13"/>
  <c r="K11" i="6" s="1"/>
  <c r="P5" i="5"/>
  <c r="T6" i="11"/>
  <c r="I9" i="6" s="1"/>
  <c r="U6" i="11"/>
  <c r="T5" i="18"/>
  <c r="S8" i="18"/>
  <c r="AN39" i="7"/>
  <c r="AO39" i="7"/>
  <c r="AC9" i="6"/>
  <c r="V7" i="29"/>
  <c r="AA10" i="6"/>
  <c r="V7" i="25"/>
  <c r="W10" i="6"/>
  <c r="V6" i="32"/>
  <c r="AD9" i="6"/>
  <c r="T5" i="33"/>
  <c r="S8" i="33"/>
  <c r="L30" i="3"/>
  <c r="H3" i="3" s="1"/>
  <c r="S8" i="28"/>
  <c r="T5" i="28"/>
  <c r="AB10" i="6"/>
  <c r="AO31" i="7"/>
  <c r="AP31" i="7" s="1"/>
  <c r="U6" i="16"/>
  <c r="U6" i="33"/>
  <c r="T6" i="33"/>
  <c r="U7" i="33"/>
  <c r="AE11" i="6" s="1"/>
  <c r="T7" i="33"/>
  <c r="T6" i="18"/>
  <c r="P9" i="6" s="1"/>
  <c r="U6" i="18"/>
  <c r="S8" i="9"/>
  <c r="S8" i="19"/>
  <c r="T5" i="19"/>
  <c r="V6" i="26"/>
  <c r="X9" i="6"/>
  <c r="X7" i="5"/>
  <c r="V7" i="24"/>
  <c r="V11" i="6" s="1"/>
  <c r="V6" i="28"/>
  <c r="Z9" i="6"/>
  <c r="T5" i="20"/>
  <c r="S8" i="20"/>
  <c r="U6" i="30"/>
  <c r="T6" i="30"/>
  <c r="S8" i="11"/>
  <c r="T5" i="11"/>
  <c r="T6" i="10"/>
  <c r="H9" i="6" s="1"/>
  <c r="U6" i="10"/>
  <c r="S8" i="27"/>
  <c r="T5" i="27"/>
  <c r="AN34" i="7"/>
  <c r="AP34" i="7" s="1"/>
  <c r="U5" i="9"/>
  <c r="G8" i="6"/>
  <c r="U5" i="25"/>
  <c r="V5" i="25" s="1"/>
  <c r="W8" i="6"/>
  <c r="V7" i="26"/>
  <c r="X10" i="6"/>
  <c r="AO33" i="7"/>
  <c r="AN33" i="7"/>
  <c r="AP33" i="7" s="1"/>
  <c r="U6" i="27"/>
  <c r="T6" i="27"/>
  <c r="V7" i="27" s="1"/>
  <c r="U5" i="26"/>
  <c r="V5" i="26" s="1"/>
  <c r="X8" i="6"/>
  <c r="S8" i="29"/>
  <c r="T5" i="29"/>
  <c r="U5" i="31" l="1"/>
  <c r="V5" i="31" s="1"/>
  <c r="AC8" i="6"/>
  <c r="V6" i="33"/>
  <c r="AE9" i="6"/>
  <c r="U5" i="23"/>
  <c r="U8" i="6"/>
  <c r="U5" i="22"/>
  <c r="T8" i="6"/>
  <c r="U5" i="11"/>
  <c r="I8" i="6"/>
  <c r="U5" i="16"/>
  <c r="N8" i="6"/>
  <c r="AP7" i="7"/>
  <c r="E9" i="3" s="1"/>
  <c r="E7" i="3"/>
  <c r="AQ5" i="7"/>
  <c r="AM7" i="7"/>
  <c r="B9" i="3" s="1"/>
  <c r="B7" i="3"/>
  <c r="U5" i="15"/>
  <c r="M8" i="6"/>
  <c r="AO7" i="7"/>
  <c r="D9" i="3" s="1"/>
  <c r="D7" i="3"/>
  <c r="V7" i="31"/>
  <c r="U5" i="21"/>
  <c r="S8" i="6"/>
  <c r="V6" i="27"/>
  <c r="Y9" i="6"/>
  <c r="V6" i="30"/>
  <c r="AB9" i="6"/>
  <c r="R8" i="6"/>
  <c r="U5" i="20"/>
  <c r="V6" i="31"/>
  <c r="U5" i="14"/>
  <c r="L8" i="6"/>
  <c r="U5" i="27"/>
  <c r="V5" i="27" s="1"/>
  <c r="Y8" i="6"/>
  <c r="V6" i="29"/>
  <c r="AA9" i="6"/>
  <c r="U5" i="30"/>
  <c r="V5" i="30" s="1"/>
  <c r="AB8" i="6"/>
  <c r="AN7" i="7"/>
  <c r="C9" i="3" s="1"/>
  <c r="C7" i="3"/>
  <c r="V7" i="33"/>
  <c r="AE10" i="6"/>
  <c r="AP39" i="7"/>
  <c r="V7" i="30"/>
  <c r="U5" i="28"/>
  <c r="V5" i="28" s="1"/>
  <c r="Z8" i="6"/>
  <c r="V7" i="28"/>
  <c r="P8" i="6"/>
  <c r="U5" i="18"/>
  <c r="U5" i="17"/>
  <c r="O8" i="6"/>
  <c r="U5" i="19"/>
  <c r="Q8" i="6"/>
  <c r="U5" i="29"/>
  <c r="V5" i="29" s="1"/>
  <c r="AA8" i="6"/>
  <c r="U5" i="33"/>
  <c r="V5" i="33" s="1"/>
  <c r="AE8" i="6"/>
  <c r="U5" i="10"/>
  <c r="H8" i="6"/>
  <c r="AQ6" i="7"/>
  <c r="AN13" i="7" l="1"/>
  <c r="AM13" i="7"/>
  <c r="AQ7" i="7"/>
  <c r="F9" i="3" s="1"/>
  <c r="AN21" i="7"/>
  <c r="G15" i="3" s="1"/>
  <c r="AM21" i="7"/>
  <c r="F15" i="3" s="1"/>
  <c r="H2" i="3" s="1"/>
  <c r="B24" i="3" s="1"/>
  <c r="AN14" i="7"/>
  <c r="C15" i="3" s="1"/>
  <c r="AM14" i="7"/>
  <c r="B15" i="3" s="1"/>
  <c r="AN20" i="7" l="1"/>
  <c r="G14" i="3" s="1"/>
  <c r="C14" i="3"/>
  <c r="AM20" i="7"/>
  <c r="F14" i="3" s="1"/>
  <c r="B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3" authorId="0" shapeId="0" xr:uid="{00000000-0006-0000-0500-000001000000}">
      <text>
        <r>
          <rPr>
            <sz val="9"/>
            <rFont val="Tahoma"/>
          </rPr>
          <t>(basé sur la liste de la DINUM) https://design.numerique.gouv.fr/outils/audit-rapide/</t>
        </r>
      </text>
    </comment>
  </commentList>
</comments>
</file>

<file path=xl/sharedStrings.xml><?xml version="1.0" encoding="utf-8"?>
<sst xmlns="http://schemas.openxmlformats.org/spreadsheetml/2006/main" count="6553" uniqueCount="545">
  <si>
    <t xml:space="preserve">GRILLE D'ÉVALUATION Accessibilité - Audit RGAA </t>
  </si>
  <si>
    <t>4.1.2</t>
  </si>
  <si>
    <r>
      <rPr>
        <sz val="9"/>
        <color theme="0"/>
        <rFont val="Verdana"/>
      </rPr>
      <t xml:space="preserve">N°Ticket
</t>
    </r>
    <r>
      <rPr>
        <b/>
        <sz val="9"/>
        <color theme="0"/>
        <rFont val="Verdana"/>
      </rPr>
      <t>sans #</t>
    </r>
  </si>
  <si>
    <t>Nom du client</t>
  </si>
  <si>
    <t>Site - Date - Auditeur</t>
  </si>
  <si>
    <t>N° page</t>
  </si>
  <si>
    <t>Titre de la page</t>
  </si>
  <si>
    <t>URL</t>
  </si>
  <si>
    <t>Principaux éléments représentatifs</t>
  </si>
  <si>
    <t>Paramètres rentrés ou commentaires
(si besoin, reprendre le chemin depuis la page d'accueil)</t>
  </si>
  <si>
    <t>P01</t>
  </si>
  <si>
    <t xml:space="preserve">Accueil </t>
  </si>
  <si>
    <t>https://conservatoire.agglo-larochelle.fr/</t>
  </si>
  <si>
    <t>P02</t>
  </si>
  <si>
    <t xml:space="preserve">Plan du site </t>
  </si>
  <si>
    <t>https://conservatoire.agglo-larochelle.fr/plan-du-site</t>
  </si>
  <si>
    <t>P03</t>
  </si>
  <si>
    <t xml:space="preserve">Musique </t>
  </si>
  <si>
    <t>https://conservatoire.agglo-larochelle.fr/musique</t>
  </si>
  <si>
    <t>P04</t>
  </si>
  <si>
    <t xml:space="preserve">Parcours du musicien </t>
  </si>
  <si>
    <t>https://conservatoire.agglo-larochelle.fr/musique/parcours-du-musicien</t>
  </si>
  <si>
    <t>P05</t>
  </si>
  <si>
    <t xml:space="preserve">Enseignants </t>
  </si>
  <si>
    <t>https://conservatoire.agglo-larochelle.fr/musique/enseignants-musique</t>
  </si>
  <si>
    <t>P06</t>
  </si>
  <si>
    <t xml:space="preserve">Agenda </t>
  </si>
  <si>
    <t>https://conservatoire.agglo-larochelle.fr/agenda?</t>
  </si>
  <si>
    <t>P07</t>
  </si>
  <si>
    <t xml:space="preserve">Détail d'un évènement </t>
  </si>
  <si>
    <t>https://conservatoire.agglo-larochelle.fr/agenda?article=conservatoire-funky-band-et-ateliers-musiques-actuelles</t>
  </si>
  <si>
    <t>P08</t>
  </si>
  <si>
    <t xml:space="preserve">Actualité </t>
  </si>
  <si>
    <t>https://conservatoire.agglo-larochelle.fr/actualites</t>
  </si>
  <si>
    <t>P09</t>
  </si>
  <si>
    <t>Détail d'une actu</t>
  </si>
  <si>
    <t>https://conservatoire.agglo-larochelle.fr/-/ouverture-de-saison</t>
  </si>
  <si>
    <t>P10</t>
  </si>
  <si>
    <t xml:space="preserve">Contactez-nous </t>
  </si>
  <si>
    <t>https://conservatoire.agglo-larochelle.fr/contactez-nous</t>
  </si>
  <si>
    <t>P11</t>
  </si>
  <si>
    <t xml:space="preserve">Réseau des écoles </t>
  </si>
  <si>
    <t>https://conservatoire.agglo-larochelle.fr/pratique/reseau-des-ecoles-de-l-agglo?article=puilboreau-a-deux-pas-de-la</t>
  </si>
  <si>
    <t>P12</t>
  </si>
  <si>
    <t xml:space="preserve">Ressources documentaires </t>
  </si>
  <si>
    <t>https://conservatoire.agglo-larochelle.fr/ressources-documentaires</t>
  </si>
  <si>
    <t>P13</t>
  </si>
  <si>
    <t xml:space="preserve">Accessibilité </t>
  </si>
  <si>
    <t>https://conservatoire.agglo-larochelle.fr/accessibilite</t>
  </si>
  <si>
    <t>P14</t>
  </si>
  <si>
    <t xml:space="preserve">Mentions légales </t>
  </si>
  <si>
    <t>https://conservatoire.agglo-larochelle.fr/mentions-legales</t>
  </si>
  <si>
    <t>P15</t>
  </si>
  <si>
    <t>P16</t>
  </si>
  <si>
    <t>P17</t>
  </si>
  <si>
    <t>P18</t>
  </si>
  <si>
    <t>P19</t>
  </si>
  <si>
    <t>P20</t>
  </si>
  <si>
    <t>P21</t>
  </si>
  <si>
    <t>P22</t>
  </si>
  <si>
    <t>P23</t>
  </si>
  <si>
    <t>P24</t>
  </si>
  <si>
    <t>P25</t>
  </si>
  <si>
    <t>P26</t>
  </si>
  <si>
    <t>Récurrence</t>
  </si>
  <si>
    <t>Charge [heures ou € estimée) par metier concerné</t>
  </si>
  <si>
    <t>Criticité</t>
  </si>
  <si>
    <t>Thématique</t>
  </si>
  <si>
    <t>ligne critère</t>
  </si>
  <si>
    <t>Critère</t>
  </si>
  <si>
    <t>Page</t>
  </si>
  <si>
    <t>niveau
WCAG</t>
  </si>
  <si>
    <t>Critères essentiels (basé sur la liste de la DINUM)</t>
  </si>
  <si>
    <t>Récurence</t>
  </si>
  <si>
    <t>Indicateur de priorité</t>
  </si>
  <si>
    <t>facilité de correction</t>
  </si>
  <si>
    <t>nombre d'occurrence du critère</t>
  </si>
  <si>
    <t>Description</t>
  </si>
  <si>
    <t>Commentaire</t>
  </si>
  <si>
    <t>dev</t>
  </si>
  <si>
    <t>design</t>
  </si>
  <si>
    <t>contribution</t>
  </si>
  <si>
    <t>configuration</t>
  </si>
  <si>
    <t>autre (presta, etc.)</t>
  </si>
  <si>
    <t>charge totale</t>
  </si>
  <si>
    <t>Images</t>
  </si>
  <si>
    <t>Cadres</t>
  </si>
  <si>
    <t>Couleurs</t>
  </si>
  <si>
    <t>Multimédia</t>
  </si>
  <si>
    <t>Tableaux</t>
  </si>
  <si>
    <t>Liens</t>
  </si>
  <si>
    <t>Script</t>
  </si>
  <si>
    <t>Eléments obligatoires</t>
  </si>
  <si>
    <t>Structuration</t>
  </si>
  <si>
    <t>Présentation</t>
  </si>
  <si>
    <t>Formulaires</t>
  </si>
  <si>
    <t>Navigation</t>
  </si>
  <si>
    <t>Consultation</t>
  </si>
  <si>
    <t xml:space="preserve"> </t>
  </si>
  <si>
    <t>Taux de conformité (référence légale) :</t>
  </si>
  <si>
    <t>Conformité par page</t>
  </si>
  <si>
    <t>Conformité moyenne par page (information facultative)  :</t>
  </si>
  <si>
    <t>Conformité</t>
  </si>
  <si>
    <t xml:space="preserve">d             </t>
  </si>
  <si>
    <t>Résultats</t>
  </si>
  <si>
    <t>TotalApp</t>
  </si>
  <si>
    <t>c</t>
  </si>
  <si>
    <t>A</t>
  </si>
  <si>
    <t>nc</t>
  </si>
  <si>
    <t>na</t>
  </si>
  <si>
    <t>d</t>
  </si>
  <si>
    <t>Conformité pour chaque niveau</t>
  </si>
  <si>
    <t>Conformité RGAA4</t>
  </si>
  <si>
    <t>nt</t>
  </si>
  <si>
    <t>AA</t>
  </si>
  <si>
    <t xml:space="preserve"> Nombre de non conformitées relevées</t>
  </si>
  <si>
    <t>5</t>
  </si>
  <si>
    <t>AAA</t>
  </si>
  <si>
    <t>6</t>
  </si>
  <si>
    <t>1</t>
  </si>
  <si>
    <t>Nombre TOTAL</t>
  </si>
  <si>
    <t>18</t>
  </si>
  <si>
    <t>Badge numérique responsable</t>
  </si>
  <si>
    <t>Thématiques</t>
  </si>
  <si>
    <t>Critères</t>
  </si>
  <si>
    <t>2</t>
  </si>
  <si>
    <t>3</t>
  </si>
  <si>
    <t>4</t>
  </si>
  <si>
    <t>7</t>
  </si>
  <si>
    <t>8</t>
  </si>
  <si>
    <t>9</t>
  </si>
  <si>
    <t>10</t>
  </si>
  <si>
    <t>11</t>
  </si>
  <si>
    <t>12</t>
  </si>
  <si>
    <t>13</t>
  </si>
  <si>
    <t>14</t>
  </si>
  <si>
    <t>Charge en fonction de la facilité de correction</t>
  </si>
  <si>
    <t>Charge en fonction de l'impact sur le % de conformité</t>
  </si>
  <si>
    <t>Charge en fonction de la criticité</t>
  </si>
  <si>
    <t>nombre de critères NC</t>
  </si>
  <si>
    <t>simple</t>
  </si>
  <si>
    <t>moyen</t>
  </si>
  <si>
    <t>1 à 5</t>
  </si>
  <si>
    <t>complexe</t>
  </si>
  <si>
    <t>plus de 5</t>
  </si>
  <si>
    <t>??</t>
  </si>
  <si>
    <t>RGAA 4.1 2021  - Synthèse par page</t>
  </si>
  <si>
    <t>N°</t>
  </si>
  <si>
    <r>
      <rPr>
        <sz val="10"/>
        <color theme="1"/>
        <rFont val="Verdana"/>
      </rPr>
      <t xml:space="preserve">Correspondance </t>
    </r>
    <r>
      <rPr>
        <b/>
        <sz val="10"/>
        <color theme="1"/>
        <rFont val="Verdana"/>
      </rPr>
      <t>WCAG mini</t>
    </r>
  </si>
  <si>
    <t>Critères WCAG associés</t>
  </si>
  <si>
    <t>Critères essentiels</t>
  </si>
  <si>
    <t>Recommandation</t>
  </si>
  <si>
    <t>Commentaires</t>
  </si>
  <si>
    <t>Total de critères respectés</t>
  </si>
  <si>
    <t>Total de critères non respectés</t>
  </si>
  <si>
    <t>Total de critères non applicable</t>
  </si>
  <si>
    <t>Total de critères non testés</t>
  </si>
  <si>
    <t>Conformité niveau A</t>
  </si>
  <si>
    <t>Conformité niveau AA</t>
  </si>
  <si>
    <t>Conformité niveau AAA</t>
  </si>
  <si>
    <t>Conformité RGAA</t>
  </si>
  <si>
    <t>IMAGES</t>
  </si>
  <si>
    <t>1.1</t>
  </si>
  <si>
    <t>1.1.1 Non-text Content (A).</t>
  </si>
  <si>
    <t>x</t>
  </si>
  <si>
    <t>Chaque image porteuse d’information a-t-elle une alternative textuelle ?</t>
  </si>
  <si>
    <t>1.2</t>
  </si>
  <si>
    <t>1.1.1 Non-text Content (A), 4.1.2 Name, Role, Value (A).</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</si>
  <si>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</si>
  <si>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</si>
  <si>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</si>
  <si>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</si>
  <si>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</si>
  <si>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</si>
  <si>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</si>
  <si>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</si>
  <si>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</si>
  <si>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</si>
  <si>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</si>
  <si>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</si>
  <si>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1.4.5 Images of Text (AA).</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</si>
  <si>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</si>
  <si>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</si>
  <si>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</si>
  <si>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</si>
  <si>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</si>
  <si>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4.1.2 Name, Role, Value (A).</t>
  </si>
  <si>
    <t>Chaque cadre a-t-il un titre de cadre ?</t>
  </si>
  <si>
    <t>2.2</t>
  </si>
  <si>
    <t>Pour chaque cadre ayant un titre de cadre, ce titre de cadre est-il pertinent ?</t>
  </si>
  <si>
    <t>COULEURS</t>
  </si>
  <si>
    <t>3.1</t>
  </si>
  <si>
    <t>1.3.1 Info and Relationships (A), 1.4.1 Use of color (A).</t>
  </si>
  <si>
    <t>Dans chaque page web, l’information ne doit pas être donnée uniquement par la couleur. Cette règle est-elle respectée ?</t>
  </si>
  <si>
    <t>3.2</t>
  </si>
  <si>
    <t>1.4.3 Contrast (Minimum) (AA).</t>
  </si>
  <si>
    <t>Dans chaque page web, le contraste entre la couleur du texte et la couleur de son arrière-plan est-il suffisamment élevé (hors cas particuliers) ?</t>
  </si>
  <si>
    <t>3.3</t>
  </si>
  <si>
    <t>1.4.11 Non-text Contrast (AA).</t>
  </si>
  <si>
    <t>Dans chaque page web, les couleurs utilisées dans les composants d’interface ou les éléments graphiques porteurs d’informations sont-elles suffisamment contrastées (hors cas particuliers) ?</t>
  </si>
  <si>
    <t>MULTIMÉDIA</t>
  </si>
  <si>
    <t>4.1</t>
  </si>
  <si>
    <t>1.2.1 Audio-only and Video-only (Prerecorded) (A), 1.2.3 Audio Description and Media Alternative (Prerecorded) (A).</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</si>
  <si>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</si>
  <si>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</si>
  <si>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</si>
  <si>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</si>
  <si>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1.2.2 Captions (Prerecorded) (A).</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</si>
  <si>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</si>
  <si>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</si>
  <si>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</si>
  <si>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</si>
  <si>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1.2.5 Audio Description (Prerecorded) (AA).</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</si>
  <si>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</si>
  <si>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</si>
  <si>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</si>
  <si>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</si>
  <si>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</si>
  <si>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</si>
  <si>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</si>
  <si>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</si>
  <si>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</si>
  <si>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</si>
  <si>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1.4.2 Audio Control (A).</t>
  </si>
  <si>
    <t>Chaque son déclenché automatiquement est-il contrôlable par l’utilisateur ?</t>
  </si>
  <si>
    <t>4.11</t>
  </si>
  <si>
    <t>2.1.1 Keyboard (A), 2.1.2 No Keyboard Trap (A).</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</si>
  <si>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</si>
  <si>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</si>
  <si>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</si>
  <si>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</si>
  <si>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</si>
  <si>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</si>
  <si>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</si>
  <si>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1.3.1 Info and Relationships (A).</t>
  </si>
  <si>
    <t>Chaque tableau de données complexe a-t-il un résumé ?</t>
  </si>
  <si>
    <t>5.2</t>
  </si>
  <si>
    <t>Pour chaque tableau de données complexe ayant un résumé, celui-ci est-il pertinent ?</t>
  </si>
  <si>
    <t>5.3</t>
  </si>
  <si>
    <t>1.3.2 Meaningful Sequence (A), 4.1.2 Name, Role, Value (A).</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</si>
  <si>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</si>
  <si>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</si>
  <si>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</si>
  <si>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</si>
  <si>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</si>
  <si>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</si>
  <si>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 et chaque en-tête de ligne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</si>
  <si>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</si>
  <si>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</si>
  <si>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</si>
  <si>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</si>
  <si>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</si>
  <si>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</si>
  <si>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1.1.1 Non-text Content (A), 2.4.4 Link Purpose (In Context) (A), 2.5.3 Label in Name (A).</t>
  </si>
  <si>
    <t>Chaque lien est-il explicite (hors cas particuliers) ?</t>
  </si>
  <si>
    <t>6.2</t>
  </si>
  <si>
    <t>1.1.1 Non-text Content (A), 2.4.4 Link Purpose (In Context) (A).</t>
  </si>
  <si>
    <t>Dans chaque page web, chaque lien a-t-il un intitulé ?</t>
  </si>
  <si>
    <t>SCRIPTS</t>
  </si>
  <si>
    <t>7.1</t>
  </si>
  <si>
    <t>2.5.3 Label in Name (A), 4.1.2 Name, Role, Value (A).</t>
  </si>
  <si>
    <t>Chaque script est-il, si nécessaire, compatible avec les technologies d’assistance ?</t>
  </si>
  <si>
    <t>7.2</t>
  </si>
  <si>
    <t>Pour chaque script ayant une alternative, cette alternative est-elle pertinente ?</t>
  </si>
  <si>
    <t>7.3</t>
  </si>
  <si>
    <t>1.3.1 Info and Relationships (A), 2.1.1 Keyboard (A), 2.4.7 Focus Visible (AA).</t>
  </si>
  <si>
    <t>Chaque script est-il contrôlable par le clavier et par tout dispositif de pointage (hors cas particuliers) ?</t>
  </si>
  <si>
    <t>7.4</t>
  </si>
  <si>
    <t>3.2.1 On Focus (A), 3.2.2 On Input (A).</t>
  </si>
  <si>
    <t>Pour chaque script qui initie un changement de contexte, l’utilisateur est-il averti ou en a-t-il le contrôle ?</t>
  </si>
  <si>
    <t>7.5</t>
  </si>
  <si>
    <t>4.1.3 Status Messages (AA).</t>
  </si>
  <si>
    <t>Dans chaque page web, les messages de statut sont-ils correctement restitués par les technologies d’assistance ?</t>
  </si>
  <si>
    <t>ÉLÉMENTS OBLIGATOIRES</t>
  </si>
  <si>
    <t>8.1</t>
  </si>
  <si>
    <t>4.1.1 Parsing (A).</t>
  </si>
  <si>
    <t>Chaque page web est-elle définie par un type de document ?</t>
  </si>
  <si>
    <t>8.2</t>
  </si>
  <si>
    <t>4.1.1 Parsing (A), 4.1.2 Name, Role, Value (A).</t>
  </si>
  <si>
    <t>Pour chaque page web, le code source généré est-il valide selon le type de document spécifié ?</t>
  </si>
  <si>
    <t>8.3</t>
  </si>
  <si>
    <t>3.1.1 Language of Page (A).</t>
  </si>
  <si>
    <t>Dans chaque page web, la langue par défaut est-elle présente ?</t>
  </si>
  <si>
    <t>8.4</t>
  </si>
  <si>
    <t>Pour chaque page web ayant une langue par défaut, le code de langue est-il pertinent ?</t>
  </si>
  <si>
    <t>8.5</t>
  </si>
  <si>
    <t>2.4.2 Page Titled (A).</t>
  </si>
  <si>
    <t>Chaque page web a-t-elle un titre de page ?</t>
  </si>
  <si>
    <t>8.6</t>
  </si>
  <si>
    <t>Pour chaque page web ayant un titre de page, ce titre est-il pertinent ?</t>
  </si>
  <si>
    <t>8.7</t>
  </si>
  <si>
    <t>3.1.2 Language of Parts (AA).</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</si>
  <si>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</si>
  <si>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</si>
  <si>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</si>
  <si>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</si>
  <si>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</si>
  <si>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</si>
  <si>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1.3.2 Meaningful Sequence (A).</t>
  </si>
  <si>
    <t>Dans chaque page web, les changements du sens de lecture sont-ils signalés ?</t>
  </si>
  <si>
    <t>STRUCTURATION</t>
  </si>
  <si>
    <t>9.1</t>
  </si>
  <si>
    <t>1.3.1 Info and Relationships (A), 2.4.1 Bypass Block (A), 2.4.6 Headings and Labels (AA), 4.1.2 Name, Role, Value (A).</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</si>
  <si>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</si>
  <si>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</si>
  <si>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</si>
  <si>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</si>
  <si>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</si>
  <si>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</si>
  <si>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</si>
  <si>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</si>
  <si>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</si>
  <si>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1.3.1 Info and Relationships (A), 1.3.2 Meaningful Sequence (A).</t>
  </si>
  <si>
    <t>Dans le site web, des feuilles de styles sont-elles utilisées pour contrôler la présentation de l’information ?</t>
  </si>
  <si>
    <t>10.2</t>
  </si>
  <si>
    <t>1.1.1 Non-text Content (A), 1.3.1 Info and Relationships (A).</t>
  </si>
  <si>
    <t>Dans chaque page web, le contenu visible porteur d’information reste-t-il présent lorsque les feuilles de styles sont désactivées ?</t>
  </si>
  <si>
    <t>10.3</t>
  </si>
  <si>
    <t>1.3.2 Meaningful Sequence (A), 2.4.3 Focus Order (A).</t>
  </si>
  <si>
    <t>Dans chaque page web, l’information reste-t-elle compréhensible lorsque les feuilles de styles sont désactivées ?</t>
  </si>
  <si>
    <t>10.4</t>
  </si>
  <si>
    <t>1.4.4 Resize Text (AA).</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</si>
  <si>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</si>
  <si>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</si>
  <si>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</si>
  <si>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</si>
  <si>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1.4.1 Use of Color (A).</t>
  </si>
  <si>
    <t>Dans chaque page web, chaque lien dont la nature n’est pas évidente est-il visible par rapport au texte environnant ?</t>
  </si>
  <si>
    <t>10.7</t>
  </si>
  <si>
    <t>1.4.1 Use of Color (A), 2.4.7 Focus Visible (AA).</t>
  </si>
  <si>
    <t>Dans chaque page web, pour chaque élément recevant le focus, la prise de focus est-elle visible ?</t>
  </si>
  <si>
    <t>10.8</t>
  </si>
  <si>
    <t>1.3.2 Meaningful Sequence (A), 4.1.2 Name, Role, Value.</t>
  </si>
  <si>
    <t>Pour chaque page web, les contenus cachés ont-ils vocation à être ignorés par les technologies d’assistance ?</t>
  </si>
  <si>
    <t>10.9</t>
  </si>
  <si>
    <t>1.3.3 Sensory Characteristics (A), 1.4.1 Use of Color (A).</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</si>
  <si>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</si>
  <si>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</si>
  <si>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</si>
  <si>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</si>
  <si>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1.4.10 Reflow (AA).</t>
  </si>
  <si>
    <t>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t>
  </si>
  <si>
    <t>10.12</t>
  </si>
  <si>
    <t>1.4.12 Text Spacing (AA).</t>
  </si>
  <si>
    <t>Dans chaque page web, les propriétés d’espacement du texte peuvent-elles être redéfinies par l’utilisateur sans perte de contenu ou de fonctionnalité (hors cas particuliers) ?</t>
  </si>
  <si>
    <t>10.13</t>
  </si>
  <si>
    <t>1.4.13 Content on Hover or Focus (AA).</t>
  </si>
  <si>
    <t>Dans chaque page web, les contenus additionnels apparaissant à la prise de focus ou au survol d’un composant d’interface sont-ils contrôlables par l’utilisateur (hors cas particuliers) ?</t>
  </si>
  <si>
    <t>10.14</t>
  </si>
  <si>
    <t>2.1.1 Keyboard (A).</t>
  </si>
  <si>
    <t>Dans chaque page web, les contenus additionnels apparaissant via les styles CSS uniquement peuvent-ils être rendus visibles au clavier et par tout dispositif de pointage ?</t>
  </si>
  <si>
    <t>FORMULAIRES</t>
  </si>
  <si>
    <t>11.1</t>
  </si>
  <si>
    <t>1.3.1 Info and Relationships (A), 2.4.6 Headings and Labels (AA), 3.3.2 Labels or Instructions (AA), 4.1.2 Name, Role, Value (A).</t>
  </si>
  <si>
    <t>Chaque champ de formulaire a-t-il une étiquette ?</t>
  </si>
  <si>
    <t>11.2</t>
  </si>
  <si>
    <t>2.4.6 Headings and Labels (AA), 2.5.3 Label in Name (A), 3.3.2 Labels or Instructions (AA).</t>
  </si>
  <si>
    <t>Chaque étiquette associée à un champ de formulaire est-elle pertinente (hors cas particuliers) ?</t>
  </si>
  <si>
    <t>11.3</t>
  </si>
  <si>
    <t>3.2.4 Consistent Identification (AA).</t>
  </si>
  <si>
    <t>Dans chaque formulaire, chaque étiquette associée à un champ de formulaire ayant la même fonction et répétée plusieurs fois dans une même page ou dans un ensemble de pages est-elle cohérente ?</t>
  </si>
  <si>
    <t>11.4</t>
  </si>
  <si>
    <t>3.3.2 Labels or Instructions (A).</t>
  </si>
  <si>
    <t>Dans chaque formulaire, chaque étiquette de champ et son champ associé sont-ils accolés (hors cas particuliers) ?</t>
  </si>
  <si>
    <t>11.5</t>
  </si>
  <si>
    <t>1.3.1 Info and Relationships (A), 3.3.2 Labels or Instructions (AA).</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</si>
  <si>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</si>
  <si>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</si>
  <si>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</si>
  <si>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</si>
  <si>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</si>
  <si>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</si>
  <si>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regroupés de manière pertinente ?</t>
  </si>
  <si>
    <t>11.9</t>
  </si>
  <si>
    <t>Dans chaque formulaire, l’intitulé de chaque bouton est-il pertinent (hors cas particuliers) ?</t>
  </si>
  <si>
    <t>11.10</t>
  </si>
  <si>
    <t>3.3.1 Error Identification (A), 3.3.2 Labels or Instructions (AA).</t>
  </si>
  <si>
    <t>Dans chaque formulaire, le contrôle de saisie est-il utilisé de manière pertinente (hors cas particuliers) ?</t>
  </si>
  <si>
    <t>11.11</t>
  </si>
  <si>
    <t>3.3.3 Error Suggestion (AA).</t>
  </si>
  <si>
    <t>Dans chaque formulaire, le contrôle de saisie est-il accompagné, si nécessaire, de suggestions facilitant la correction des erreurs de saisie ?</t>
  </si>
  <si>
    <t>11.12</t>
  </si>
  <si>
    <t>3.3.4 Error Prevention (Legal, Financial, Data) (AA).</t>
  </si>
  <si>
    <t>Pour chaque formulaire qui modifie ou supprime des données, ou qui transmet des réponses à un test ou à un examen, ou dont la validation a des conséquences financières ou juridiques, les données saisies peuvent-elles être modifiées, mises à jour ou récupérées par l’utilisateur ?</t>
  </si>
  <si>
    <t>11.13</t>
  </si>
  <si>
    <t>Identify Input Purpose (AA).</t>
  </si>
  <si>
    <t>La finalité d’un champ de saisie peut-elle être déduite pour faciliter le remplissage automatique des champs avec les données de l’utilisateur ?</t>
  </si>
  <si>
    <t>NAVIGATION</t>
  </si>
  <si>
    <t>12.1</t>
  </si>
  <si>
    <t>2.4.5 Multiple Ways (AA).</t>
  </si>
  <si>
    <t>Chaque ensemble de pages dispose-t-il de deux systèmes de navigation différents, au moins (hors cas particuliers) ?</t>
  </si>
  <si>
    <t>12.2</t>
  </si>
  <si>
    <t>3.2.3 Consistent Navigation (AA).</t>
  </si>
  <si>
    <t>Dans chaque ensemble de pages, le menu et les barres de navigation sont-ils toujours à la même place (hors cas particuliers) ?</t>
  </si>
  <si>
    <t>12.3</t>
  </si>
  <si>
    <t>La page « plan du site » est-elle pertinente ?</t>
  </si>
  <si>
    <t>12.4</t>
  </si>
  <si>
    <t>2.4.5 Multiple Ways (AA), 3.2.3 Consistent Navigation (AA).</t>
  </si>
  <si>
    <t>Dans chaque ensemble de pages, la page « plan du site » est-elle atteignable de manière identique ?</t>
  </si>
  <si>
    <t>12.5</t>
  </si>
  <si>
    <t>Dans chaque ensemble de pages, le moteur de recherche est-il atteignable de manière identique ?</t>
  </si>
  <si>
    <t>12.6</t>
  </si>
  <si>
    <t>1.3.1 Info and Relationships (A), 2.4.1 Bypass Blocks (A), 4.1.2 Name, Role, Value (A).</t>
  </si>
  <si>
    <t>Les zones de regroupement de contenus présentes dans plusieurs pages web (zones d’en-tête, de navigation principale, de contenu principal, de pied de page et de moteur de recherche) peuvent-elles être atteintes ou évitées ?</t>
  </si>
  <si>
    <t>12.7</t>
  </si>
  <si>
    <t>2.4.1 Bypass Blocks (A), 2.4.3 Focus Order (A), 3.2.3 Consistent Navigation (AA).</t>
  </si>
  <si>
    <t>Dans chaque page web, un lien d’évitement ou d’accès rapide à la zone de contenu principal est-il présent (hors cas particuliers) ?</t>
  </si>
  <si>
    <t>12.8</t>
  </si>
  <si>
    <t>2.4.3 Focus Order (A).</t>
  </si>
  <si>
    <t>Dans chaque page web, l’ordre de tabulation est-il cohérent ?</t>
  </si>
  <si>
    <t>12.9</t>
  </si>
  <si>
    <t>Dans chaque page web, la navigation ne doit pas contenir de piège au clavier. Cette règle est-elle respectée ?</t>
  </si>
  <si>
    <t>12.10</t>
  </si>
  <si>
    <t>2.1.4 Character Key Shortcuts (A).</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</si>
  <si>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</si>
  <si>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</si>
  <si>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</si>
  <si>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</si>
  <si>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</si>
  <si>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2.2.1 Timing adjustable (A), 2.2.2 Pause, Stop, Hide (A).</t>
  </si>
  <si>
    <t>Pour chaque page web, l’utilisateur a-t-il le contrôle de chaque limite de temps modifiant le contenu (hors cas particuliers) ?</t>
  </si>
  <si>
    <t>13.2</t>
  </si>
  <si>
    <t>3.2.1 On focus (A).</t>
  </si>
  <si>
    <t>Dans chaque page web, l’ouverture d’une nouvelle fenêtre ne doit pas être déclenchée sans action de l’utilisateur. Cette règle est-elle respectée ?</t>
  </si>
  <si>
    <t>13.3</t>
  </si>
  <si>
    <t>1.1.1 Non-text Content (A), 1.3.1 Info and Relationships (A), 1.3.2 Meaningful Sequence (AA), 2.4.1 Bypass Blocks (AA), 2.4.3 Focus Order (A), 3.1.1 Language of Page (A), 4.1.2 Name, Role, Value (A).</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</si>
  <si>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</si>
  <si>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</si>
  <si>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</si>
  <si>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</si>
  <si>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émoticône, syntaxe cryptique) a-t-il une alternative ?</t>
  </si>
  <si>
    <t>13.6</t>
  </si>
  <si>
    <t>Dans chaque page web, pour chaque contenu cryptique (art ASCII, émoticône, syntaxe cryptique) ayant une alternative, cette alternative est-elle pertinente ?</t>
  </si>
  <si>
    <t>13.7</t>
  </si>
  <si>
    <t>2.3.1 Three Flashes or Below Threshold (A).</t>
  </si>
  <si>
    <t>Dans chaque page web, les changements brusques de luminosité ou les effets de flash sont-ils correctement utilisés ?</t>
  </si>
  <si>
    <t>13.8</t>
  </si>
  <si>
    <t>2.2.1 Timing Adjustable (A), 2.2.2 Pause, Stop, Hide (A).</t>
  </si>
  <si>
    <t>Dans chaque page web, chaque contenu en mouvement ou clignotant est-il contrôlable par l’utilisateur ?</t>
  </si>
  <si>
    <t>13.9</t>
  </si>
  <si>
    <t>1.3.4 Orientation (AA).</t>
  </si>
  <si>
    <t>Dans chaque page web, le contenu proposé est-il consultable quelle que soit l’orientation de l’écran (portrait ou paysage) (hors cas particuliers) ?</t>
  </si>
  <si>
    <t>13.10</t>
  </si>
  <si>
    <t>2.5.1 Pointer Gestures (A).</t>
  </si>
  <si>
    <t>Dans chaque page web, les fonctionnalités utilisables ou disponibles au moyen d’un geste complexe peuvent-elles être également disponibles au moyen d’un geste simple (hors cas particuliers) ?</t>
  </si>
  <si>
    <t>13.11</t>
  </si>
  <si>
    <t>2.5.2 Pointer Cancellation (A).</t>
  </si>
  <si>
    <t>Dans chaque page web, les actions déclenchées au moyen d’un dispositif de pointage sur un point unique de l’écran peuvent-elles faire l’objet d’une annulation (hors cas particuliers) ?</t>
  </si>
  <si>
    <t>13.12</t>
  </si>
  <si>
    <t>2.5.4 Motion Actuation (A).</t>
  </si>
  <si>
    <t>Dans chaque page web, les fonctionnalités qui impliquent un mouvement de l’appareil ou vers l’appareil peuvent-elles être satisfaites de manière alternative (hors cas particuliers) ?</t>
  </si>
  <si>
    <t>N1</t>
  </si>
  <si>
    <t>C</t>
  </si>
  <si>
    <t>NC</t>
  </si>
  <si>
    <t xml:space="preserve">NA </t>
  </si>
  <si>
    <t>NT</t>
  </si>
  <si>
    <t>Résultat</t>
  </si>
  <si>
    <t>Nb dérogations</t>
  </si>
  <si>
    <t>NA</t>
  </si>
  <si>
    <t>Total</t>
  </si>
  <si>
    <t>niveau A</t>
  </si>
  <si>
    <t>niveau AA</t>
  </si>
  <si>
    <t>Résultats par thématique</t>
  </si>
  <si>
    <t>Tot App</t>
  </si>
  <si>
    <t>Scripts</t>
  </si>
  <si>
    <t>Éléments obligatoires</t>
  </si>
  <si>
    <t>Structuration de l'information</t>
  </si>
  <si>
    <t>Présentation de l'information</t>
  </si>
  <si>
    <t>Résultat par page</t>
  </si>
  <si>
    <t>Total de critères C</t>
  </si>
  <si>
    <t>Total de critères NC</t>
  </si>
  <si>
    <t>Total de critères applicables</t>
  </si>
  <si>
    <t>Total de critères NA</t>
  </si>
  <si>
    <t>Total de critères NT</t>
  </si>
  <si>
    <t>% de critères respectés</t>
  </si>
  <si>
    <t>% de critères non respectés</t>
  </si>
  <si>
    <t>description</t>
  </si>
  <si>
    <t>Bloquante</t>
  </si>
  <si>
    <t>Au moins une catégorie d'utilisateurs ne peut accéder à l’information ou la fonctionnalité.</t>
  </si>
  <si>
    <t>Sur toutes les pages du site</t>
  </si>
  <si>
    <t>Majeure</t>
  </si>
  <si>
    <t>Au moins une catégorie d'utilisateurs doit pour utiliser la fonctionnalité ou accéder à l’information effectuer une manipulation complexe ou fastidieuse</t>
  </si>
  <si>
    <t>Sur plusieurs pages de l'échantillon</t>
  </si>
  <si>
    <t>Moyenne</t>
  </si>
  <si>
    <t>L'information ou la fonctionnalité est disponible pour tous les utilisateurs, mais au moins une catégorie d'utilisateurs est confrontée à une ergonomie dégradée.</t>
  </si>
  <si>
    <t>Plusieurs fois sur cette page uniquement</t>
  </si>
  <si>
    <t>Mineure</t>
  </si>
  <si>
    <t>L'information ou la fonctionnalité est disponible pour tous les utilisateurs, mais au moins une catégorie d'utilisateurs est confrontée à une ergonomie dégradée. Cependant l’information ou la fonctionnalité impactée par la non conformité n’est pas essentielle au bon fonctionnement du service (comme des liens de partage sur les réseaux sociaux par exemple).</t>
  </si>
  <si>
    <t>Une seule fois dans la page</t>
  </si>
  <si>
    <r>
      <rPr>
        <sz val="11"/>
        <rFont val="Verdana"/>
      </rPr>
      <t xml:space="preserve">Cette analyse de la criticité doit également prendre en compte un certain nombre d’autres critères afin d'affiner le choix de la criticité retenu, par exemple :
* d'autres fonctionnalités permettent de réaliser la même tâche, de manière accessible aux utilisateurs impactés : </t>
    </r>
    <r>
      <rPr>
        <b/>
        <sz val="11"/>
        <rFont val="Verdana"/>
      </rPr>
      <t>atténuation</t>
    </r>
    <r>
      <rPr>
        <sz val="11"/>
        <rFont val="Verdana"/>
      </rPr>
      <t xml:space="preserve">
* le nombre d'utilisateurs potentiellement impactés est statistiquement faible : </t>
    </r>
    <r>
      <rPr>
        <b/>
        <sz val="11"/>
        <rFont val="Verdana"/>
      </rPr>
      <t>atténuation</t>
    </r>
    <r>
      <rPr>
        <sz val="11"/>
        <rFont val="Verdana"/>
      </rPr>
      <t xml:space="preserve">
* la manipulation est fréquente et/ou doit être répétée : </t>
    </r>
    <r>
      <rPr>
        <b/>
        <sz val="11"/>
        <rFont val="Verdana"/>
      </rPr>
      <t>accentuation</t>
    </r>
    <r>
      <rPr>
        <sz val="11"/>
        <rFont val="Verdana"/>
      </rPr>
      <t xml:space="preserve">
* la manipulation est possible mais requiert un haut de niveau de maîtrise, et/ou des logiciels payants : </t>
    </r>
    <r>
      <rPr>
        <b/>
        <sz val="11"/>
        <rFont val="Verdana"/>
      </rPr>
      <t>accentuation</t>
    </r>
    <r>
      <rPr>
        <sz val="11"/>
        <rFont val="Verdana"/>
      </rPr>
      <t xml:space="preserve">
* le volume d'anomalies similaires dans une même page ou contenu est élevé : </t>
    </r>
    <r>
      <rPr>
        <b/>
        <sz val="11"/>
        <rFont val="Verdana"/>
      </rPr>
      <t>accentuation</t>
    </r>
  </si>
  <si>
    <t>URL :</t>
  </si>
  <si>
    <t>Niveau WCAG</t>
  </si>
  <si>
    <t>Dérogation / Exemption</t>
  </si>
  <si>
    <t>Description des non-conformités</t>
  </si>
  <si>
    <t>Propositions de correction</t>
  </si>
  <si>
    <t>Total app</t>
  </si>
  <si>
    <t>Conformité par niveau</t>
  </si>
  <si>
    <t>Total de critères non applicables</t>
  </si>
  <si>
    <t>Total par colonne</t>
  </si>
  <si>
    <t xml:space="preserve">
les liens vers les publications facebook ont des itnitulés trop long, complexes et non pertinents </t>
  </si>
  <si>
    <t>Modifier la structure pour que le lien soit porté à l'intérieur de la publication sur un titre (correction code fu + css theme)</t>
  </si>
  <si>
    <t>Corrigé 15/10/2025</t>
  </si>
  <si>
    <t>la carte dispose d'un attribut aria-hidden=true qui la rend inatteignable aux TA mais reste atteignable au clavier. Il faudrait ajouter un tabindex-1 ainsi qu'une alterntive à cette carte (une liste des lieux par exemple) 
le champ de recherche avec autocompletion ne respecte pas le motif de conception combobox</t>
  </si>
  <si>
    <t>Carte : Corrigé 10/10/2025
Recherche : Corrigé 14/10/2025</t>
  </si>
  <si>
    <r>
      <rPr>
        <sz val="9"/>
        <color theme="1"/>
        <rFont val="Verdana"/>
      </rPr>
      <t>Suite à la modification des WCAG 2.1 (</t>
    </r>
    <r>
      <rPr>
        <u/>
        <sz val="9"/>
        <color rgb="FF1155CC"/>
        <rFont val="Verdana"/>
      </rPr>
      <t>https://www.w3.org/WAI/news/2023-09-21/wcag21updated/</t>
    </r>
    <r>
      <rPr>
        <sz val="9"/>
        <color theme="1"/>
        <rFont val="Verdana"/>
      </rPr>
      <t>) et le fait que les défaut de validité du code source ne doivent plus être sanctionnés. Cependant le RGAA n'a pas encore évolué en ce sens, de fait nous ne souhaitons pour l'instant pas suivre cette recommendation qui augmenterait artificiellement le pourcentage de conformité. Donc ce critère ne peut plus être sanctionné et sera traité comme non applicable meme si des défaut sont constatés, mais peut passer conforme si malgré tout la page est valide.</t>
    </r>
  </si>
  <si>
    <t xml:space="preserve">deux paragraphes vides dans la page </t>
  </si>
  <si>
    <t>Filtrer les paragraphes vides en saisie pour ne pas les restituer dans le code HTML (correction templates BO)</t>
  </si>
  <si>
    <t>Corrigé 13/10/2025</t>
  </si>
  <si>
    <t>absence de titre de niveau + sauts dans le plan de titrage</t>
  </si>
  <si>
    <t xml:space="preserve">l'ordre de tabulation dans les éléments en haut de la page n'est pas cohérent </t>
  </si>
  <si>
    <t>Réorganiser le header pour respecter l'ordre logique de tabulation (correction templates + css theme)</t>
  </si>
  <si>
    <t xml:space="preserve">tous les liens ont des title identiques à leurs intitulés, ce qui les rend superflus </t>
  </si>
  <si>
    <t xml:space="preserve">le texte "nous sommes au regret…" est dans une div </t>
  </si>
  <si>
    <t>Correction edito</t>
  </si>
  <si>
    <t>Corrigé 10/10/2025</t>
  </si>
  <si>
    <t xml:space="preserve">les images sont décoratives mais disposent d'alternatives textuelles </t>
  </si>
  <si>
    <t>Supprimer les alternatives (correction templates BO)</t>
  </si>
  <si>
    <t xml:space="preserve">lorsqu'on développe les détails sur une personne, le reste des contenus de la page est grisé un peu comme l'utilisation d'une modale et les contrastes sont insuffisants sur beaucoup de textes </t>
  </si>
  <si>
    <t>Modifier la mécanique visuelle pour appliquer la transparence uniquement sur les photos (correction templates BO + css theme)</t>
  </si>
  <si>
    <t xml:space="preserve">le title identique à l'intitulé est superflu </t>
  </si>
  <si>
    <t xml:space="preserve">plusieurs paragraphes vides  </t>
  </si>
  <si>
    <t>Filtrer les paragraphes vides à l'affichage (correction templates BO)</t>
  </si>
  <si>
    <t xml:space="preserve">certains éléments structurants ne sont pas implémentés comme des titres : Lieu de l'évènement, en savoir plus, etc. </t>
  </si>
  <si>
    <t>Passer les éléments en titre h3 (correction templates BO + css theme)</t>
  </si>
  <si>
    <t xml:space="preserve">plusieurs paragraphes vides dans la page </t>
  </si>
  <si>
    <t>l'image en haut de la page possède une alternative bien qu'elle soit décorative</t>
  </si>
  <si>
    <t>Reprendre la saisie edito avec une description alternative possible reprenant le texte des images (correction templates BO + edito)</t>
  </si>
  <si>
    <t xml:space="preserve">les images du carrousel ont des alternatives qui ne sont pas totalement pertinentes </t>
  </si>
  <si>
    <t>Supprimer les alt génériques sur les images décoratives (correction templates BO)</t>
  </si>
  <si>
    <t>les images du carrousel sont dépourvue de descriptions détaillées</t>
  </si>
  <si>
    <t>Ajouter une description détaillée en texte sous le carousel, ou ne pas utiliser de carousel (correction edito)</t>
  </si>
  <si>
    <t xml:space="preserve">les affiches comportent des problèmes de contrastes </t>
  </si>
  <si>
    <t>Choisir des couleurs mieux contrastées pour les textes en reprenant les couleurs renforcées du site web, par exemple pour le turquoise</t>
  </si>
  <si>
    <t>Corrigé 17/10/2025</t>
  </si>
  <si>
    <t>les liens des documents PDF en téléchargement ont des title vides</t>
  </si>
  <si>
    <t>Supprimer les title (correction templates BO)</t>
  </si>
  <si>
    <t xml:space="preserve">les documents pdf ne sont pas accessibles : problèmes de contrastes, pas de titre </t>
  </si>
  <si>
    <t>Doubler les pdf chartés de document word en mode texte structurés de façon accessible</t>
  </si>
  <si>
    <t xml:space="preserve">le texte "Conservatoire de Musique et Danse
39, rue Thiers 17000 La Rochelle
05 46 41 07 37" est implémenté comme un titre bien qu'il ne soit pas structurant </t>
  </si>
  <si>
    <t>Passer le titre en paragraphe en gardant sa mise en forme (correction edito)</t>
  </si>
  <si>
    <t xml:space="preserve">sur l'email, le message d'erreur ne propose pas d'exemple, mais reprend seulement l'indication déjà donnée dans l'étiquette </t>
  </si>
  <si>
    <t xml:space="preserve">problème d'étiquette sur la visionneuse de PDF, mais le PDF en téléchargement peut faire office d'alternative à condition d'être accessible </t>
  </si>
  <si>
    <t xml:space="preserve">non applicable car pas de menu </t>
  </si>
  <si>
    <r>
      <rPr>
        <sz val="9"/>
        <color theme="1"/>
        <rFont val="Arial"/>
      </rPr>
      <t>Suite à la modification des WCAG 2.1 (</t>
    </r>
    <r>
      <rPr>
        <u/>
        <sz val="9"/>
        <color rgb="FF1155CC"/>
        <rFont val="Arial"/>
      </rPr>
      <t>https://www.w3.org/WAI/news/2023-09-21/wcag21updated/</t>
    </r>
    <r>
      <rPr>
        <sz val="9"/>
        <color theme="1"/>
        <rFont val="Arial"/>
      </rPr>
      <t>) et le fait que les défaut de validité du code source ne doivent plus être sanctionnés. Cependant le RGAA n'a pas encore évolué en ce sens, de fait nous ne souhaitons pour l'instant pas suivre cette recommendation qui augmenterait artificiellement le pourcentage de conformité. Donc ce critère ne peut plus être sanctionné et sera traité comme non applicable meme si des défaut sont constatés, mais peut passer conforme si malgré tout la page est valide.</t>
    </r>
  </si>
  <si>
    <t>Carte : ajouter le tabindex=-1. L'alternative se trouve derrière le lien en savoir +
Champ de recherche : mettre en place un motif combobox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</si>
</sst>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72" x14ac:knownFonts="1">
    <font>
      <sz val="10"/>
      <color theme="1"/>
      <name val="Calibri"/>
      <scheme val="minor"/>
    </font>
    <font>
      <u/>
      <sz val="10"/>
      <color theme="10"/>
      <name val="Calibri"/>
      <scheme val="minor"/>
    </font>
    <font>
      <sz val="10"/>
      <color theme="1"/>
      <name val="Verdana"/>
    </font>
    <font>
      <sz val="9"/>
      <color theme="1"/>
      <name val="Verdana"/>
    </font>
    <font>
      <b/>
      <sz val="10"/>
      <color theme="1"/>
      <name val="Verdana"/>
    </font>
    <font>
      <sz val="20"/>
      <color theme="1"/>
      <name val="Verdana"/>
    </font>
    <font>
      <sz val="10"/>
      <name val="Calibri"/>
    </font>
    <font>
      <b/>
      <sz val="9"/>
      <color theme="1"/>
      <name val="Verdana"/>
    </font>
    <font>
      <sz val="20"/>
      <color theme="0"/>
      <name val="Verdana"/>
    </font>
    <font>
      <sz val="9"/>
      <color theme="0"/>
      <name val="Verdana"/>
    </font>
    <font>
      <sz val="13"/>
      <color theme="0"/>
      <name val="Verdana"/>
    </font>
    <font>
      <sz val="10"/>
      <color theme="0"/>
      <name val="Verdana"/>
    </font>
    <font>
      <b/>
      <sz val="9"/>
      <name val="Verdana"/>
    </font>
    <font>
      <b/>
      <sz val="10"/>
      <name val="Verdana"/>
    </font>
    <font>
      <u/>
      <sz val="10"/>
      <color indexed="4"/>
      <name val="Verdana"/>
    </font>
    <font>
      <u/>
      <sz val="10"/>
      <color rgb="FF0563C1"/>
      <name val="Verdana"/>
    </font>
    <font>
      <sz val="11"/>
      <color theme="1"/>
      <name val="Verdana"/>
    </font>
    <font>
      <b/>
      <sz val="10"/>
      <color theme="0"/>
      <name val="Verdana"/>
    </font>
    <font>
      <b/>
      <sz val="8"/>
      <name val="Verdana"/>
    </font>
    <font>
      <b/>
      <sz val="10"/>
      <color indexed="65"/>
      <name val="Verdana"/>
    </font>
    <font>
      <b/>
      <sz val="12"/>
      <color indexed="65"/>
      <name val="Verdana"/>
    </font>
    <font>
      <sz val="13"/>
      <color theme="1"/>
      <name val="Verdana"/>
    </font>
    <font>
      <u/>
      <sz val="10"/>
      <color theme="1"/>
      <name val="Verdana"/>
    </font>
    <font>
      <sz val="11"/>
      <name val="Verdana"/>
    </font>
    <font>
      <b/>
      <sz val="11"/>
      <name val="Verdana"/>
    </font>
    <font>
      <u/>
      <sz val="10"/>
      <color theme="10"/>
      <name val="Calibri"/>
    </font>
    <font>
      <b/>
      <sz val="30"/>
      <color indexed="65"/>
      <name val="Barlow Condensed"/>
    </font>
    <font>
      <b/>
      <sz val="30"/>
      <color theme="1"/>
      <name val="Barlow Condensed"/>
    </font>
    <font>
      <b/>
      <sz val="10"/>
      <color indexed="65"/>
      <name val="Barlow Condensed"/>
    </font>
    <font>
      <b/>
      <sz val="12"/>
      <color indexed="65"/>
      <name val="Barlow Condensed"/>
    </font>
    <font>
      <sz val="10"/>
      <color theme="1"/>
      <name val="Barlow Condensed"/>
    </font>
    <font>
      <b/>
      <sz val="17"/>
      <color rgb="FF132D2C"/>
      <name val="Verdana"/>
    </font>
    <font>
      <b/>
      <sz val="20"/>
      <color theme="1"/>
      <name val="Verdana"/>
    </font>
    <font>
      <sz val="12"/>
      <color indexed="65"/>
      <name val="Verdana"/>
    </font>
    <font>
      <sz val="12"/>
      <name val="Verdana"/>
    </font>
    <font>
      <b/>
      <sz val="10"/>
      <color theme="1"/>
      <name val="Barlow Condensed"/>
    </font>
    <font>
      <sz val="10"/>
      <color indexed="65"/>
      <name val="Barlow Condensed"/>
    </font>
    <font>
      <sz val="8"/>
      <color theme="1"/>
      <name val="Verdana"/>
    </font>
    <font>
      <sz val="10"/>
      <color rgb="FF666666"/>
      <name val="Verdana"/>
    </font>
    <font>
      <sz val="10"/>
      <color indexed="65"/>
      <name val="Verdana"/>
    </font>
    <font>
      <sz val="11"/>
      <color theme="1"/>
      <name val="Barlow Condensed"/>
    </font>
    <font>
      <b/>
      <sz val="11"/>
      <color theme="1"/>
      <name val="Barlow Condensed"/>
    </font>
    <font>
      <sz val="9"/>
      <color theme="1"/>
      <name val="Calibri"/>
    </font>
    <font>
      <u/>
      <sz val="9"/>
      <color rgb="FF1155CC"/>
      <name val="Calibri"/>
    </font>
    <font>
      <b/>
      <sz val="9"/>
      <color theme="1"/>
      <name val="Calibri"/>
    </font>
    <font>
      <b/>
      <sz val="12"/>
      <color theme="1"/>
      <name val="Verdana"/>
    </font>
    <font>
      <sz val="12"/>
      <color theme="1"/>
      <name val="Barlow Condensed"/>
    </font>
    <font>
      <sz val="9"/>
      <color theme="1"/>
      <name val="Arial"/>
    </font>
    <font>
      <sz val="10"/>
      <color theme="1"/>
      <name val="Arial"/>
    </font>
    <font>
      <sz val="9"/>
      <color indexed="65"/>
      <name val="Arial"/>
    </font>
    <font>
      <sz val="10"/>
      <name val="Arial"/>
    </font>
    <font>
      <b/>
      <sz val="10"/>
      <color theme="1"/>
      <name val="Arial"/>
    </font>
    <font>
      <sz val="8"/>
      <color theme="1"/>
      <name val="Arial"/>
    </font>
    <font>
      <b/>
      <sz val="8"/>
      <color theme="1"/>
      <name val="Verdana"/>
    </font>
    <font>
      <u/>
      <sz val="8"/>
      <color indexed="4"/>
      <name val="Verdana"/>
    </font>
    <font>
      <b/>
      <sz val="8"/>
      <color theme="1"/>
      <name val="Arial"/>
    </font>
    <font>
      <sz val="11"/>
      <color rgb="FFF7981D"/>
      <name val="Verdana"/>
    </font>
    <font>
      <b/>
      <sz val="9"/>
      <color indexed="65"/>
      <name val="Verdana"/>
    </font>
    <font>
      <b/>
      <sz val="11"/>
      <color theme="1"/>
      <name val="Verdana"/>
    </font>
    <font>
      <sz val="8"/>
      <name val="Verdana"/>
    </font>
    <font>
      <i/>
      <sz val="12"/>
      <name val="Verdana"/>
    </font>
    <font>
      <b/>
      <sz val="14"/>
      <color theme="1"/>
      <name val="Verdana"/>
    </font>
    <font>
      <b/>
      <sz val="11"/>
      <color indexed="65"/>
      <name val="Verdana"/>
    </font>
    <font>
      <u/>
      <sz val="9"/>
      <color theme="1"/>
      <name val="Verdana"/>
    </font>
    <font>
      <sz val="11"/>
      <color theme="1"/>
      <name val="Arial"/>
    </font>
    <font>
      <b/>
      <sz val="11"/>
      <color indexed="65"/>
      <name val="Arial"/>
    </font>
    <font>
      <b/>
      <sz val="11"/>
      <color theme="1"/>
      <name val="Arial"/>
    </font>
    <font>
      <u/>
      <sz val="9"/>
      <color theme="1"/>
      <name val="Arial"/>
    </font>
    <font>
      <b/>
      <sz val="9"/>
      <color theme="0"/>
      <name val="Verdana"/>
    </font>
    <font>
      <u/>
      <sz val="9"/>
      <color rgb="FF1155CC"/>
      <name val="Verdana"/>
    </font>
    <font>
      <u/>
      <sz val="9"/>
      <color rgb="FF1155CC"/>
      <name val="Arial"/>
    </font>
    <font>
      <sz val="9"/>
      <name val="Tahoma"/>
    </font>
  </fonts>
  <fills count="16">
    <fill>
      <patternFill patternType="none"/>
    </fill>
    <fill>
      <patternFill patternType="gray125"/>
    </fill>
    <fill>
      <patternFill patternType="solid">
        <fgColor rgb="FFC1D2B5"/>
        <bgColor rgb="FFC1D2B5"/>
      </patternFill>
    </fill>
    <fill>
      <patternFill patternType="solid">
        <fgColor rgb="FF132D2C"/>
        <bgColor rgb="FF132D2C"/>
      </patternFill>
    </fill>
    <fill>
      <patternFill patternType="solid">
        <fgColor rgb="FFFAF5DC"/>
        <bgColor rgb="FFFAF5DC"/>
      </patternFill>
    </fill>
    <fill>
      <patternFill patternType="solid">
        <fgColor rgb="FFEE0044"/>
        <bgColor rgb="FFEE0044"/>
      </patternFill>
    </fill>
    <fill>
      <patternFill patternType="solid">
        <fgColor indexed="65"/>
      </patternFill>
    </fill>
    <fill>
      <patternFill patternType="solid">
        <fgColor theme="0"/>
        <bgColor theme="0"/>
      </patternFill>
    </fill>
    <fill>
      <patternFill patternType="solid">
        <fgColor rgb="FFB7E1CD"/>
        <bgColor rgb="FFB7E1CD"/>
      </patternFill>
    </fill>
    <fill>
      <patternFill patternType="solid">
        <fgColor rgb="FFF4C7C3"/>
        <bgColor rgb="FFF4C7C3"/>
      </patternFill>
    </fill>
    <fill>
      <patternFill patternType="solid">
        <fgColor rgb="FFFCE8B2"/>
        <bgColor rgb="FFFCE8B2"/>
      </patternFill>
    </fill>
    <fill>
      <patternFill patternType="solid">
        <fgColor rgb="FF757575"/>
        <bgColor rgb="FF757575"/>
      </patternFill>
    </fill>
    <fill>
      <patternFill patternType="solid">
        <fgColor rgb="FFCFE2F3"/>
        <bgColor rgb="FFCFE2F3"/>
      </patternFill>
    </fill>
    <fill>
      <patternFill patternType="solid">
        <fgColor rgb="FFF2F2F2"/>
        <bgColor rgb="FFF2F2F2"/>
      </patternFill>
    </fill>
    <fill>
      <patternFill patternType="solid">
        <fgColor rgb="FFD9D9D9"/>
        <bgColor rgb="FFD9D9D9"/>
      </patternFill>
    </fill>
    <fill>
      <patternFill patternType="solid">
        <fgColor theme="9" tint="0.79998168889431442"/>
        <bgColor theme="9" tint="0.79998168889431442"/>
      </patternFill>
    </fill>
  </fills>
  <borders count="87">
    <border>
      <left/>
      <right/>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3C3C3C"/>
      </left>
      <right style="thin">
        <color rgb="FF3C3C3C"/>
      </right>
      <top style="thin">
        <color rgb="FF3C3C3C"/>
      </top>
      <bottom/>
      <diagonal/>
    </border>
    <border>
      <left style="thin">
        <color rgb="FF3C3C3C"/>
      </left>
      <right style="thin">
        <color rgb="FF3C3C3C"/>
      </right>
      <top style="thin">
        <color rgb="FF3C3C3C"/>
      </top>
      <bottom style="thin">
        <color rgb="FF3C3C3C"/>
      </bottom>
      <diagonal/>
    </border>
    <border>
      <left style="thin">
        <color rgb="FF3C3C3C"/>
      </left>
      <right style="thin">
        <color rgb="FF3C3C3C"/>
      </right>
      <top/>
      <bottom/>
      <diagonal/>
    </border>
    <border>
      <left style="thin">
        <color rgb="FF3C3C3C"/>
      </left>
      <right style="thin">
        <color rgb="FF3C3C3C"/>
      </right>
      <top/>
      <bottom style="thin">
        <color rgb="FF3C3C3C"/>
      </bottom>
      <diagonal/>
    </border>
    <border>
      <left/>
      <right/>
      <top style="thin">
        <color rgb="FF3C3C3C"/>
      </top>
      <bottom/>
      <diagonal/>
    </border>
    <border>
      <left/>
      <right style="thin">
        <color rgb="FF3C3C3C"/>
      </right>
      <top style="thin">
        <color rgb="FF3C3C3C"/>
      </top>
      <bottom/>
      <diagonal/>
    </border>
    <border>
      <left/>
      <right style="thin">
        <color rgb="FF3C3C3C"/>
      </right>
      <top style="thin">
        <color rgb="FF3C3C3C"/>
      </top>
      <bottom style="thin">
        <color rgb="FF3C3C3C"/>
      </bottom>
      <diagonal/>
    </border>
    <border>
      <left style="thin">
        <color rgb="FF132D2C"/>
      </left>
      <right/>
      <top style="thin">
        <color rgb="FF132D2C"/>
      </top>
      <bottom style="thin">
        <color rgb="FF132D2C"/>
      </bottom>
      <diagonal/>
    </border>
    <border>
      <left/>
      <right/>
      <top style="thin">
        <color rgb="FF132D2C"/>
      </top>
      <bottom style="thin">
        <color rgb="FF132D2C"/>
      </bottom>
      <diagonal/>
    </border>
    <border>
      <left/>
      <right style="thin">
        <color rgb="FF132D2C"/>
      </right>
      <top style="thin">
        <color rgb="FF132D2C"/>
      </top>
      <bottom style="thin">
        <color rgb="FF132D2C"/>
      </bottom>
      <diagonal/>
    </border>
    <border>
      <left/>
      <right style="thin">
        <color rgb="FF3C3C3C"/>
      </right>
      <top/>
      <bottom/>
      <diagonal/>
    </border>
    <border>
      <left/>
      <right/>
      <top style="thin">
        <color rgb="FF3C3C3C"/>
      </top>
      <bottom style="thin">
        <color rgb="FF3C3C3C"/>
      </bottom>
      <diagonal/>
    </border>
    <border>
      <left style="thin">
        <color rgb="FF132D2C"/>
      </left>
      <right style="thin">
        <color rgb="FF132D2C"/>
      </right>
      <top style="thin">
        <color rgb="FF132D2C"/>
      </top>
      <bottom style="thin">
        <color rgb="FF132D2C"/>
      </bottom>
      <diagonal/>
    </border>
    <border>
      <left style="hair">
        <color auto="1"/>
      </left>
      <right style="hair">
        <color auto="1"/>
      </right>
      <top style="hair">
        <color auto="1"/>
      </top>
      <bottom style="hair">
        <color auto="1"/>
      </bottom>
      <diagonal/>
    </border>
    <border>
      <left style="hair">
        <color auto="1"/>
      </left>
      <right style="hair">
        <color auto="1"/>
      </right>
      <top style="thin">
        <color auto="1"/>
      </top>
      <bottom/>
      <diagonal/>
    </border>
    <border>
      <left style="hair">
        <color auto="1"/>
      </left>
      <right style="hair">
        <color auto="1"/>
      </right>
      <top/>
      <bottom style="hair">
        <color auto="1"/>
      </bottom>
      <diagonal/>
    </border>
    <border>
      <left style="hair">
        <color auto="1"/>
      </left>
      <right style="hair">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rgb="FF132D2C"/>
      </left>
      <right style="hair">
        <color auto="1"/>
      </right>
      <top style="medium">
        <color rgb="FF132D2C"/>
      </top>
      <bottom style="hair">
        <color auto="1"/>
      </bottom>
      <diagonal/>
    </border>
    <border>
      <left style="hair">
        <color auto="1"/>
      </left>
      <right style="hair">
        <color auto="1"/>
      </right>
      <top style="medium">
        <color rgb="FF132D2C"/>
      </top>
      <bottom style="hair">
        <color auto="1"/>
      </bottom>
      <diagonal/>
    </border>
    <border>
      <left style="hair">
        <color auto="1"/>
      </left>
      <right/>
      <top style="medium">
        <color rgb="FF132D2C"/>
      </top>
      <bottom style="hair">
        <color auto="1"/>
      </bottom>
      <diagonal/>
    </border>
    <border>
      <left style="medium">
        <color rgb="FF132D2C"/>
      </left>
      <right style="medium">
        <color rgb="FF132D2C"/>
      </right>
      <top style="medium">
        <color rgb="FF132D2C"/>
      </top>
      <bottom style="medium">
        <color rgb="FF132D2C"/>
      </bottom>
      <diagonal/>
    </border>
    <border>
      <left style="medium">
        <color rgb="FF132D2C"/>
      </left>
      <right style="hair">
        <color auto="1"/>
      </right>
      <top style="hair">
        <color auto="1"/>
      </top>
      <bottom style="hair">
        <color auto="1"/>
      </bottom>
      <diagonal/>
    </border>
    <border>
      <left style="hair">
        <color auto="1"/>
      </left>
      <right style="medium">
        <color rgb="FF132D2C"/>
      </right>
      <top/>
      <bottom style="hair">
        <color auto="1"/>
      </bottom>
      <diagonal/>
    </border>
    <border>
      <left style="medium">
        <color rgb="FF132D2C"/>
      </left>
      <right style="hair">
        <color auto="1"/>
      </right>
      <top style="hair">
        <color auto="1"/>
      </top>
      <bottom/>
      <diagonal/>
    </border>
    <border>
      <left style="hair">
        <color auto="1"/>
      </left>
      <right style="medium">
        <color rgb="FF132D2C"/>
      </right>
      <top style="hair">
        <color auto="1"/>
      </top>
      <bottom/>
      <diagonal/>
    </border>
    <border>
      <left style="hair">
        <color auto="1"/>
      </left>
      <right style="medium">
        <color rgb="FF132D2C"/>
      </right>
      <top style="hair">
        <color auto="1"/>
      </top>
      <bottom style="hair">
        <color auto="1"/>
      </bottom>
      <diagonal/>
    </border>
    <border>
      <left style="medium">
        <color rgb="FF132D2C"/>
      </left>
      <right style="hair">
        <color auto="1"/>
      </right>
      <top style="hair">
        <color auto="1"/>
      </top>
      <bottom style="medium">
        <color rgb="FF132D2C"/>
      </bottom>
      <diagonal/>
    </border>
    <border>
      <left style="hair">
        <color auto="1"/>
      </left>
      <right style="hair">
        <color auto="1"/>
      </right>
      <top style="hair">
        <color auto="1"/>
      </top>
      <bottom style="medium">
        <color rgb="FF132D2C"/>
      </bottom>
      <diagonal/>
    </border>
    <border>
      <left style="hair">
        <color auto="1"/>
      </left>
      <right style="medium">
        <color rgb="FF132D2C"/>
      </right>
      <top style="hair">
        <color auto="1"/>
      </top>
      <bottom style="medium">
        <color rgb="FF132D2C"/>
      </bottom>
      <diagonal/>
    </border>
    <border>
      <left style="thin">
        <color rgb="FF3C3C3C"/>
      </left>
      <right style="thin">
        <color rgb="FF3C3C3C"/>
      </right>
      <top style="medium">
        <color rgb="FF132D2C"/>
      </top>
      <bottom/>
      <diagonal/>
    </border>
    <border>
      <left style="thin">
        <color rgb="FF3C3C3C"/>
      </left>
      <right/>
      <top style="medium">
        <color rgb="FF132D2C"/>
      </top>
      <bottom/>
      <diagonal/>
    </border>
    <border>
      <left style="thin">
        <color rgb="FF132D2C"/>
      </left>
      <right style="thin">
        <color rgb="FF132D2C"/>
      </right>
      <top style="medium">
        <color rgb="FF132D2C"/>
      </top>
      <bottom style="thin">
        <color rgb="FF132D2C"/>
      </bottom>
      <diagonal/>
    </border>
    <border>
      <left/>
      <right style="medium">
        <color rgb="FF3C3C3C"/>
      </right>
      <top style="medium">
        <color rgb="FF132D2C"/>
      </top>
      <bottom/>
      <diagonal/>
    </border>
    <border>
      <left style="thin">
        <color rgb="FF3C3C3C"/>
      </left>
      <right/>
      <top/>
      <bottom/>
      <diagonal/>
    </border>
    <border>
      <left/>
      <right style="medium">
        <color rgb="FF3C3C3C"/>
      </right>
      <top/>
      <bottom/>
      <diagonal/>
    </border>
    <border>
      <left/>
      <right style="medium">
        <color rgb="FF3C3C3C"/>
      </right>
      <top/>
      <bottom style="thin">
        <color rgb="FF3C3C3C"/>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right style="medium">
        <color rgb="FF3C3C3C"/>
      </right>
      <top style="thin">
        <color rgb="FF3C3C3C"/>
      </top>
      <bottom style="thin">
        <color rgb="FF3C3C3C"/>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rgb="FF3C3C3C"/>
      </right>
      <top style="medium">
        <color rgb="FF3C3C3C"/>
      </top>
      <bottom style="thin">
        <color rgb="FF3C3C3C"/>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rgb="FF3C3C3C"/>
      </right>
      <top style="thin">
        <color rgb="FF3C3C3C"/>
      </top>
      <bottom style="medium">
        <color rgb="FF3C3C3C"/>
      </bottom>
      <diagonal/>
    </border>
    <border>
      <left style="thin">
        <color auto="1"/>
      </left>
      <right style="medium">
        <color auto="1"/>
      </right>
      <top/>
      <bottom style="medium">
        <color auto="1"/>
      </bottom>
      <diagonal/>
    </border>
    <border>
      <left/>
      <right style="medium">
        <color rgb="FF3C3C3C"/>
      </right>
      <top style="thin">
        <color rgb="FF3C3C3C"/>
      </top>
      <bottom/>
      <diagonal/>
    </border>
    <border>
      <left/>
      <right style="medium">
        <color auto="1"/>
      </right>
      <top style="medium">
        <color auto="1"/>
      </top>
      <bottom style="thin">
        <color rgb="FF3C3C3C"/>
      </bottom>
      <diagonal/>
    </border>
    <border>
      <left/>
      <right style="medium">
        <color auto="1"/>
      </right>
      <top style="thin">
        <color rgb="FF3C3C3C"/>
      </top>
      <bottom style="thin">
        <color rgb="FF3C3C3C"/>
      </bottom>
      <diagonal/>
    </border>
    <border>
      <left/>
      <right style="medium">
        <color auto="1"/>
      </right>
      <top style="thin">
        <color rgb="FF3C3C3C"/>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style="thin">
        <color auto="1"/>
      </bottom>
      <diagonal/>
    </border>
    <border>
      <left style="double">
        <color auto="1"/>
      </left>
      <right style="thin">
        <color auto="1"/>
      </right>
      <top/>
      <bottom style="thin">
        <color auto="1"/>
      </bottom>
      <diagonal/>
    </border>
    <border>
      <left/>
      <right/>
      <top style="double">
        <color auto="1"/>
      </top>
      <bottom style="thin">
        <color auto="1"/>
      </bottom>
      <diagonal/>
    </border>
  </borders>
  <cellStyleXfs count="2">
    <xf numFmtId="0" fontId="0" fillId="0" borderId="0"/>
    <xf numFmtId="0" fontId="1" fillId="0" borderId="0" applyNumberFormat="0" applyFill="0" applyBorder="0" applyProtection="0"/>
  </cellStyleXfs>
  <cellXfs count="391">
    <xf numFmtId="0" fontId="0" fillId="0" borderId="0" xfId="0"/>
    <xf numFmtId="0" fontId="2" fillId="0" borderId="0" xfId="0" applyFont="1" applyAlignment="1">
      <alignment horizontal="right" vertical="center" wrapText="1"/>
    </xf>
    <xf numFmtId="0" fontId="3" fillId="0" borderId="0" xfId="0" applyFont="1" applyAlignment="1">
      <alignment vertical="center" wrapText="1"/>
    </xf>
    <xf numFmtId="0" fontId="2" fillId="0" borderId="0" xfId="0" applyFont="1" applyAlignment="1">
      <alignment horizontal="center" vertical="center" wrapText="1"/>
    </xf>
    <xf numFmtId="0" fontId="4" fillId="0" borderId="0" xfId="0" applyFont="1" applyAlignment="1">
      <alignment horizontal="center" vertical="center" wrapText="1"/>
    </xf>
    <xf numFmtId="0" fontId="2" fillId="0" borderId="0" xfId="0" applyFont="1" applyAlignment="1">
      <alignment vertical="center" wrapText="1"/>
    </xf>
    <xf numFmtId="0" fontId="7" fillId="0" borderId="0" xfId="0" applyFont="1" applyAlignment="1">
      <alignment horizontal="center" vertical="center" wrapText="1"/>
    </xf>
    <xf numFmtId="0" fontId="8" fillId="3" borderId="0" xfId="0" applyFont="1" applyFill="1" applyAlignment="1">
      <alignment horizontal="center" vertical="center" wrapText="1"/>
    </xf>
    <xf numFmtId="0" fontId="9" fillId="3" borderId="0" xfId="0" applyFont="1" applyFill="1" applyAlignment="1">
      <alignment horizontal="center" vertical="center"/>
    </xf>
    <xf numFmtId="0" fontId="10" fillId="3" borderId="0" xfId="0" applyFont="1" applyFill="1" applyAlignment="1">
      <alignment horizontal="center" vertical="center" wrapText="1"/>
    </xf>
    <xf numFmtId="0" fontId="11" fillId="3" borderId="0" xfId="0" applyFont="1" applyFill="1"/>
    <xf numFmtId="0" fontId="3" fillId="0" borderId="2" xfId="0" applyFont="1" applyBorder="1" applyAlignment="1">
      <alignment vertical="center" wrapText="1"/>
    </xf>
    <xf numFmtId="0" fontId="2" fillId="0" borderId="2" xfId="0" applyFont="1" applyBorder="1" applyAlignment="1">
      <alignment horizontal="center" vertical="center" wrapText="1"/>
    </xf>
    <xf numFmtId="0" fontId="2" fillId="0" borderId="2" xfId="0" applyFont="1" applyBorder="1" applyAlignment="1">
      <alignment vertical="center" wrapText="1"/>
    </xf>
    <xf numFmtId="0" fontId="12" fillId="4" borderId="3"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2" fillId="0" borderId="3" xfId="0" applyFont="1" applyBorder="1" applyAlignment="1">
      <alignment wrapText="1"/>
    </xf>
    <xf numFmtId="0" fontId="14" fillId="0" borderId="3" xfId="0" applyFont="1" applyBorder="1" applyAlignment="1">
      <alignment wrapText="1"/>
    </xf>
    <xf numFmtId="0" fontId="2" fillId="0" borderId="3" xfId="0" applyFont="1" applyBorder="1"/>
    <xf numFmtId="0" fontId="15" fillId="0" borderId="3" xfId="0" applyFont="1" applyBorder="1" applyAlignment="1">
      <alignment wrapText="1"/>
    </xf>
    <xf numFmtId="0" fontId="1" fillId="0" borderId="3" xfId="1" applyFont="1" applyBorder="1" applyAlignment="1">
      <alignment wrapText="1"/>
    </xf>
    <xf numFmtId="0" fontId="2" fillId="0" borderId="3" xfId="0" applyFont="1" applyBorder="1" applyAlignment="1">
      <alignment horizontal="left" vertical="center" wrapText="1"/>
    </xf>
    <xf numFmtId="0" fontId="2" fillId="0" borderId="3" xfId="0" applyFont="1" applyBorder="1" applyAlignment="1">
      <alignment vertical="center" wrapText="1"/>
    </xf>
    <xf numFmtId="0" fontId="2" fillId="0" borderId="0" xfId="0" applyFont="1"/>
    <xf numFmtId="0" fontId="2" fillId="0" borderId="0" xfId="0" applyFont="1" applyAlignment="1">
      <alignment horizontal="center"/>
    </xf>
    <xf numFmtId="0" fontId="2" fillId="0" borderId="0" xfId="0" applyFont="1" applyAlignment="1">
      <alignment wrapText="1"/>
    </xf>
    <xf numFmtId="0" fontId="2"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center" vertical="center"/>
    </xf>
    <xf numFmtId="0" fontId="16" fillId="0" borderId="0" xfId="0" applyFont="1" applyAlignment="1">
      <alignment horizontal="center" vertical="center"/>
    </xf>
    <xf numFmtId="0" fontId="16" fillId="0" borderId="4" xfId="0" applyFont="1" applyBorder="1" applyAlignment="1">
      <alignment vertical="center"/>
    </xf>
    <xf numFmtId="0" fontId="16" fillId="0" borderId="8" xfId="0" applyFont="1" applyBorder="1" applyAlignment="1">
      <alignment vertical="center"/>
    </xf>
    <xf numFmtId="0" fontId="16" fillId="0" borderId="9" xfId="0" applyFont="1" applyBorder="1" applyAlignment="1">
      <alignment vertical="center"/>
    </xf>
    <xf numFmtId="0" fontId="16" fillId="0" borderId="10" xfId="0" applyFont="1" applyBorder="1" applyAlignment="1">
      <alignment horizontal="center" vertical="center"/>
    </xf>
    <xf numFmtId="0" fontId="4" fillId="0" borderId="0" xfId="0" applyFont="1" applyAlignment="1">
      <alignment horizontal="center"/>
    </xf>
    <xf numFmtId="0" fontId="16" fillId="0" borderId="0" xfId="0" applyFont="1" applyAlignment="1">
      <alignment vertical="center"/>
    </xf>
    <xf numFmtId="0" fontId="16" fillId="0" borderId="14" xfId="0" applyFont="1" applyBorder="1" applyAlignment="1">
      <alignment vertical="center"/>
    </xf>
    <xf numFmtId="0" fontId="18" fillId="4" borderId="3" xfId="0" applyFont="1" applyFill="1" applyBorder="1" applyAlignment="1">
      <alignment horizontal="center" vertical="center" textRotation="90"/>
    </xf>
    <xf numFmtId="0" fontId="13" fillId="4" borderId="13" xfId="0" applyFont="1" applyFill="1" applyBorder="1" applyAlignment="1">
      <alignment horizontal="center" vertical="center" textRotation="90"/>
    </xf>
    <xf numFmtId="0" fontId="13" fillId="4" borderId="16" xfId="0" applyFont="1" applyFill="1" applyBorder="1" applyAlignment="1">
      <alignment horizontal="center" vertical="center" textRotation="90"/>
    </xf>
    <xf numFmtId="0" fontId="13" fillId="4" borderId="16" xfId="0" applyFont="1" applyFill="1" applyBorder="1" applyAlignment="1">
      <alignment horizontal="center" vertical="center" textRotation="90" wrapText="1"/>
    </xf>
    <xf numFmtId="0" fontId="13" fillId="4" borderId="16" xfId="0" applyFont="1" applyFill="1" applyBorder="1" applyAlignment="1">
      <alignment horizontal="center" vertical="center" wrapText="1"/>
    </xf>
    <xf numFmtId="0" fontId="19" fillId="3" borderId="16" xfId="0" applyFont="1" applyFill="1" applyBorder="1" applyAlignment="1">
      <alignment vertical="center"/>
    </xf>
    <xf numFmtId="0" fontId="4" fillId="0" borderId="0" xfId="0" applyFont="1"/>
    <xf numFmtId="0" fontId="20" fillId="5" borderId="17" xfId="0" applyFont="1" applyFill="1" applyBorder="1" applyAlignment="1">
      <alignment horizontal="center" vertical="center"/>
    </xf>
    <xf numFmtId="0" fontId="2" fillId="0" borderId="19" xfId="0" applyFont="1" applyBorder="1" applyAlignment="1">
      <alignment horizontal="center"/>
    </xf>
    <xf numFmtId="0" fontId="2" fillId="0" borderId="19" xfId="0" applyFont="1" applyBorder="1" applyAlignment="1">
      <alignment horizontal="center" vertical="center"/>
    </xf>
    <xf numFmtId="0" fontId="22" fillId="0" borderId="19" xfId="0" applyFont="1" applyBorder="1" applyAlignment="1">
      <alignment horizontal="center" vertical="center"/>
    </xf>
    <xf numFmtId="0" fontId="2" fillId="0" borderId="19" xfId="0" applyFont="1" applyBorder="1" applyAlignment="1">
      <alignment horizontal="left" vertical="center" wrapText="1"/>
    </xf>
    <xf numFmtId="0" fontId="2" fillId="0" borderId="19" xfId="0" applyFont="1" applyBorder="1" applyAlignment="1">
      <alignment horizontal="center" vertical="center" wrapText="1"/>
    </xf>
    <xf numFmtId="0" fontId="23" fillId="6" borderId="19" xfId="0" applyFont="1" applyFill="1" applyBorder="1" applyAlignment="1">
      <alignment vertical="center" wrapText="1"/>
    </xf>
    <xf numFmtId="0" fontId="23" fillId="6" borderId="19" xfId="0" applyFont="1" applyFill="1" applyBorder="1" applyAlignment="1">
      <alignment horizontal="center" vertical="center" wrapText="1"/>
    </xf>
    <xf numFmtId="0" fontId="24" fillId="6" borderId="19" xfId="0" applyFont="1" applyFill="1" applyBorder="1" applyAlignment="1">
      <alignment horizontal="center" vertical="center" wrapText="1"/>
    </xf>
    <xf numFmtId="0" fontId="2" fillId="0" borderId="0" xfId="0" applyFont="1" applyAlignment="1">
      <alignment vertical="center"/>
    </xf>
    <xf numFmtId="0" fontId="2" fillId="0" borderId="17" xfId="0" applyFont="1" applyBorder="1"/>
    <xf numFmtId="0" fontId="2" fillId="0" borderId="17" xfId="0" applyFont="1" applyBorder="1" applyAlignment="1">
      <alignment horizontal="center"/>
    </xf>
    <xf numFmtId="0" fontId="2" fillId="0" borderId="17" xfId="0" applyFont="1" applyBorder="1" applyAlignment="1">
      <alignment horizontal="center" vertical="center"/>
    </xf>
    <xf numFmtId="0" fontId="22" fillId="0" borderId="17" xfId="0" applyFont="1" applyBorder="1" applyAlignment="1">
      <alignment horizontal="center" vertical="center"/>
    </xf>
    <xf numFmtId="0" fontId="2" fillId="0" borderId="17" xfId="0" applyFont="1" applyBorder="1" applyAlignment="1">
      <alignment horizontal="left" vertical="center" wrapText="1"/>
    </xf>
    <xf numFmtId="0" fontId="2" fillId="0" borderId="17" xfId="0" applyFont="1" applyBorder="1" applyAlignment="1">
      <alignment horizontal="center" vertical="center" wrapText="1"/>
    </xf>
    <xf numFmtId="0" fontId="23" fillId="6" borderId="17" xfId="0" applyFont="1" applyFill="1" applyBorder="1" applyAlignment="1">
      <alignment vertical="center" wrapText="1"/>
    </xf>
    <xf numFmtId="0" fontId="23" fillId="6" borderId="17" xfId="0" applyFont="1" applyFill="1" applyBorder="1" applyAlignment="1">
      <alignment horizontal="center" vertical="center" wrapText="1"/>
    </xf>
    <xf numFmtId="0" fontId="24" fillId="6" borderId="17" xfId="0" applyFont="1" applyFill="1" applyBorder="1" applyAlignment="1">
      <alignment horizontal="center" vertical="center" wrapText="1"/>
    </xf>
    <xf numFmtId="0" fontId="25" fillId="0" borderId="17" xfId="1" applyFont="1" applyBorder="1" applyAlignment="1">
      <alignment horizontal="center" vertical="center"/>
    </xf>
    <xf numFmtId="0" fontId="25" fillId="0" borderId="19" xfId="1" applyFont="1" applyBorder="1" applyAlignment="1">
      <alignment horizontal="center" vertical="center"/>
    </xf>
    <xf numFmtId="0" fontId="26" fillId="0" borderId="0" xfId="0" applyFont="1" applyAlignment="1">
      <alignment horizontal="right" vertical="center"/>
    </xf>
    <xf numFmtId="0" fontId="27" fillId="0" borderId="0" xfId="0" applyFont="1" applyAlignment="1">
      <alignment horizontal="center" vertical="center"/>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xf numFmtId="10" fontId="32" fillId="0" borderId="24" xfId="0" applyNumberFormat="1" applyFont="1" applyBorder="1" applyAlignment="1">
      <alignment horizontal="center" vertical="center"/>
    </xf>
    <xf numFmtId="0" fontId="33" fillId="0" borderId="0" xfId="0" applyFont="1" applyAlignment="1">
      <alignment horizontal="center"/>
    </xf>
    <xf numFmtId="0" fontId="20" fillId="7" borderId="0" xfId="0" applyFont="1" applyFill="1" applyAlignment="1">
      <alignment horizontal="center" vertical="center"/>
    </xf>
    <xf numFmtId="0" fontId="29" fillId="7" borderId="0" xfId="0" applyFont="1" applyFill="1" applyAlignment="1">
      <alignment horizontal="center" vertical="center"/>
    </xf>
    <xf numFmtId="9" fontId="4" fillId="0" borderId="24" xfId="0" applyNumberFormat="1" applyFont="1" applyBorder="1" applyAlignment="1">
      <alignment horizontal="center" vertical="center"/>
    </xf>
    <xf numFmtId="0" fontId="4" fillId="0" borderId="28" xfId="0" applyFont="1" applyBorder="1" applyAlignment="1">
      <alignment horizontal="center"/>
    </xf>
    <xf numFmtId="0" fontId="4" fillId="0" borderId="28" xfId="0" applyFont="1" applyBorder="1" applyAlignment="1">
      <alignment horizontal="left"/>
    </xf>
    <xf numFmtId="0" fontId="2" fillId="0" borderId="3" xfId="0" applyFont="1" applyBorder="1" applyAlignment="1">
      <alignment horizontal="center"/>
    </xf>
    <xf numFmtId="0" fontId="2" fillId="0" borderId="3" xfId="0" applyFont="1" applyBorder="1" applyAlignment="1">
      <alignment horizontal="left"/>
    </xf>
    <xf numFmtId="9" fontId="2" fillId="0" borderId="3" xfId="0" applyNumberFormat="1" applyFont="1" applyBorder="1" applyAlignment="1">
      <alignment horizontal="center"/>
    </xf>
    <xf numFmtId="0" fontId="4" fillId="0" borderId="3" xfId="0" applyFont="1" applyBorder="1" applyAlignment="1">
      <alignment horizontal="center"/>
    </xf>
    <xf numFmtId="0" fontId="4" fillId="8" borderId="3" xfId="0" applyFont="1" applyFill="1" applyBorder="1" applyAlignment="1">
      <alignment horizontal="center"/>
    </xf>
    <xf numFmtId="0" fontId="13" fillId="9" borderId="3" xfId="0" applyFont="1" applyFill="1" applyBorder="1" applyAlignment="1">
      <alignment horizontal="center"/>
    </xf>
    <xf numFmtId="0" fontId="4" fillId="10" borderId="3" xfId="0" applyFont="1" applyFill="1" applyBorder="1" applyAlignment="1">
      <alignment horizontal="center"/>
    </xf>
    <xf numFmtId="0" fontId="19" fillId="11" borderId="3" xfId="0" applyFont="1" applyFill="1" applyBorder="1" applyAlignment="1">
      <alignment horizontal="center"/>
    </xf>
    <xf numFmtId="0" fontId="4" fillId="12" borderId="3" xfId="0" applyFont="1" applyFill="1" applyBorder="1" applyAlignment="1">
      <alignment horizontal="center"/>
    </xf>
    <xf numFmtId="0" fontId="35" fillId="7" borderId="0" xfId="0" applyFont="1" applyFill="1" applyAlignment="1">
      <alignment horizontal="center" vertical="center" textRotation="90" wrapText="1"/>
    </xf>
    <xf numFmtId="0" fontId="30" fillId="7" borderId="0" xfId="0" applyFont="1" applyFill="1" applyAlignment="1">
      <alignment horizontal="center"/>
    </xf>
    <xf numFmtId="0" fontId="30" fillId="8" borderId="29" xfId="0" applyFont="1" applyFill="1" applyBorder="1" applyAlignment="1">
      <alignment horizontal="center"/>
    </xf>
    <xf numFmtId="0" fontId="30" fillId="8" borderId="30" xfId="0" applyFont="1" applyFill="1" applyBorder="1" applyAlignment="1">
      <alignment horizontal="center"/>
    </xf>
    <xf numFmtId="0" fontId="2" fillId="7" borderId="0" xfId="0" applyFont="1" applyFill="1" applyAlignment="1">
      <alignment horizontal="center"/>
    </xf>
    <xf numFmtId="0" fontId="30" fillId="9" borderId="1" xfId="0" applyFont="1" applyFill="1" applyBorder="1" applyAlignment="1">
      <alignment horizontal="center"/>
    </xf>
    <xf numFmtId="0" fontId="30" fillId="9" borderId="0" xfId="0" applyFont="1" applyFill="1" applyAlignment="1">
      <alignment horizontal="center"/>
    </xf>
    <xf numFmtId="0" fontId="30" fillId="10" borderId="1" xfId="0" applyFont="1" applyFill="1" applyBorder="1" applyAlignment="1">
      <alignment horizontal="center"/>
    </xf>
    <xf numFmtId="0" fontId="30" fillId="10" borderId="0" xfId="0" applyFont="1" applyFill="1" applyAlignment="1">
      <alignment horizontal="center"/>
    </xf>
    <xf numFmtId="0" fontId="30" fillId="12" borderId="1" xfId="0" applyFont="1" applyFill="1" applyBorder="1" applyAlignment="1">
      <alignment horizontal="center"/>
    </xf>
    <xf numFmtId="0" fontId="30" fillId="12" borderId="0" xfId="0" applyFont="1" applyFill="1" applyAlignment="1">
      <alignment horizontal="center"/>
    </xf>
    <xf numFmtId="0" fontId="36" fillId="11" borderId="33" xfId="0" applyFont="1" applyFill="1" applyBorder="1" applyAlignment="1">
      <alignment horizontal="center"/>
    </xf>
    <xf numFmtId="0" fontId="36" fillId="11" borderId="2" xfId="0" applyFont="1" applyFill="1" applyBorder="1" applyAlignment="1">
      <alignment horizontal="center"/>
    </xf>
    <xf numFmtId="0" fontId="24" fillId="6" borderId="3" xfId="0" applyFont="1" applyFill="1" applyBorder="1" applyAlignment="1">
      <alignment horizontal="center"/>
    </xf>
    <xf numFmtId="0" fontId="24" fillId="6" borderId="28" xfId="0" applyFont="1" applyFill="1" applyBorder="1" applyAlignment="1">
      <alignment horizontal="center"/>
    </xf>
    <xf numFmtId="0" fontId="13" fillId="6" borderId="3" xfId="0" applyFont="1" applyFill="1" applyBorder="1" applyAlignment="1">
      <alignment horizontal="center"/>
    </xf>
    <xf numFmtId="10" fontId="13" fillId="6" borderId="3" xfId="0" applyNumberFormat="1" applyFont="1" applyFill="1" applyBorder="1" applyAlignment="1">
      <alignment horizontal="center"/>
    </xf>
    <xf numFmtId="10" fontId="2" fillId="0" borderId="0" xfId="0" applyNumberFormat="1" applyFont="1"/>
    <xf numFmtId="0" fontId="38" fillId="0" borderId="0" xfId="0" applyFont="1" applyAlignment="1">
      <alignment horizontal="center" vertical="center" wrapText="1"/>
    </xf>
    <xf numFmtId="0" fontId="7" fillId="7" borderId="3" xfId="0" applyFont="1" applyFill="1" applyBorder="1" applyAlignment="1">
      <alignment horizontal="right"/>
    </xf>
    <xf numFmtId="0" fontId="4" fillId="2" borderId="3" xfId="0" applyFont="1" applyFill="1" applyBorder="1" applyAlignment="1">
      <alignment horizontal="center"/>
    </xf>
    <xf numFmtId="0" fontId="39" fillId="7" borderId="0" xfId="0" applyFont="1" applyFill="1" applyAlignment="1">
      <alignment horizontal="center"/>
    </xf>
    <xf numFmtId="0" fontId="36" fillId="7" borderId="0" xfId="0" applyFont="1" applyFill="1" applyAlignment="1">
      <alignment horizontal="center"/>
    </xf>
    <xf numFmtId="9" fontId="2" fillId="0" borderId="0" xfId="0" applyNumberFormat="1" applyFont="1"/>
    <xf numFmtId="0" fontId="2" fillId="7" borderId="0" xfId="0" applyFont="1" applyFill="1"/>
    <xf numFmtId="0" fontId="30" fillId="7" borderId="0" xfId="0" applyFont="1" applyFill="1"/>
    <xf numFmtId="0" fontId="40" fillId="7" borderId="0" xfId="0" applyFont="1" applyFill="1" applyAlignment="1">
      <alignment horizontal="center"/>
    </xf>
    <xf numFmtId="10" fontId="41" fillId="7" borderId="0" xfId="0" applyNumberFormat="1" applyFont="1" applyFill="1" applyAlignment="1">
      <alignment horizontal="center"/>
    </xf>
    <xf numFmtId="10" fontId="35" fillId="7" borderId="0" xfId="0" applyNumberFormat="1" applyFont="1" applyFill="1" applyAlignment="1">
      <alignment horizontal="center"/>
    </xf>
    <xf numFmtId="10" fontId="30" fillId="0" borderId="0" xfId="0" applyNumberFormat="1" applyFont="1"/>
    <xf numFmtId="9" fontId="30" fillId="0" borderId="0" xfId="0" applyNumberFormat="1" applyFont="1" applyAlignment="1">
      <alignment horizontal="center"/>
    </xf>
    <xf numFmtId="9" fontId="30" fillId="0" borderId="0" xfId="0" applyNumberFormat="1" applyFont="1"/>
    <xf numFmtId="0" fontId="42" fillId="0" borderId="3" xfId="0" applyFont="1" applyBorder="1" applyAlignment="1">
      <alignment horizontal="center" wrapText="1"/>
    </xf>
    <xf numFmtId="0" fontId="43" fillId="0" borderId="3" xfId="0" applyFont="1" applyBorder="1" applyAlignment="1">
      <alignment horizontal="center" wrapText="1"/>
    </xf>
    <xf numFmtId="49" fontId="44" fillId="0" borderId="3" xfId="0" applyNumberFormat="1" applyFont="1" applyBorder="1" applyAlignment="1">
      <alignment horizontal="center" wrapText="1"/>
    </xf>
    <xf numFmtId="0" fontId="45" fillId="0" borderId="0" xfId="0" applyFont="1" applyAlignment="1">
      <alignment horizontal="center" vertical="center" wrapText="1"/>
    </xf>
    <xf numFmtId="0" fontId="2" fillId="0" borderId="40" xfId="0" applyFont="1" applyBorder="1" applyAlignment="1">
      <alignment horizontal="center" vertical="center"/>
    </xf>
    <xf numFmtId="0" fontId="19" fillId="3" borderId="41" xfId="0" applyFont="1" applyFill="1" applyBorder="1" applyAlignment="1">
      <alignment horizontal="center" vertical="center" textRotation="90" wrapText="1"/>
    </xf>
    <xf numFmtId="0" fontId="19" fillId="3" borderId="42" xfId="0" applyFont="1" applyFill="1" applyBorder="1" applyAlignment="1">
      <alignment horizontal="center" vertical="center" textRotation="90" wrapText="1"/>
    </xf>
    <xf numFmtId="0" fontId="19" fillId="3" borderId="43" xfId="0" applyFont="1" applyFill="1" applyBorder="1" applyAlignment="1">
      <alignment horizontal="center" vertical="center" textRotation="90" wrapText="1"/>
    </xf>
    <xf numFmtId="0" fontId="2" fillId="0" borderId="40"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3" fillId="6" borderId="17" xfId="0" applyFont="1" applyFill="1" applyBorder="1" applyAlignment="1">
      <alignment horizontal="center" vertical="center"/>
    </xf>
    <xf numFmtId="0" fontId="16" fillId="0" borderId="44" xfId="0" applyFont="1" applyBorder="1" applyAlignment="1">
      <alignment horizontal="center" vertical="center"/>
    </xf>
    <xf numFmtId="0" fontId="2" fillId="0" borderId="46" xfId="0" applyFont="1" applyBorder="1" applyAlignment="1">
      <alignment horizontal="center" vertical="center" wrapText="1"/>
    </xf>
    <xf numFmtId="0" fontId="2" fillId="0" borderId="47" xfId="0" applyFont="1" applyBorder="1" applyAlignment="1">
      <alignment horizontal="center" vertical="center"/>
    </xf>
    <xf numFmtId="0" fontId="2" fillId="0" borderId="48" xfId="0" applyFont="1" applyBorder="1" applyAlignment="1">
      <alignment horizontal="center" vertical="center"/>
    </xf>
    <xf numFmtId="0" fontId="2" fillId="0" borderId="49" xfId="0" applyFont="1" applyBorder="1" applyAlignment="1">
      <alignment horizontal="center" vertical="center"/>
    </xf>
    <xf numFmtId="0" fontId="23" fillId="6" borderId="50" xfId="0" applyFont="1" applyFill="1" applyBorder="1" applyAlignment="1">
      <alignment horizontal="center" vertical="center"/>
    </xf>
    <xf numFmtId="0" fontId="2" fillId="0" borderId="51" xfId="0" applyFont="1" applyBorder="1" applyAlignment="1">
      <alignment horizontal="center" vertical="center"/>
    </xf>
    <xf numFmtId="0" fontId="2" fillId="0" borderId="49" xfId="0" applyFont="1" applyBorder="1" applyAlignment="1">
      <alignment horizontal="center"/>
    </xf>
    <xf numFmtId="0" fontId="2" fillId="0" borderId="50" xfId="0" applyFont="1" applyBorder="1" applyAlignment="1">
      <alignment horizontal="center" vertical="center"/>
    </xf>
    <xf numFmtId="0" fontId="16" fillId="9" borderId="5" xfId="0" applyFont="1" applyFill="1" applyBorder="1" applyAlignment="1">
      <alignment horizontal="center" vertical="center"/>
    </xf>
    <xf numFmtId="0" fontId="16" fillId="0" borderId="8" xfId="0" applyFont="1" applyBorder="1" applyAlignment="1">
      <alignment vertical="center" wrapText="1"/>
    </xf>
    <xf numFmtId="0" fontId="16" fillId="0" borderId="9" xfId="0" applyFont="1" applyBorder="1" applyAlignment="1">
      <alignment vertical="center" wrapText="1"/>
    </xf>
    <xf numFmtId="0" fontId="16" fillId="0" borderId="10" xfId="0" applyFont="1" applyBorder="1" applyAlignment="1">
      <alignment horizontal="center" vertical="center" wrapText="1"/>
    </xf>
    <xf numFmtId="0" fontId="46" fillId="0" borderId="0" xfId="0" applyFont="1" applyAlignment="1">
      <alignment vertical="center" wrapText="1"/>
    </xf>
    <xf numFmtId="49" fontId="47" fillId="0" borderId="0" xfId="0" applyNumberFormat="1" applyFont="1" applyAlignment="1">
      <alignment vertical="center" wrapText="1"/>
    </xf>
    <xf numFmtId="0" fontId="47"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vertical="center" wrapText="1"/>
    </xf>
    <xf numFmtId="0" fontId="48" fillId="0" borderId="0" xfId="0" applyFont="1" applyAlignment="1">
      <alignment vertical="center"/>
    </xf>
    <xf numFmtId="0" fontId="2" fillId="4" borderId="54" xfId="0" applyFont="1" applyFill="1" applyBorder="1" applyAlignment="1">
      <alignment horizontal="center" vertical="center" wrapText="1"/>
    </xf>
    <xf numFmtId="0" fontId="2" fillId="4" borderId="16" xfId="0" applyFont="1" applyFill="1" applyBorder="1" applyAlignment="1">
      <alignment horizontal="right" vertical="center" wrapText="1"/>
    </xf>
    <xf numFmtId="0" fontId="2" fillId="4" borderId="16" xfId="0" applyFont="1" applyFill="1" applyBorder="1" applyAlignment="1">
      <alignment horizontal="center" vertical="center" wrapText="1"/>
    </xf>
    <xf numFmtId="10" fontId="2" fillId="4" borderId="16" xfId="0" applyNumberFormat="1" applyFont="1" applyFill="1" applyBorder="1" applyAlignment="1">
      <alignment horizontal="center" vertical="center" wrapText="1"/>
    </xf>
    <xf numFmtId="0" fontId="46" fillId="0" borderId="0" xfId="0" applyFont="1" applyAlignment="1">
      <alignment horizontal="center" vertical="center" wrapText="1"/>
    </xf>
    <xf numFmtId="164" fontId="49" fillId="0" borderId="0" xfId="0" applyNumberFormat="1" applyFont="1" applyAlignment="1">
      <alignment horizontal="center" vertical="center" wrapText="1"/>
    </xf>
    <xf numFmtId="0" fontId="47" fillId="0" borderId="0" xfId="0" applyFont="1" applyAlignment="1">
      <alignment horizontal="center" vertical="center" wrapText="1"/>
    </xf>
    <xf numFmtId="0" fontId="50" fillId="6" borderId="0" xfId="0" applyFont="1" applyFill="1" applyAlignment="1">
      <alignment horizontal="center" vertical="center" wrapText="1"/>
    </xf>
    <xf numFmtId="0" fontId="50" fillId="6" borderId="0" xfId="0" applyFont="1" applyFill="1" applyAlignment="1">
      <alignment vertical="center" wrapText="1"/>
    </xf>
    <xf numFmtId="0" fontId="51" fillId="0" borderId="0" xfId="0" applyFont="1" applyAlignment="1">
      <alignment horizontal="center" vertical="center" wrapText="1"/>
    </xf>
    <xf numFmtId="0" fontId="51" fillId="6" borderId="0" xfId="0" applyFont="1" applyFill="1" applyAlignment="1">
      <alignment horizontal="center" vertical="center" wrapText="1"/>
    </xf>
    <xf numFmtId="0" fontId="52" fillId="6" borderId="58" xfId="0" applyFont="1" applyFill="1" applyBorder="1" applyAlignment="1">
      <alignment horizontal="left" vertical="center" wrapText="1"/>
    </xf>
    <xf numFmtId="49" fontId="18" fillId="0" borderId="3" xfId="0" applyNumberFormat="1" applyFont="1" applyBorder="1" applyAlignment="1">
      <alignment horizontal="center" vertical="center" wrapText="1"/>
    </xf>
    <xf numFmtId="0" fontId="37" fillId="0" borderId="3" xfId="0" applyFont="1" applyBorder="1" applyAlignment="1">
      <alignment horizontal="center" vertical="center" wrapText="1"/>
    </xf>
    <xf numFmtId="0" fontId="37" fillId="0" borderId="3" xfId="0" applyFont="1" applyBorder="1" applyAlignment="1">
      <alignment vertical="center" wrapText="1"/>
    </xf>
    <xf numFmtId="0" fontId="37" fillId="0" borderId="25" xfId="0" applyFont="1" applyBorder="1" applyAlignment="1">
      <alignment horizontal="center" vertical="center" wrapText="1"/>
    </xf>
    <xf numFmtId="0" fontId="53" fillId="0" borderId="27" xfId="0" applyFont="1" applyBorder="1" applyAlignment="1">
      <alignment horizontal="center" vertical="center" wrapText="1"/>
    </xf>
    <xf numFmtId="0" fontId="53" fillId="0" borderId="60" xfId="0" applyFont="1" applyBorder="1" applyAlignment="1">
      <alignment horizontal="center" vertical="center" wrapText="1"/>
    </xf>
    <xf numFmtId="0" fontId="53" fillId="6" borderId="2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6" borderId="61" xfId="0" applyFont="1" applyFill="1" applyBorder="1" applyAlignment="1">
      <alignment horizontal="left" vertical="center" wrapText="1"/>
    </xf>
    <xf numFmtId="0" fontId="53" fillId="0" borderId="26"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25" xfId="0" applyFont="1" applyBorder="1" applyAlignment="1">
      <alignment horizontal="center" vertical="center" wrapText="1"/>
    </xf>
    <xf numFmtId="0" fontId="54" fillId="0" borderId="3" xfId="0" applyFont="1" applyBorder="1" applyAlignment="1">
      <alignment vertical="center" wrapText="1"/>
    </xf>
    <xf numFmtId="0" fontId="37" fillId="6" borderId="3" xfId="0" applyFont="1" applyFill="1" applyBorder="1" applyAlignment="1">
      <alignment horizontal="center" vertical="center" wrapText="1"/>
    </xf>
    <xf numFmtId="0" fontId="37" fillId="6" borderId="31" xfId="0" applyFont="1" applyFill="1" applyBorder="1" applyAlignment="1">
      <alignment horizontal="center" vertical="center" wrapText="1"/>
    </xf>
    <xf numFmtId="0" fontId="37" fillId="6" borderId="1" xfId="0" applyFont="1" applyFill="1" applyBorder="1" applyAlignment="1">
      <alignment horizontal="center" vertical="center" wrapText="1"/>
    </xf>
    <xf numFmtId="0" fontId="53" fillId="6" borderId="29" xfId="0" applyFont="1" applyFill="1" applyBorder="1" applyAlignment="1">
      <alignment horizontal="center" vertical="center" wrapText="1"/>
    </xf>
    <xf numFmtId="0" fontId="37" fillId="6" borderId="64" xfId="0" applyFont="1" applyFill="1" applyBorder="1" applyAlignment="1">
      <alignment horizontal="center" vertical="center" wrapText="1"/>
    </xf>
    <xf numFmtId="0" fontId="37" fillId="6" borderId="29" xfId="0" applyFont="1" applyFill="1" applyBorder="1" applyAlignment="1">
      <alignment horizontal="center" vertical="center" wrapText="1"/>
    </xf>
    <xf numFmtId="0" fontId="53" fillId="6" borderId="64" xfId="0" applyFont="1" applyFill="1" applyBorder="1" applyAlignment="1">
      <alignment horizontal="center" vertical="center" wrapText="1"/>
    </xf>
    <xf numFmtId="0" fontId="53" fillId="6" borderId="65"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6" borderId="67" xfId="0" applyFont="1" applyFill="1" applyBorder="1" applyAlignment="1">
      <alignment horizontal="center" vertical="center" wrapText="1"/>
    </xf>
    <xf numFmtId="0" fontId="52" fillId="0" borderId="68" xfId="0" applyFont="1" applyBorder="1" applyAlignment="1">
      <alignment horizontal="left" vertical="center" wrapText="1"/>
    </xf>
    <xf numFmtId="0" fontId="37" fillId="0" borderId="64" xfId="0" applyFont="1" applyBorder="1" applyAlignment="1">
      <alignment horizontal="center" vertical="center" wrapText="1"/>
    </xf>
    <xf numFmtId="0" fontId="52" fillId="0" borderId="69" xfId="0" applyFont="1" applyBorder="1" applyAlignment="1">
      <alignment vertical="center" wrapText="1"/>
    </xf>
    <xf numFmtId="0" fontId="37" fillId="6" borderId="66" xfId="0" applyFont="1" applyFill="1" applyBorder="1" applyAlignment="1">
      <alignment horizontal="center" vertical="center" wrapText="1"/>
    </xf>
    <xf numFmtId="0" fontId="37" fillId="6" borderId="25" xfId="0" applyFont="1" applyFill="1" applyBorder="1" applyAlignment="1">
      <alignment horizontal="center" vertical="center" wrapText="1"/>
    </xf>
    <xf numFmtId="0" fontId="37" fillId="6" borderId="65" xfId="0" applyFont="1" applyFill="1" applyBorder="1" applyAlignment="1">
      <alignment horizontal="center" vertical="center" wrapText="1"/>
    </xf>
    <xf numFmtId="0" fontId="53" fillId="0" borderId="70" xfId="0" applyFont="1" applyBorder="1" applyAlignment="1">
      <alignment horizontal="center" vertical="center" wrapText="1"/>
    </xf>
    <xf numFmtId="0" fontId="53" fillId="0" borderId="71" xfId="0" applyFont="1" applyBorder="1" applyAlignment="1">
      <alignment horizontal="center" vertical="center" wrapText="1"/>
    </xf>
    <xf numFmtId="0" fontId="53" fillId="0" borderId="34" xfId="0" applyFont="1" applyBorder="1" applyAlignment="1">
      <alignment horizontal="center" vertical="center" wrapText="1"/>
    </xf>
    <xf numFmtId="0" fontId="37" fillId="0" borderId="67" xfId="0" applyFont="1" applyBorder="1" applyAlignment="1">
      <alignment horizontal="center" vertical="center" wrapText="1"/>
    </xf>
    <xf numFmtId="0" fontId="52" fillId="0" borderId="61" xfId="0" applyFont="1" applyBorder="1" applyAlignment="1">
      <alignment horizontal="left" vertical="center" wrapText="1"/>
    </xf>
    <xf numFmtId="0" fontId="37" fillId="0" borderId="65" xfId="0" applyFont="1" applyBorder="1" applyAlignment="1">
      <alignment horizontal="center" vertical="center" wrapText="1"/>
    </xf>
    <xf numFmtId="0" fontId="52" fillId="0" borderId="72" xfId="0" applyFont="1" applyBorder="1" applyAlignment="1">
      <alignment horizontal="left" vertical="center" wrapText="1"/>
    </xf>
    <xf numFmtId="0" fontId="52" fillId="6" borderId="68" xfId="0" applyFont="1" applyFill="1" applyBorder="1" applyAlignment="1">
      <alignment horizontal="left" vertical="center" wrapText="1"/>
    </xf>
    <xf numFmtId="0" fontId="52" fillId="6" borderId="61" xfId="0" applyFont="1" applyFill="1" applyBorder="1" applyAlignment="1">
      <alignment horizontal="center" vertical="center" wrapText="1"/>
    </xf>
    <xf numFmtId="0" fontId="52" fillId="6" borderId="72" xfId="0" applyFont="1" applyFill="1" applyBorder="1" applyAlignment="1">
      <alignment horizontal="left" vertical="center" wrapText="1"/>
    </xf>
    <xf numFmtId="0" fontId="52" fillId="6" borderId="68" xfId="0" applyFont="1" applyFill="1" applyBorder="1" applyAlignment="1">
      <alignment horizontal="center" vertical="center" wrapText="1"/>
    </xf>
    <xf numFmtId="0" fontId="37" fillId="0" borderId="27" xfId="0" applyFont="1" applyBorder="1" applyAlignment="1">
      <alignment horizontal="center" vertical="center" wrapText="1"/>
    </xf>
    <xf numFmtId="0" fontId="52" fillId="6" borderId="74" xfId="0" applyFont="1" applyFill="1" applyBorder="1" applyAlignment="1">
      <alignment horizontal="left" vertical="center" wrapText="1"/>
    </xf>
    <xf numFmtId="0" fontId="1" fillId="0" borderId="3" xfId="1" applyFont="1" applyBorder="1" applyAlignment="1">
      <alignment vertical="center" wrapText="1"/>
    </xf>
    <xf numFmtId="0" fontId="52" fillId="0" borderId="74" xfId="0" applyFont="1" applyBorder="1" applyAlignment="1">
      <alignment horizontal="left" vertical="center" wrapText="1"/>
    </xf>
    <xf numFmtId="0" fontId="52" fillId="6" borderId="75" xfId="0" applyFont="1" applyFill="1" applyBorder="1" applyAlignment="1">
      <alignment horizontal="left" vertical="center" wrapText="1"/>
    </xf>
    <xf numFmtId="0" fontId="52" fillId="6" borderId="76" xfId="0" applyFont="1" applyFill="1" applyBorder="1" applyAlignment="1">
      <alignment horizontal="left" vertical="center" wrapText="1"/>
    </xf>
    <xf numFmtId="0" fontId="52" fillId="6" borderId="77" xfId="0" applyFont="1" applyFill="1" applyBorder="1" applyAlignment="1">
      <alignment horizontal="left" vertical="center" wrapText="1"/>
    </xf>
    <xf numFmtId="0" fontId="52" fillId="6" borderId="78" xfId="0" applyFont="1" applyFill="1" applyBorder="1" applyAlignment="1">
      <alignment horizontal="left" vertical="center" wrapText="1"/>
    </xf>
    <xf numFmtId="0" fontId="52" fillId="6" borderId="79" xfId="0" applyFont="1" applyFill="1" applyBorder="1" applyAlignment="1">
      <alignment horizontal="left" vertical="center" wrapText="1"/>
    </xf>
    <xf numFmtId="0" fontId="52" fillId="6" borderId="80" xfId="0" applyFont="1" applyFill="1" applyBorder="1" applyAlignment="1">
      <alignment horizontal="left" vertical="center" wrapText="1"/>
    </xf>
    <xf numFmtId="0" fontId="55" fillId="0" borderId="81" xfId="0" applyFont="1" applyBorder="1" applyAlignment="1">
      <alignment horizontal="center" vertical="center" wrapText="1"/>
    </xf>
    <xf numFmtId="0" fontId="55" fillId="0" borderId="78" xfId="0" applyFont="1" applyBorder="1" applyAlignment="1">
      <alignment horizontal="center" vertical="center" wrapText="1"/>
    </xf>
    <xf numFmtId="0" fontId="52" fillId="0" borderId="0" xfId="0" applyFont="1" applyAlignment="1">
      <alignment vertical="center" wrapText="1"/>
    </xf>
    <xf numFmtId="0" fontId="46" fillId="0" borderId="0" xfId="0" applyFont="1"/>
    <xf numFmtId="0" fontId="16" fillId="0" borderId="31" xfId="0" applyFont="1" applyBorder="1" applyAlignment="1">
      <alignment horizontal="center" vertical="center" wrapText="1"/>
    </xf>
    <xf numFmtId="49" fontId="16" fillId="0" borderId="27" xfId="0" applyNumberFormat="1" applyFont="1" applyBorder="1" applyAlignment="1">
      <alignment horizontal="center" vertical="center" wrapText="1"/>
    </xf>
    <xf numFmtId="0" fontId="16" fillId="0" borderId="3" xfId="0" applyFont="1" applyBorder="1" applyAlignment="1">
      <alignment horizontal="center" vertical="center" wrapText="1"/>
    </xf>
    <xf numFmtId="0" fontId="23" fillId="6" borderId="0" xfId="0" applyFont="1" applyFill="1" applyAlignment="1">
      <alignment horizontal="center" vertical="center"/>
    </xf>
    <xf numFmtId="49" fontId="23" fillId="6" borderId="0" xfId="0" applyNumberFormat="1" applyFont="1" applyFill="1" applyAlignment="1">
      <alignment horizontal="center"/>
    </xf>
    <xf numFmtId="0" fontId="23" fillId="6" borderId="0" xfId="0" applyFont="1" applyFill="1" applyAlignment="1">
      <alignment horizontal="center"/>
    </xf>
    <xf numFmtId="0" fontId="56" fillId="6" borderId="0" xfId="0" applyFont="1" applyFill="1"/>
    <xf numFmtId="0" fontId="24" fillId="6" borderId="0" xfId="0" applyFont="1" applyFill="1" applyAlignment="1">
      <alignment horizontal="center"/>
    </xf>
    <xf numFmtId="0" fontId="16" fillId="0" borderId="32" xfId="0" applyFont="1" applyBorder="1" applyAlignment="1">
      <alignment horizontal="center" vertical="center" wrapText="1"/>
    </xf>
    <xf numFmtId="0" fontId="3" fillId="0" borderId="3" xfId="0" applyFont="1" applyBorder="1" applyAlignment="1">
      <alignment horizontal="center"/>
    </xf>
    <xf numFmtId="0" fontId="7" fillId="0" borderId="3" xfId="0" applyFont="1" applyBorder="1" applyAlignment="1">
      <alignment horizontal="center"/>
    </xf>
    <xf numFmtId="0" fontId="12" fillId="6" borderId="3" xfId="0" applyFont="1" applyFill="1" applyBorder="1" applyAlignment="1">
      <alignment horizontal="center"/>
    </xf>
    <xf numFmtId="0" fontId="7" fillId="0" borderId="3" xfId="0" applyFont="1" applyBorder="1" applyAlignment="1">
      <alignment horizontal="right"/>
    </xf>
    <xf numFmtId="0" fontId="3" fillId="0" borderId="0" xfId="0" applyFont="1"/>
    <xf numFmtId="0" fontId="7" fillId="0" borderId="3" xfId="0" applyFont="1" applyBorder="1"/>
    <xf numFmtId="10" fontId="7" fillId="0" borderId="3" xfId="0" applyNumberFormat="1" applyFont="1" applyBorder="1" applyAlignment="1">
      <alignment horizontal="center"/>
    </xf>
    <xf numFmtId="0" fontId="7" fillId="0" borderId="0" xfId="0" applyFont="1" applyAlignment="1">
      <alignment horizontal="center"/>
    </xf>
    <xf numFmtId="10" fontId="7" fillId="0" borderId="0" xfId="0" applyNumberFormat="1" applyFont="1" applyAlignment="1">
      <alignment horizontal="center"/>
    </xf>
    <xf numFmtId="0" fontId="3" fillId="0" borderId="0" xfId="0" applyFont="1" applyAlignment="1">
      <alignment horizontal="center"/>
    </xf>
    <xf numFmtId="10" fontId="3" fillId="0" borderId="0" xfId="0" applyNumberFormat="1" applyFont="1" applyAlignment="1">
      <alignment horizontal="center"/>
    </xf>
    <xf numFmtId="0" fontId="7" fillId="13" borderId="3" xfId="0" applyFont="1" applyFill="1" applyBorder="1" applyAlignment="1">
      <alignment horizontal="center"/>
    </xf>
    <xf numFmtId="0" fontId="3" fillId="0" borderId="25" xfId="0" applyFont="1" applyBorder="1"/>
    <xf numFmtId="0" fontId="3" fillId="0" borderId="27" xfId="0" applyFont="1" applyBorder="1"/>
    <xf numFmtId="0" fontId="3" fillId="0" borderId="0" xfId="0" applyFont="1" applyAlignment="1">
      <alignment horizontal="center" vertical="center"/>
    </xf>
    <xf numFmtId="0" fontId="16" fillId="0" borderId="28" xfId="0" applyFont="1" applyBorder="1" applyAlignment="1">
      <alignment horizontal="center" vertical="center" wrapText="1"/>
    </xf>
    <xf numFmtId="0" fontId="57" fillId="0" borderId="0" xfId="0" applyFont="1" applyAlignment="1">
      <alignment horizontal="center" vertical="center"/>
    </xf>
    <xf numFmtId="49" fontId="2" fillId="0" borderId="0" xfId="0" applyNumberFormat="1" applyFont="1"/>
    <xf numFmtId="0" fontId="23" fillId="6" borderId="0" xfId="0" applyFont="1" applyFill="1"/>
    <xf numFmtId="0" fontId="37" fillId="0" borderId="0" xfId="0" applyFont="1" applyAlignment="1">
      <alignment horizontal="center" vertical="center"/>
    </xf>
    <xf numFmtId="0" fontId="59" fillId="6" borderId="0" xfId="0" applyFont="1" applyFill="1" applyAlignment="1">
      <alignment horizontal="center" vertical="center"/>
    </xf>
    <xf numFmtId="9" fontId="37" fillId="0" borderId="0" xfId="0" applyNumberFormat="1" applyFont="1" applyAlignment="1">
      <alignment horizontal="center" vertical="center"/>
    </xf>
    <xf numFmtId="0" fontId="45" fillId="14" borderId="31" xfId="0" applyFont="1" applyFill="1" applyBorder="1"/>
    <xf numFmtId="0" fontId="45" fillId="0" borderId="0" xfId="0" applyFont="1"/>
    <xf numFmtId="0" fontId="45" fillId="14" borderId="3" xfId="0" applyFont="1" applyFill="1" applyBorder="1"/>
    <xf numFmtId="0" fontId="23" fillId="0" borderId="5" xfId="0" applyFont="1" applyBorder="1" applyAlignment="1">
      <alignment vertical="center" wrapText="1"/>
    </xf>
    <xf numFmtId="0" fontId="16" fillId="0" borderId="0" xfId="0" applyFont="1"/>
    <xf numFmtId="0" fontId="16" fillId="0" borderId="3" xfId="0" applyFont="1" applyBorder="1" applyAlignment="1">
      <alignment vertical="center"/>
    </xf>
    <xf numFmtId="0" fontId="23" fillId="0" borderId="0" xfId="0" applyFont="1" applyAlignment="1">
      <alignment vertical="center" wrapText="1"/>
    </xf>
    <xf numFmtId="0" fontId="34" fillId="0" borderId="0" xfId="0" applyFont="1"/>
    <xf numFmtId="0" fontId="60" fillId="0" borderId="0" xfId="0" applyFont="1"/>
    <xf numFmtId="0" fontId="58" fillId="0" borderId="0" xfId="0" applyFont="1" applyAlignment="1">
      <alignment horizontal="center" vertical="center" wrapText="1"/>
    </xf>
    <xf numFmtId="0" fontId="16" fillId="0" borderId="0" xfId="0" applyFont="1" applyAlignment="1">
      <alignment vertical="center" wrapText="1"/>
    </xf>
    <xf numFmtId="0" fontId="16" fillId="0" borderId="0" xfId="0" applyFont="1" applyAlignment="1">
      <alignment horizontal="center" vertical="center" wrapText="1"/>
    </xf>
    <xf numFmtId="0" fontId="61" fillId="0" borderId="0" xfId="0" applyFont="1" applyAlignment="1">
      <alignment horizontal="center" vertical="center" wrapText="1"/>
    </xf>
    <xf numFmtId="0" fontId="4" fillId="0" borderId="0" xfId="0" applyFont="1" applyAlignment="1">
      <alignment horizontal="right" vertical="center" wrapText="1"/>
    </xf>
    <xf numFmtId="0" fontId="4" fillId="4" borderId="0" xfId="0" applyFont="1" applyFill="1" applyAlignment="1">
      <alignment horizontal="left" vertical="center"/>
    </xf>
    <xf numFmtId="0" fontId="4" fillId="4" borderId="0" xfId="0" applyFont="1" applyFill="1" applyAlignment="1">
      <alignment horizontal="right" vertical="center" wrapText="1"/>
    </xf>
    <xf numFmtId="0" fontId="2" fillId="4" borderId="0" xfId="0" applyFont="1" applyFill="1"/>
    <xf numFmtId="0" fontId="4" fillId="0" borderId="0" xfId="0" applyFont="1" applyAlignment="1">
      <alignment horizontal="left" vertical="center"/>
    </xf>
    <xf numFmtId="0" fontId="19" fillId="6" borderId="0" xfId="0" applyFont="1" applyFill="1" applyAlignment="1">
      <alignment horizontal="center" vertical="center" wrapText="1"/>
    </xf>
    <xf numFmtId="0" fontId="62" fillId="6" borderId="0" xfId="0" applyFont="1" applyFill="1" applyAlignment="1">
      <alignment horizontal="center" vertical="center" wrapText="1"/>
    </xf>
    <xf numFmtId="0" fontId="4" fillId="4" borderId="3"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39" fillId="11" borderId="26" xfId="0" applyFont="1" applyFill="1" applyBorder="1" applyAlignment="1">
      <alignment horizontal="center" vertical="center" wrapText="1"/>
    </xf>
    <xf numFmtId="0" fontId="4" fillId="0" borderId="82" xfId="0" applyFont="1" applyBorder="1" applyAlignment="1">
      <alignment horizontal="center" vertical="center" wrapText="1"/>
    </xf>
    <xf numFmtId="0" fontId="4" fillId="0" borderId="83" xfId="0" applyFont="1" applyBorder="1" applyAlignment="1">
      <alignment horizontal="center" vertical="center" wrapText="1"/>
    </xf>
    <xf numFmtId="0" fontId="4" fillId="0" borderId="3" xfId="0" applyFont="1" applyBorder="1" applyAlignment="1">
      <alignment horizontal="center" vertical="center" wrapText="1"/>
    </xf>
    <xf numFmtId="0" fontId="2" fillId="0" borderId="3" xfId="0" applyFont="1" applyBorder="1" applyAlignment="1">
      <alignment horizontal="center" vertical="center" wrapText="1"/>
    </xf>
    <xf numFmtId="49" fontId="2" fillId="0" borderId="84" xfId="0" applyNumberFormat="1" applyFont="1" applyBorder="1" applyAlignment="1">
      <alignment horizontal="center" vertical="center" wrapText="1"/>
    </xf>
    <xf numFmtId="10" fontId="4" fillId="0" borderId="85" xfId="0" applyNumberFormat="1" applyFont="1" applyBorder="1" applyAlignment="1">
      <alignment horizontal="center" vertical="center" wrapText="1"/>
    </xf>
    <xf numFmtId="10" fontId="4" fillId="0" borderId="3"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86" xfId="0" applyFont="1" applyBorder="1" applyAlignment="1">
      <alignment horizontal="center" vertical="center" wrapText="1"/>
    </xf>
    <xf numFmtId="49" fontId="4" fillId="0" borderId="86" xfId="0" applyNumberFormat="1" applyFont="1" applyBorder="1" applyAlignment="1">
      <alignment horizontal="center" vertical="center" wrapText="1"/>
    </xf>
    <xf numFmtId="10" fontId="4" fillId="4" borderId="3" xfId="0" applyNumberFormat="1" applyFont="1" applyFill="1" applyBorder="1" applyAlignment="1">
      <alignment horizontal="center" vertical="center" wrapText="1"/>
    </xf>
    <xf numFmtId="0" fontId="16" fillId="6" borderId="3" xfId="0" applyFont="1" applyFill="1" applyBorder="1" applyAlignment="1">
      <alignment horizontal="left" vertical="center" wrapText="1"/>
    </xf>
    <xf numFmtId="0" fontId="16" fillId="0" borderId="3" xfId="0" applyFont="1" applyBorder="1" applyAlignment="1">
      <alignment horizontal="left" vertical="center" wrapText="1"/>
    </xf>
    <xf numFmtId="49" fontId="2" fillId="0" borderId="3" xfId="0" applyNumberFormat="1" applyFont="1" applyBorder="1" applyAlignment="1">
      <alignment horizontal="center" vertical="center" wrapText="1"/>
    </xf>
    <xf numFmtId="0" fontId="2" fillId="6" borderId="3" xfId="0" applyFont="1" applyFill="1" applyBorder="1" applyAlignment="1">
      <alignment horizontal="left" vertical="center" wrapText="1"/>
    </xf>
    <xf numFmtId="0" fontId="2" fillId="6" borderId="0" xfId="0" applyFont="1" applyFill="1" applyAlignment="1">
      <alignment vertical="center" wrapText="1"/>
    </xf>
    <xf numFmtId="0" fontId="2" fillId="6" borderId="0" xfId="0" applyFont="1" applyFill="1" applyAlignment="1">
      <alignment horizontal="left" vertical="center" wrapText="1"/>
    </xf>
    <xf numFmtId="0" fontId="2" fillId="15" borderId="3" xfId="0" applyFont="1" applyFill="1" applyBorder="1" applyAlignment="1">
      <alignment horizontal="left" vertical="center" wrapText="1"/>
    </xf>
    <xf numFmtId="0" fontId="63" fillId="0" borderId="3" xfId="0" applyFont="1" applyBorder="1" applyAlignment="1">
      <alignment horizontal="left" vertical="center" wrapText="1"/>
    </xf>
    <xf numFmtId="49" fontId="2" fillId="0" borderId="27" xfId="0" applyNumberFormat="1" applyFont="1" applyBorder="1" applyAlignment="1">
      <alignment horizontal="center" vertical="center" wrapText="1"/>
    </xf>
    <xf numFmtId="0" fontId="16" fillId="6" borderId="0" xfId="0" applyFont="1" applyFill="1" applyAlignment="1">
      <alignment vertical="center" wrapText="1"/>
    </xf>
    <xf numFmtId="0" fontId="16" fillId="6" borderId="0" xfId="0" applyFont="1" applyFill="1" applyAlignment="1">
      <alignment horizontal="left" vertical="center" wrapText="1"/>
    </xf>
    <xf numFmtId="0" fontId="1" fillId="0" borderId="3" xfId="1" applyFont="1" applyBorder="1" applyAlignment="1">
      <alignment horizontal="center" vertical="center" wrapText="1"/>
    </xf>
    <xf numFmtId="0" fontId="64" fillId="0" borderId="0" xfId="0" applyFont="1" applyAlignment="1">
      <alignment vertical="center" wrapText="1"/>
    </xf>
    <xf numFmtId="0" fontId="65" fillId="6" borderId="0" xfId="0" applyFont="1" applyFill="1" applyAlignment="1">
      <alignment horizontal="center" vertical="center" wrapText="1"/>
    </xf>
    <xf numFmtId="0" fontId="64" fillId="6" borderId="0" xfId="0" applyFont="1" applyFill="1" applyAlignment="1">
      <alignment vertical="center" wrapText="1"/>
    </xf>
    <xf numFmtId="0" fontId="66" fillId="0" borderId="0" xfId="0" applyFont="1" applyAlignment="1">
      <alignment horizontal="center" vertical="center" wrapText="1"/>
    </xf>
    <xf numFmtId="0" fontId="64" fillId="6" borderId="0" xfId="0" applyFont="1" applyFill="1" applyAlignment="1">
      <alignment horizontal="left" vertical="center" wrapText="1"/>
    </xf>
    <xf numFmtId="0" fontId="16" fillId="0" borderId="0" xfId="0" applyFont="1" applyAlignment="1">
      <alignment vertical="center" textRotation="90" wrapText="1"/>
    </xf>
    <xf numFmtId="0" fontId="16" fillId="0" borderId="3" xfId="0" applyFont="1" applyBorder="1" applyAlignment="1">
      <alignment horizontal="center" vertical="center" textRotation="90" wrapText="1"/>
    </xf>
    <xf numFmtId="49" fontId="16" fillId="0" borderId="3" xfId="0" applyNumberFormat="1" applyFont="1" applyBorder="1" applyAlignment="1">
      <alignment horizontal="center" vertical="center" wrapText="1"/>
    </xf>
    <xf numFmtId="0" fontId="16" fillId="0" borderId="3" xfId="0" applyFont="1" applyBorder="1" applyAlignment="1">
      <alignment vertical="center" wrapText="1"/>
    </xf>
    <xf numFmtId="0" fontId="35" fillId="0" borderId="0" xfId="0" applyFont="1" applyAlignment="1">
      <alignment horizontal="right" vertical="center" wrapText="1"/>
    </xf>
    <xf numFmtId="0" fontId="35" fillId="4" borderId="0" xfId="0" applyFont="1" applyFill="1" applyAlignment="1">
      <alignment horizontal="left" vertical="center"/>
    </xf>
    <xf numFmtId="0" fontId="35" fillId="4" borderId="0" xfId="0" applyFont="1" applyFill="1" applyAlignment="1">
      <alignment horizontal="right" vertical="center" wrapText="1"/>
    </xf>
    <xf numFmtId="0" fontId="0" fillId="4" borderId="0" xfId="0" applyFill="1"/>
    <xf numFmtId="0" fontId="35" fillId="0" borderId="0" xfId="0" applyFont="1" applyAlignment="1">
      <alignment horizontal="left" vertical="center"/>
    </xf>
    <xf numFmtId="0" fontId="28" fillId="6" borderId="0" xfId="0" applyFont="1" applyFill="1" applyAlignment="1">
      <alignment horizontal="center" vertical="center" wrapText="1"/>
    </xf>
    <xf numFmtId="0" fontId="64" fillId="0" borderId="3" xfId="0" applyFont="1" applyBorder="1" applyAlignment="1">
      <alignment horizontal="center" vertical="center" wrapText="1"/>
    </xf>
    <xf numFmtId="0" fontId="64" fillId="6" borderId="3" xfId="0" applyFont="1" applyFill="1" applyBorder="1" applyAlignment="1">
      <alignment horizontal="left" vertical="center" wrapText="1"/>
    </xf>
    <xf numFmtId="0" fontId="64" fillId="0" borderId="3" xfId="0" applyFont="1" applyBorder="1" applyAlignment="1">
      <alignment horizontal="left" vertical="center" wrapText="1"/>
    </xf>
    <xf numFmtId="49" fontId="48" fillId="0" borderId="3" xfId="0" applyNumberFormat="1" applyFont="1" applyBorder="1" applyAlignment="1">
      <alignment horizontal="center" vertical="center" wrapText="1"/>
    </xf>
    <xf numFmtId="0" fontId="48" fillId="0" borderId="3" xfId="0" applyFont="1" applyBorder="1" applyAlignment="1">
      <alignment horizontal="center" vertical="center" wrapText="1"/>
    </xf>
    <xf numFmtId="0" fontId="48" fillId="6" borderId="3" xfId="0" applyFont="1" applyFill="1" applyBorder="1" applyAlignment="1">
      <alignment horizontal="left" vertical="center" wrapText="1"/>
    </xf>
    <xf numFmtId="0" fontId="48" fillId="0" borderId="3" xfId="0" applyFont="1" applyBorder="1" applyAlignment="1">
      <alignment horizontal="left" vertical="center" wrapText="1"/>
    </xf>
    <xf numFmtId="0" fontId="48" fillId="0" borderId="3" xfId="0" applyFont="1" applyBorder="1" applyAlignment="1">
      <alignment vertical="center" wrapText="1"/>
    </xf>
    <xf numFmtId="0" fontId="67" fillId="0" borderId="3" xfId="0" applyFont="1" applyBorder="1" applyAlignment="1">
      <alignment horizontal="left" vertical="center" wrapText="1"/>
    </xf>
    <xf numFmtId="49" fontId="48" fillId="0" borderId="27" xfId="0" applyNumberFormat="1" applyFont="1" applyBorder="1" applyAlignment="1">
      <alignment horizontal="center" vertical="center" wrapText="1"/>
    </xf>
    <xf numFmtId="0" fontId="16" fillId="4" borderId="0" xfId="0" applyFont="1" applyFill="1" applyAlignment="1">
      <alignment vertical="center" wrapText="1"/>
    </xf>
    <xf numFmtId="0" fontId="5" fillId="2" borderId="1" xfId="0" applyFont="1" applyFill="1" applyBorder="1" applyAlignment="1">
      <alignment horizontal="center" vertical="center" wrapText="1"/>
    </xf>
    <xf numFmtId="0" fontId="6" fillId="0" borderId="1" xfId="0" applyFont="1" applyBorder="1"/>
    <xf numFmtId="0" fontId="3" fillId="2" borderId="0" xfId="0" applyFont="1" applyFill="1" applyAlignment="1">
      <alignment horizontal="right" vertical="center" wrapText="1"/>
    </xf>
    <xf numFmtId="0" fontId="6" fillId="0" borderId="0" xfId="0" applyFont="1"/>
    <xf numFmtId="0" fontId="0" fillId="0" borderId="0" xfId="0"/>
    <xf numFmtId="0" fontId="3" fillId="2" borderId="0" xfId="0" applyFont="1" applyFill="1" applyAlignment="1">
      <alignment horizontal="left" vertical="center" wrapText="1"/>
    </xf>
    <xf numFmtId="49" fontId="5" fillId="2" borderId="0" xfId="0" applyNumberFormat="1" applyFont="1" applyFill="1" applyAlignment="1">
      <alignment horizontal="left" vertical="center" wrapText="1"/>
    </xf>
    <xf numFmtId="0" fontId="7" fillId="0" borderId="0" xfId="0" applyFont="1" applyAlignment="1">
      <alignment horizontal="center" vertical="center" wrapText="1"/>
    </xf>
    <xf numFmtId="0" fontId="6" fillId="0" borderId="20" xfId="0" applyFont="1" applyBorder="1"/>
    <xf numFmtId="0" fontId="21" fillId="2" borderId="20" xfId="0" applyFont="1" applyFill="1" applyBorder="1" applyAlignment="1">
      <alignment horizontal="center" vertical="center" textRotation="90" wrapText="1"/>
    </xf>
    <xf numFmtId="0" fontId="16" fillId="0" borderId="4" xfId="0" applyFont="1" applyBorder="1" applyAlignment="1">
      <alignment vertical="center" textRotation="90"/>
    </xf>
    <xf numFmtId="0" fontId="6" fillId="0" borderId="6" xfId="0" applyFont="1" applyBorder="1"/>
    <xf numFmtId="0" fontId="6" fillId="0" borderId="7" xfId="0" applyFont="1" applyBorder="1"/>
    <xf numFmtId="0" fontId="17" fillId="3" borderId="11" xfId="0" applyFont="1" applyFill="1" applyBorder="1" applyAlignment="1">
      <alignment horizontal="center" vertical="center" wrapText="1"/>
    </xf>
    <xf numFmtId="0" fontId="6" fillId="0" borderId="12" xfId="0" applyFont="1" applyBorder="1"/>
    <xf numFmtId="0" fontId="6" fillId="0" borderId="13" xfId="0" applyFont="1" applyBorder="1"/>
    <xf numFmtId="0" fontId="16" fillId="0" borderId="15" xfId="0" applyFont="1" applyBorder="1" applyAlignment="1">
      <alignment horizontal="center" vertical="center"/>
    </xf>
    <xf numFmtId="0" fontId="6" fillId="0" borderId="15" xfId="0" applyFont="1" applyBorder="1"/>
    <xf numFmtId="0" fontId="6" fillId="0" borderId="10" xfId="0" applyFont="1" applyBorder="1"/>
    <xf numFmtId="0" fontId="21" fillId="2" borderId="18" xfId="0" applyFont="1" applyFill="1" applyBorder="1" applyAlignment="1">
      <alignment horizontal="center" vertical="center" textRotation="90" wrapText="1"/>
    </xf>
    <xf numFmtId="0" fontId="31" fillId="4" borderId="21" xfId="0" applyFont="1" applyFill="1" applyBorder="1" applyAlignment="1">
      <alignment horizontal="right" vertical="center"/>
    </xf>
    <xf numFmtId="0" fontId="6" fillId="0" borderId="22" xfId="0" applyFont="1" applyBorder="1"/>
    <xf numFmtId="0" fontId="6" fillId="0" borderId="23" xfId="0" applyFont="1" applyBorder="1"/>
    <xf numFmtId="0" fontId="4" fillId="4" borderId="25" xfId="0" applyFont="1" applyFill="1" applyBorder="1" applyAlignment="1">
      <alignment horizontal="center" vertical="center"/>
    </xf>
    <xf numFmtId="0" fontId="6" fillId="0" borderId="26" xfId="0" applyFont="1" applyBorder="1"/>
    <xf numFmtId="0" fontId="6" fillId="0" borderId="27" xfId="0" applyFont="1" applyBorder="1"/>
    <xf numFmtId="0" fontId="11" fillId="3" borderId="21" xfId="0" applyFont="1" applyFill="1" applyBorder="1" applyAlignment="1">
      <alignment horizontal="right" vertical="center"/>
    </xf>
    <xf numFmtId="0" fontId="34" fillId="4" borderId="25" xfId="0" applyFont="1" applyFill="1" applyBorder="1" applyAlignment="1">
      <alignment horizontal="center"/>
    </xf>
    <xf numFmtId="0" fontId="35" fillId="0" borderId="31" xfId="0" applyFont="1" applyBorder="1" applyAlignment="1">
      <alignment horizontal="center" vertical="center"/>
    </xf>
    <xf numFmtId="0" fontId="6" fillId="0" borderId="32" xfId="0" applyFont="1" applyBorder="1"/>
    <xf numFmtId="0" fontId="6" fillId="0" borderId="28" xfId="0" applyFont="1" applyBorder="1"/>
    <xf numFmtId="0" fontId="23" fillId="4" borderId="25" xfId="0" applyFont="1" applyFill="1" applyBorder="1" applyAlignment="1">
      <alignment horizontal="center"/>
    </xf>
    <xf numFmtId="0" fontId="37" fillId="7" borderId="0" xfId="0" applyFont="1" applyFill="1" applyAlignment="1">
      <alignment horizontal="center"/>
    </xf>
    <xf numFmtId="49" fontId="2" fillId="7" borderId="25" xfId="0" applyNumberFormat="1" applyFont="1" applyFill="1" applyBorder="1" applyAlignment="1">
      <alignment horizontal="center"/>
    </xf>
    <xf numFmtId="49" fontId="2" fillId="7" borderId="27" xfId="0" applyNumberFormat="1" applyFont="1" applyFill="1" applyBorder="1" applyAlignment="1">
      <alignment horizontal="center"/>
    </xf>
    <xf numFmtId="49" fontId="4" fillId="7" borderId="25" xfId="0" applyNumberFormat="1" applyFont="1" applyFill="1" applyBorder="1" applyAlignment="1">
      <alignment horizontal="center"/>
    </xf>
    <xf numFmtId="49" fontId="4" fillId="7" borderId="27" xfId="0" applyNumberFormat="1" applyFont="1" applyFill="1" applyBorder="1" applyAlignment="1">
      <alignment horizontal="center"/>
    </xf>
    <xf numFmtId="0" fontId="1" fillId="7" borderId="31" xfId="1" applyFont="1" applyFill="1" applyBorder="1" applyAlignment="1">
      <alignment horizontal="center" vertical="center" wrapText="1"/>
    </xf>
    <xf numFmtId="0" fontId="1" fillId="0" borderId="32" xfId="1" applyFont="1" applyBorder="1"/>
    <xf numFmtId="0" fontId="1" fillId="0" borderId="28" xfId="1" applyFont="1" applyBorder="1"/>
    <xf numFmtId="0" fontId="4" fillId="0" borderId="29" xfId="0" applyFont="1" applyBorder="1" applyAlignment="1">
      <alignment horizontal="center" vertical="center" wrapText="1"/>
    </xf>
    <xf numFmtId="0" fontId="6" fillId="0" borderId="34" xfId="0" applyFont="1" applyBorder="1"/>
    <xf numFmtId="0" fontId="6" fillId="0" borderId="35" xfId="0" applyFont="1" applyBorder="1"/>
    <xf numFmtId="0" fontId="6" fillId="0" borderId="33" xfId="0" applyFont="1" applyBorder="1"/>
    <xf numFmtId="0" fontId="6" fillId="0" borderId="36" xfId="0" applyFont="1" applyBorder="1"/>
    <xf numFmtId="0" fontId="45" fillId="0" borderId="37" xfId="0" applyFont="1" applyBorder="1" applyAlignment="1">
      <alignment horizontal="center" vertical="center" wrapText="1"/>
    </xf>
    <xf numFmtId="0" fontId="6" fillId="0" borderId="38" xfId="0" applyFont="1" applyBorder="1"/>
    <xf numFmtId="0" fontId="6" fillId="0" borderId="39" xfId="0" applyFont="1" applyBorder="1"/>
    <xf numFmtId="0" fontId="34" fillId="2" borderId="59" xfId="0" applyFont="1" applyFill="1" applyBorder="1" applyAlignment="1">
      <alignment horizontal="center" vertical="center" textRotation="90" wrapText="1"/>
    </xf>
    <xf numFmtId="0" fontId="6" fillId="0" borderId="62" xfId="0" applyFont="1" applyBorder="1"/>
    <xf numFmtId="0" fontId="6" fillId="0" borderId="73" xfId="0" applyFont="1" applyBorder="1"/>
    <xf numFmtId="0" fontId="6" fillId="0" borderId="63" xfId="0" applyFont="1" applyBorder="1"/>
    <xf numFmtId="0" fontId="34" fillId="2" borderId="0" xfId="0" applyFont="1" applyFill="1" applyAlignment="1">
      <alignment horizontal="center" vertical="center"/>
    </xf>
    <xf numFmtId="49" fontId="2" fillId="4" borderId="52" xfId="0" applyNumberFormat="1" applyFont="1" applyFill="1" applyBorder="1" applyAlignment="1">
      <alignment horizontal="center" vertical="center" textRotation="90" wrapText="1"/>
    </xf>
    <xf numFmtId="49" fontId="2" fillId="4" borderId="52" xfId="0" applyNumberFormat="1" applyFont="1" applyFill="1" applyBorder="1" applyAlignment="1">
      <alignment horizontal="center" vertical="center" wrapText="1"/>
    </xf>
    <xf numFmtId="0" fontId="2" fillId="4" borderId="52" xfId="0" applyFont="1" applyFill="1" applyBorder="1" applyAlignment="1">
      <alignment horizontal="center" vertical="center" textRotation="90" wrapText="1"/>
    </xf>
    <xf numFmtId="0" fontId="4" fillId="4" borderId="53" xfId="0" applyFont="1" applyFill="1" applyBorder="1" applyAlignment="1">
      <alignment horizontal="center" vertical="center" textRotation="90" wrapText="1"/>
    </xf>
    <xf numFmtId="0" fontId="6" fillId="0" borderId="56" xfId="0" applyFont="1" applyBorder="1"/>
    <xf numFmtId="0" fontId="2" fillId="4" borderId="55" xfId="0" applyFont="1" applyFill="1" applyBorder="1" applyAlignment="1">
      <alignment horizontal="center" vertical="center" wrapText="1"/>
    </xf>
    <xf numFmtId="0" fontId="6" fillId="0" borderId="57" xfId="0" applyFont="1" applyBorder="1"/>
    <xf numFmtId="0" fontId="6" fillId="0" borderId="58" xfId="0" applyFont="1" applyBorder="1"/>
    <xf numFmtId="0" fontId="2" fillId="0" borderId="31" xfId="0" applyFont="1" applyBorder="1" applyAlignment="1">
      <alignment horizontal="center" vertical="center"/>
    </xf>
    <xf numFmtId="0" fontId="58" fillId="12" borderId="25" xfId="0" applyFont="1" applyFill="1" applyBorder="1" applyAlignment="1">
      <alignment horizontal="center" vertical="center" wrapText="1"/>
    </xf>
    <xf numFmtId="0" fontId="7" fillId="13" borderId="25" xfId="0" applyFont="1" applyFill="1" applyBorder="1" applyAlignment="1">
      <alignment horizontal="center"/>
    </xf>
    <xf numFmtId="0" fontId="12" fillId="0" borderId="0" xfId="0" applyFont="1" applyAlignment="1">
      <alignment horizontal="left"/>
    </xf>
    <xf numFmtId="0" fontId="1" fillId="0" borderId="0" xfId="1" applyFont="1" applyAlignment="1">
      <alignment horizontal="left" vertical="center"/>
    </xf>
    <xf numFmtId="0" fontId="4" fillId="4" borderId="31" xfId="0" applyFont="1" applyFill="1" applyBorder="1" applyAlignment="1">
      <alignment horizontal="center" vertical="center" wrapText="1"/>
    </xf>
    <xf numFmtId="0" fontId="4" fillId="4" borderId="31" xfId="0" applyFont="1" applyFill="1" applyBorder="1" applyAlignment="1">
      <alignment horizontal="center" vertical="center" textRotation="90" wrapText="1"/>
    </xf>
    <xf numFmtId="0" fontId="58" fillId="2" borderId="31" xfId="0" applyFont="1" applyFill="1" applyBorder="1" applyAlignment="1">
      <alignment horizontal="center" vertical="center" textRotation="90" wrapText="1"/>
    </xf>
  </cellXfs>
  <cellStyles count="2">
    <cellStyle name="Lien hypertexte" xfId="1" builtinId="8"/>
    <cellStyle name="Normal" xfId="0" builtinId="0"/>
  </cellStyles>
  <dxfs count="340">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1"/>
      </font>
      <fill>
        <patternFill patternType="solid">
          <fgColor theme="8"/>
          <bgColor theme="8"/>
        </patternFill>
      </fill>
    </dxf>
    <dxf>
      <font>
        <color theme="0"/>
      </font>
      <fill>
        <patternFill patternType="solid">
          <fgColor rgb="FF007891"/>
          <bgColor rgb="FF007891"/>
        </patternFill>
      </fill>
    </dxf>
    <dxf>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indexed="65"/>
      </font>
      <fill>
        <patternFill patternType="solid">
          <fgColor rgb="FF757575"/>
          <bgColor rgb="FF757575"/>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fgColor rgb="FFFCE8B2"/>
          <bgColor rgb="FFFCE8B2"/>
        </patternFill>
      </fill>
    </dxf>
    <dxf>
      <font>
        <color theme="1"/>
      </font>
      <fill>
        <patternFill patternType="solid">
          <fgColor theme="8"/>
          <bgColor theme="8"/>
        </patternFill>
      </fill>
    </dxf>
    <dxf>
      <font>
        <color theme="0"/>
      </font>
      <fill>
        <patternFill patternType="solid">
          <fgColor rgb="FF007891"/>
          <bgColor rgb="FF007891"/>
        </patternFill>
      </fill>
    </dxf>
    <dxf>
      <font>
        <color indexed="65"/>
      </font>
      <fill>
        <patternFill patternType="solid">
          <fgColor rgb="FF757575"/>
          <bgColor rgb="FF75757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ill>
        <patternFill patternType="solid">
          <fgColor rgb="FFB7E1CD"/>
          <bgColor rgb="FFB7E1CD"/>
        </patternFill>
      </fill>
    </dxf>
    <dxf>
      <fill>
        <patternFill patternType="solid">
          <fgColor rgb="FFFFD966"/>
          <bgColor rgb="FFFFD966"/>
        </patternFill>
      </fill>
    </dxf>
    <dxf>
      <font>
        <color indexed="65"/>
      </font>
      <fill>
        <patternFill patternType="solid">
          <fgColor rgb="FF757575"/>
          <bgColor rgb="FF757575"/>
        </patternFill>
      </fill>
    </dxf>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ont>
        <color indexed="65"/>
      </font>
      <fill>
        <patternFill patternType="solid">
          <fgColor rgb="FF007891"/>
          <bgColor rgb="FF007891"/>
        </patternFill>
      </fill>
    </dxf>
    <dxf>
      <font>
        <color rgb="FF666666"/>
      </font>
      <fill>
        <patternFill patternType="solid">
          <fgColor rgb="FFD9D9D9"/>
          <bgColor rgb="FFD9D9D9"/>
        </patternFill>
      </fill>
    </dxf>
    <dxf>
      <fill>
        <patternFill patternType="solid">
          <fgColor rgb="FFD9EAD3"/>
          <bgColor rgb="FFD9EAD3"/>
        </patternFill>
      </fill>
    </dxf>
    <dxf>
      <fill>
        <patternFill patternType="solid">
          <fgColor rgb="FFFCE8B2"/>
          <bgColor rgb="FFFCE8B2"/>
        </patternFill>
      </fill>
    </dxf>
    <dxf>
      <font>
        <color indexed="65"/>
      </font>
      <fill>
        <patternFill patternType="solid">
          <fgColor rgb="FF757575"/>
          <bgColor rgb="FF757575"/>
        </patternFill>
      </fill>
    </dxf>
    <dxf>
      <fill>
        <patternFill patternType="solid">
          <fgColor rgb="FFF4C7C3"/>
          <bgColor rgb="FFF4C7C3"/>
        </patternFill>
      </fill>
    </dxf>
    <dxf>
      <font>
        <color rgb="FF434343"/>
      </font>
      <fill>
        <patternFill patternType="solid">
          <fgColor indexed="65"/>
          <bgColor indexed="65"/>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ont>
        <color theme="1"/>
      </font>
      <fill>
        <patternFill patternType="solid">
          <fgColor rgb="FFCAE7EA"/>
          <bgColor rgb="FFCAE7EA"/>
        </patternFill>
      </fill>
    </dxf>
    <dxf>
      <font>
        <color theme="0"/>
      </font>
      <fill>
        <patternFill patternType="solid">
          <fgColor theme="1"/>
          <bgColor theme="1"/>
        </patternFill>
      </fill>
    </dxf>
    <dxf>
      <font>
        <color indexed="65"/>
      </font>
      <fill>
        <patternFill patternType="solid">
          <fgColor rgb="FF70AD47"/>
          <bgColor rgb="FF70AD47"/>
        </patternFill>
      </fill>
    </dxf>
    <dxf>
      <fill>
        <patternFill patternType="solid">
          <fgColor rgb="FFF7981D"/>
          <bgColor rgb="FFF7981D"/>
        </patternFill>
      </fill>
    </dxf>
    <dxf>
      <font>
        <color indexed="65"/>
      </font>
      <fill>
        <patternFill patternType="solid">
          <fgColor rgb="FFDD0806"/>
          <bgColor rgb="FFDD0806"/>
        </patternFill>
      </fill>
    </dxf>
    <dxf>
      <font>
        <color indexed="65"/>
      </font>
      <fill>
        <patternFill patternType="solid">
          <fgColor rgb="FF757575"/>
          <bgColor rgb="FF757575"/>
        </patternFill>
      </fill>
    </dxf>
    <dxf>
      <fill>
        <patternFill patternType="solid">
          <fgColor rgb="FFB7E1CD"/>
          <bgColor rgb="FFB7E1CD"/>
        </patternFill>
      </fill>
    </dxf>
    <dxf>
      <font>
        <color theme="0"/>
      </font>
      <fill>
        <patternFill patternType="solid">
          <fgColor theme="1"/>
          <bgColor theme="1"/>
        </patternFill>
      </fill>
    </dxf>
    <dxf>
      <font>
        <color indexed="65"/>
      </font>
      <fill>
        <patternFill patternType="solid">
          <fgColor rgb="FF70AD47"/>
          <bgColor rgb="FF70AD47"/>
        </patternFill>
      </fill>
    </dxf>
    <dxf>
      <fill>
        <patternFill patternType="solid">
          <fgColor rgb="FFF7981D"/>
          <bgColor rgb="FFF7981D"/>
        </patternFill>
      </fill>
    </dxf>
    <dxf>
      <font>
        <color indexed="65"/>
      </font>
      <fill>
        <patternFill patternType="solid">
          <fgColor rgb="FFDD0806"/>
          <bgColor rgb="FFDD0806"/>
        </patternFill>
      </fill>
    </dxf>
    <dxf>
      <font>
        <color rgb="FFCCCCCC"/>
      </font>
      <fill>
        <patternFill patternType="solid">
          <fgColor theme="0"/>
          <bgColor theme="0"/>
        </patternFill>
      </fill>
    </dxf>
    <dxf>
      <font>
        <color theme="0"/>
      </font>
      <fill>
        <patternFill patternType="solid">
          <fgColor rgb="FF70AD47"/>
          <bgColor rgb="FF70AD47"/>
        </patternFill>
      </fill>
    </dxf>
    <dxf>
      <fill>
        <patternFill patternType="solid">
          <fgColor theme="5"/>
          <bgColor theme="5"/>
        </patternFill>
      </fill>
    </dxf>
    <dxf>
      <font>
        <color theme="0"/>
      </font>
      <fill>
        <patternFill patternType="solid">
          <fgColor rgb="FFDD0806"/>
          <bgColor rgb="FFDD0806"/>
        </patternFill>
      </fill>
    </dxf>
    <dxf>
      <font>
        <color theme="0"/>
      </font>
      <fill>
        <patternFill patternType="solid">
          <fgColor theme="1"/>
          <bgColor theme="1"/>
        </patternFill>
      </fill>
    </dxf>
    <dxf>
      <font>
        <color theme="0"/>
      </font>
      <fill>
        <patternFill patternType="solid">
          <fgColor rgb="FF073763"/>
          <bgColor rgb="FF07376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3</xdr:col>
      <xdr:colOff>742949</xdr:colOff>
      <xdr:row>4</xdr:row>
      <xdr:rowOff>19049</xdr:rowOff>
    </xdr:from>
    <xdr:ext cx="1952625" cy="809625"/>
    <xdr:pic>
      <xdr:nvPicPr>
        <xdr:cNvPr id="2" name="image1.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bwMode="auto">
        <a:xfrm>
          <a:off x="5953124" y="581024"/>
          <a:ext cx="1952625" cy="8096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ille%20d'&#233;valuation%20RGAA%204.1%20affichage%20l&#233;g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hantillon"/>
      <sheetName val="Backlog"/>
      <sheetName val="Export Frago (beta)"/>
      <sheetName val="Estimations"/>
      <sheetName val="Résultats"/>
      <sheetName val="BaseDeCalcul"/>
      <sheetName val="Paramètres"/>
      <sheetName val="Synthèse"/>
      <sheetName val="P01"/>
      <sheetName val="P02"/>
      <sheetName val="P03"/>
      <sheetName val="P04"/>
      <sheetName val="P05"/>
      <sheetName val="P06"/>
      <sheetName val="P07"/>
      <sheetName val="P08"/>
      <sheetName val="P0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s>
    <sheetDataSet>
      <sheetData sheetId="0" refreshError="1"/>
      <sheetData sheetId="1"/>
      <sheetData sheetId="2" refreshError="1"/>
      <sheetData sheetId="3" refreshError="1"/>
      <sheetData sheetId="4" refreshError="1"/>
      <sheetData sheetId="5" refreshError="1"/>
      <sheetData sheetId="6">
        <row r="2">
          <cell r="A2" t="str">
            <v>Bloquante</v>
          </cell>
        </row>
        <row r="3">
          <cell r="A3" t="str">
            <v>Majeure</v>
          </cell>
        </row>
        <row r="4">
          <cell r="A4" t="str">
            <v>Moyenne</v>
          </cell>
        </row>
        <row r="5">
          <cell r="A5" t="str">
            <v>Mineure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onservatoire.agglo-larochelle.fr/-/ouverture-de-saison" TargetMode="External"/><Relationship Id="rId2" Type="http://schemas.openxmlformats.org/officeDocument/2006/relationships/hyperlink" Target="https://conservatoire.agglo-larochelle.fr/agenda?article=conservatoire-funky-band-et-ateliers-musiques-actuelles" TargetMode="External"/><Relationship Id="rId1" Type="http://schemas.openxmlformats.org/officeDocument/2006/relationships/hyperlink" Target="https://conservatoire.agglo-larochelle.fr/musique/enseignants-musique" TargetMode="External"/><Relationship Id="rId6" Type="http://schemas.openxmlformats.org/officeDocument/2006/relationships/drawing" Target="../drawings/drawing1.xml"/><Relationship Id="rId5" Type="http://schemas.openxmlformats.org/officeDocument/2006/relationships/hyperlink" Target="https://conservatoire.agglo-larochelle.fr/ressources-documentaires" TargetMode="External"/><Relationship Id="rId4" Type="http://schemas.openxmlformats.org/officeDocument/2006/relationships/hyperlink" Target="https://conservatoire.agglo-larochelle.fr/pratique/reseau-des-ecoles-de-l-agglo?article=puilboreau-a-deux-pas-de-la"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boscop.fr/badge-accessibilite/" TargetMode="External"/><Relationship Id="rId1" Type="http://schemas.openxmlformats.org/officeDocument/2006/relationships/hyperlink" Target="https://empreintedigitale.fr/badges-numerique-responsable/"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31.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w3.org/TR/WCAG21/" TargetMode="External"/><Relationship Id="rId21" Type="http://schemas.openxmlformats.org/officeDocument/2006/relationships/hyperlink" Target="https://www.w3.org/TR/WCAG21/" TargetMode="External"/><Relationship Id="rId34" Type="http://schemas.openxmlformats.org/officeDocument/2006/relationships/hyperlink" Target="https://www.w3.org/TR/WCAG21/" TargetMode="External"/><Relationship Id="rId42" Type="http://schemas.openxmlformats.org/officeDocument/2006/relationships/hyperlink" Target="https://www.w3.org/TR/WCAG21/" TargetMode="External"/><Relationship Id="rId47" Type="http://schemas.openxmlformats.org/officeDocument/2006/relationships/hyperlink" Target="https://www.w3.org/TR/WCAG21/" TargetMode="External"/><Relationship Id="rId50" Type="http://schemas.openxmlformats.org/officeDocument/2006/relationships/hyperlink" Target="https://www.w3.org/TR/WCAG21/" TargetMode="External"/><Relationship Id="rId55" Type="http://schemas.openxmlformats.org/officeDocument/2006/relationships/hyperlink" Target="https://www.w3.org/TR/WCAG21/" TargetMode="External"/><Relationship Id="rId63" Type="http://schemas.openxmlformats.org/officeDocument/2006/relationships/hyperlink" Target="https://www.w3.org/TR/WCAG21/" TargetMode="External"/><Relationship Id="rId7" Type="http://schemas.openxmlformats.org/officeDocument/2006/relationships/hyperlink" Target="https://www.w3.org/TR/WCAG21/" TargetMode="External"/><Relationship Id="rId2" Type="http://schemas.openxmlformats.org/officeDocument/2006/relationships/hyperlink" Target="https://www.w3.org/TR/WCAG21/" TargetMode="External"/><Relationship Id="rId16" Type="http://schemas.openxmlformats.org/officeDocument/2006/relationships/hyperlink" Target="https://www.w3.org/TR/WCAG21/" TargetMode="External"/><Relationship Id="rId29" Type="http://schemas.openxmlformats.org/officeDocument/2006/relationships/hyperlink" Target="https://www.w3.org/TR/WCAG21/" TargetMode="External"/><Relationship Id="rId11" Type="http://schemas.openxmlformats.org/officeDocument/2006/relationships/hyperlink" Target="https://www.w3.org/TR/WCAG21/" TargetMode="External"/><Relationship Id="rId24" Type="http://schemas.openxmlformats.org/officeDocument/2006/relationships/hyperlink" Target="https://www.w3.org/TR/WCAG21/" TargetMode="External"/><Relationship Id="rId32" Type="http://schemas.openxmlformats.org/officeDocument/2006/relationships/hyperlink" Target="https://www.w3.org/TR/WCAG21/" TargetMode="External"/><Relationship Id="rId37" Type="http://schemas.openxmlformats.org/officeDocument/2006/relationships/hyperlink" Target="https://www.w3.org/TR/WCAG21/" TargetMode="External"/><Relationship Id="rId40" Type="http://schemas.openxmlformats.org/officeDocument/2006/relationships/hyperlink" Target="https://www.w3.org/TR/WCAG21/" TargetMode="External"/><Relationship Id="rId45" Type="http://schemas.openxmlformats.org/officeDocument/2006/relationships/hyperlink" Target="https://www.w3.org/TR/WCAG21/" TargetMode="External"/><Relationship Id="rId53" Type="http://schemas.openxmlformats.org/officeDocument/2006/relationships/hyperlink" Target="https://www.w3.org/TR/WCAG21/" TargetMode="External"/><Relationship Id="rId58" Type="http://schemas.openxmlformats.org/officeDocument/2006/relationships/hyperlink" Target="https://www.w3.org/TR/WCAG21/" TargetMode="External"/><Relationship Id="rId66" Type="http://schemas.openxmlformats.org/officeDocument/2006/relationships/vmlDrawing" Target="../drawings/vmlDrawing1.vml"/><Relationship Id="rId5" Type="http://schemas.openxmlformats.org/officeDocument/2006/relationships/hyperlink" Target="https://www.w3.org/TR/WCAG21/" TargetMode="External"/><Relationship Id="rId61" Type="http://schemas.openxmlformats.org/officeDocument/2006/relationships/hyperlink" Target="https://www.w3.org/TR/WCAG21/" TargetMode="External"/><Relationship Id="rId19" Type="http://schemas.openxmlformats.org/officeDocument/2006/relationships/hyperlink" Target="https://www.w3.org/TR/WCAG21/" TargetMode="External"/><Relationship Id="rId14" Type="http://schemas.openxmlformats.org/officeDocument/2006/relationships/hyperlink" Target="https://www.w3.org/TR/WCAG21/" TargetMode="External"/><Relationship Id="rId22" Type="http://schemas.openxmlformats.org/officeDocument/2006/relationships/hyperlink" Target="https://www.w3.org/TR/WCAG21/" TargetMode="External"/><Relationship Id="rId27" Type="http://schemas.openxmlformats.org/officeDocument/2006/relationships/hyperlink" Target="https://www.w3.org/TR/WCAG21/" TargetMode="External"/><Relationship Id="rId30" Type="http://schemas.openxmlformats.org/officeDocument/2006/relationships/hyperlink" Target="https://www.w3.org/TR/WCAG21/" TargetMode="External"/><Relationship Id="rId35" Type="http://schemas.openxmlformats.org/officeDocument/2006/relationships/hyperlink" Target="https://www.w3.org/TR/WCAG21/" TargetMode="External"/><Relationship Id="rId43" Type="http://schemas.openxmlformats.org/officeDocument/2006/relationships/hyperlink" Target="https://www.w3.org/TR/WCAG21/" TargetMode="External"/><Relationship Id="rId48" Type="http://schemas.openxmlformats.org/officeDocument/2006/relationships/hyperlink" Target="https://www.w3.org/TR/WCAG21/" TargetMode="External"/><Relationship Id="rId56" Type="http://schemas.openxmlformats.org/officeDocument/2006/relationships/hyperlink" Target="https://www.w3.org/TR/WCAG21/" TargetMode="External"/><Relationship Id="rId64" Type="http://schemas.openxmlformats.org/officeDocument/2006/relationships/hyperlink" Target="https://www.w3.org/TR/WCAG21/" TargetMode="External"/><Relationship Id="rId8" Type="http://schemas.openxmlformats.org/officeDocument/2006/relationships/hyperlink" Target="https://www.w3.org/TR/WCAG21/" TargetMode="External"/><Relationship Id="rId51" Type="http://schemas.openxmlformats.org/officeDocument/2006/relationships/hyperlink" Target="https://www.w3.org/TR/WCAG21/" TargetMode="External"/><Relationship Id="rId3" Type="http://schemas.openxmlformats.org/officeDocument/2006/relationships/hyperlink" Target="https://www.w3.org/TR/WCAG21/" TargetMode="External"/><Relationship Id="rId12" Type="http://schemas.openxmlformats.org/officeDocument/2006/relationships/hyperlink" Target="https://www.w3.org/TR/WCAG21/" TargetMode="External"/><Relationship Id="rId17" Type="http://schemas.openxmlformats.org/officeDocument/2006/relationships/hyperlink" Target="https://www.w3.org/TR/WCAG21/" TargetMode="External"/><Relationship Id="rId25" Type="http://schemas.openxmlformats.org/officeDocument/2006/relationships/hyperlink" Target="https://www.w3.org/TR/WCAG21/" TargetMode="External"/><Relationship Id="rId33" Type="http://schemas.openxmlformats.org/officeDocument/2006/relationships/hyperlink" Target="https://www.w3.org/TR/WCAG21/" TargetMode="External"/><Relationship Id="rId38" Type="http://schemas.openxmlformats.org/officeDocument/2006/relationships/hyperlink" Target="https://www.w3.org/TR/WCAG21/" TargetMode="External"/><Relationship Id="rId46" Type="http://schemas.openxmlformats.org/officeDocument/2006/relationships/hyperlink" Target="https://www.w3.org/TR/WCAG21/" TargetMode="External"/><Relationship Id="rId59" Type="http://schemas.openxmlformats.org/officeDocument/2006/relationships/hyperlink" Target="https://www.w3.org/TR/WCAG21/" TargetMode="External"/><Relationship Id="rId67" Type="http://schemas.openxmlformats.org/officeDocument/2006/relationships/comments" Target="../comments1.xml"/><Relationship Id="rId20" Type="http://schemas.openxmlformats.org/officeDocument/2006/relationships/hyperlink" Target="https://www.w3.org/TR/WCAG21/" TargetMode="External"/><Relationship Id="rId41" Type="http://schemas.openxmlformats.org/officeDocument/2006/relationships/hyperlink" Target="https://www.w3.org/TR/WCAG21/" TargetMode="External"/><Relationship Id="rId54" Type="http://schemas.openxmlformats.org/officeDocument/2006/relationships/hyperlink" Target="https://www.w3.org/TR/WCAG21/" TargetMode="External"/><Relationship Id="rId62" Type="http://schemas.openxmlformats.org/officeDocument/2006/relationships/hyperlink" Target="https://www.w3.org/TR/WCAG21/" TargetMode="External"/><Relationship Id="rId1" Type="http://schemas.openxmlformats.org/officeDocument/2006/relationships/hyperlink" Target="https://www.w3.org/TR/WCAG21/" TargetMode="External"/><Relationship Id="rId6" Type="http://schemas.openxmlformats.org/officeDocument/2006/relationships/hyperlink" Target="https://www.w3.org/TR/WCAG21/" TargetMode="External"/><Relationship Id="rId15" Type="http://schemas.openxmlformats.org/officeDocument/2006/relationships/hyperlink" Target="https://www.w3.org/TR/WCAG21/" TargetMode="External"/><Relationship Id="rId23" Type="http://schemas.openxmlformats.org/officeDocument/2006/relationships/hyperlink" Target="https://www.w3.org/TR/WCAG21/" TargetMode="External"/><Relationship Id="rId28" Type="http://schemas.openxmlformats.org/officeDocument/2006/relationships/hyperlink" Target="https://www.w3.org/TR/WCAG21/" TargetMode="External"/><Relationship Id="rId36" Type="http://schemas.openxmlformats.org/officeDocument/2006/relationships/hyperlink" Target="https://www.w3.org/TR/WCAG21/" TargetMode="External"/><Relationship Id="rId49" Type="http://schemas.openxmlformats.org/officeDocument/2006/relationships/hyperlink" Target="https://www.w3.org/TR/WCAG21/" TargetMode="External"/><Relationship Id="rId57" Type="http://schemas.openxmlformats.org/officeDocument/2006/relationships/hyperlink" Target="https://www.w3.org/TR/WCAG21/" TargetMode="External"/><Relationship Id="rId10" Type="http://schemas.openxmlformats.org/officeDocument/2006/relationships/hyperlink" Target="https://www.w3.org/TR/WCAG21/" TargetMode="External"/><Relationship Id="rId31" Type="http://schemas.openxmlformats.org/officeDocument/2006/relationships/hyperlink" Target="https://www.w3.org/TR/WCAG21/" TargetMode="External"/><Relationship Id="rId44" Type="http://schemas.openxmlformats.org/officeDocument/2006/relationships/hyperlink" Target="https://www.w3.org/TR/WCAG21/" TargetMode="External"/><Relationship Id="rId52" Type="http://schemas.openxmlformats.org/officeDocument/2006/relationships/hyperlink" Target="https://www.w3.org/TR/WCAG21/" TargetMode="External"/><Relationship Id="rId60" Type="http://schemas.openxmlformats.org/officeDocument/2006/relationships/hyperlink" Target="https://www.w3.org/TR/WCAG21/" TargetMode="External"/><Relationship Id="rId65" Type="http://schemas.openxmlformats.org/officeDocument/2006/relationships/hyperlink" Target="https://www.w3.org/TR/WCAG21/" TargetMode="External"/><Relationship Id="rId4" Type="http://schemas.openxmlformats.org/officeDocument/2006/relationships/hyperlink" Target="https://www.w3.org/TR/WCAG21/" TargetMode="External"/><Relationship Id="rId9" Type="http://schemas.openxmlformats.org/officeDocument/2006/relationships/hyperlink" Target="https://www.w3.org/TR/WCAG21/" TargetMode="External"/><Relationship Id="rId13" Type="http://schemas.openxmlformats.org/officeDocument/2006/relationships/hyperlink" Target="https://www.w3.org/TR/WCAG21/" TargetMode="External"/><Relationship Id="rId18" Type="http://schemas.openxmlformats.org/officeDocument/2006/relationships/hyperlink" Target="https://www.w3.org/TR/WCAG21/" TargetMode="External"/><Relationship Id="rId39" Type="http://schemas.openxmlformats.org/officeDocument/2006/relationships/hyperlink" Target="https://www.w3.org/TR/WCAG21/"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w3.org/WAI/news/2023-09-21/wcag21updated/" TargetMode="External"/><Relationship Id="rId1" Type="http://schemas.openxmlformats.org/officeDocument/2006/relationships/hyperlink" Target="https://www.w3.org/WAI/news/2023-09-21/wcag21update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891"/>
    <outlinePr summaryBelow="0" summaryRight="0"/>
  </sheetPr>
  <dimension ref="A1:F38"/>
  <sheetViews>
    <sheetView showGridLines="0" workbookViewId="0">
      <pane ySplit="12" topLeftCell="A13" activePane="bottomLeft" state="frozen"/>
      <selection activeCell="D17" sqref="D17"/>
      <selection pane="bottomLeft"/>
    </sheetView>
  </sheetViews>
  <sheetFormatPr baseColWidth="10" defaultColWidth="14.44140625" defaultRowHeight="15" customHeight="1" x14ac:dyDescent="0.3"/>
  <cols>
    <col min="1" max="1" width="4.33203125" customWidth="1"/>
    <col min="2" max="2" width="11.88671875" customWidth="1"/>
    <col min="3" max="3" width="62" customWidth="1"/>
    <col min="4" max="4" width="58.5546875" customWidth="1"/>
    <col min="5" max="5" width="45.88671875" customWidth="1"/>
    <col min="6" max="6" width="48.33203125" customWidth="1"/>
  </cols>
  <sheetData>
    <row r="1" spans="1:6" ht="1.5" customHeight="1" x14ac:dyDescent="0.3">
      <c r="A1" s="1"/>
      <c r="B1" s="2"/>
      <c r="C1" s="3"/>
      <c r="D1" s="4"/>
      <c r="E1" s="5"/>
      <c r="F1" s="5"/>
    </row>
    <row r="2" spans="1:6" ht="14.25" customHeight="1" x14ac:dyDescent="0.3">
      <c r="A2" s="322"/>
      <c r="B2" s="324" t="s">
        <v>0</v>
      </c>
      <c r="C2" s="325"/>
      <c r="D2" s="325"/>
      <c r="E2" s="327" t="s">
        <v>1</v>
      </c>
      <c r="F2" s="328"/>
    </row>
    <row r="3" spans="1:6" ht="14.25" customHeight="1" x14ac:dyDescent="0.3">
      <c r="A3" s="323"/>
      <c r="B3" s="326"/>
      <c r="C3" s="326"/>
      <c r="D3" s="326"/>
      <c r="E3" s="326"/>
      <c r="F3" s="326"/>
    </row>
    <row r="4" spans="1:6" ht="14.25" customHeight="1" x14ac:dyDescent="0.3">
      <c r="A4" s="329"/>
      <c r="B4" s="326"/>
      <c r="C4" s="326"/>
      <c r="D4" s="326"/>
      <c r="E4" s="326"/>
      <c r="F4" s="326"/>
    </row>
    <row r="5" spans="1:6" ht="14.25" customHeight="1" x14ac:dyDescent="0.3">
      <c r="A5" s="326"/>
      <c r="B5" s="326"/>
      <c r="C5" s="326"/>
      <c r="D5" s="326"/>
      <c r="E5" s="326"/>
      <c r="F5" s="326"/>
    </row>
    <row r="6" spans="1:6" ht="14.25" customHeight="1" x14ac:dyDescent="0.3">
      <c r="A6" s="326"/>
      <c r="B6" s="326"/>
      <c r="C6" s="326"/>
      <c r="D6" s="326"/>
      <c r="E6" s="326"/>
      <c r="F6" s="326"/>
    </row>
    <row r="7" spans="1:6" ht="14.25" customHeight="1" x14ac:dyDescent="0.3">
      <c r="A7" s="326"/>
      <c r="B7" s="326"/>
      <c r="C7" s="326"/>
      <c r="D7" s="326"/>
      <c r="E7" s="326"/>
      <c r="F7" s="326"/>
    </row>
    <row r="8" spans="1:6" ht="14.25" customHeight="1" x14ac:dyDescent="0.3">
      <c r="A8" s="326"/>
      <c r="B8" s="326"/>
      <c r="C8" s="326"/>
      <c r="D8" s="326"/>
      <c r="E8" s="326"/>
      <c r="F8" s="326"/>
    </row>
    <row r="9" spans="1:6" ht="13.5" customHeight="1" x14ac:dyDescent="0.3">
      <c r="A9" s="326"/>
      <c r="B9" s="326"/>
      <c r="C9" s="326"/>
      <c r="D9" s="326"/>
      <c r="E9" s="326"/>
      <c r="F9" s="326"/>
    </row>
    <row r="10" spans="1:6" ht="39.75" customHeight="1" x14ac:dyDescent="0.3">
      <c r="A10" s="7"/>
      <c r="B10" s="8" t="s">
        <v>2</v>
      </c>
      <c r="C10" s="9" t="s">
        <v>3</v>
      </c>
      <c r="D10" s="9" t="s">
        <v>4</v>
      </c>
      <c r="E10" s="10"/>
      <c r="F10" s="10"/>
    </row>
    <row r="11" spans="1:6" ht="14.25" customHeight="1" x14ac:dyDescent="0.3">
      <c r="A11" s="5"/>
      <c r="B11" s="11"/>
      <c r="C11" s="12"/>
      <c r="D11" s="13"/>
      <c r="E11" s="13"/>
      <c r="F11" s="13"/>
    </row>
    <row r="12" spans="1:6" ht="39" customHeight="1" x14ac:dyDescent="0.3">
      <c r="A12" s="6"/>
      <c r="B12" s="14" t="s">
        <v>5</v>
      </c>
      <c r="C12" s="15" t="s">
        <v>6</v>
      </c>
      <c r="D12" s="15" t="s">
        <v>7</v>
      </c>
      <c r="E12" s="15" t="s">
        <v>8</v>
      </c>
      <c r="F12" s="15" t="s">
        <v>9</v>
      </c>
    </row>
    <row r="13" spans="1:6" ht="13.8" x14ac:dyDescent="0.3">
      <c r="A13" s="5"/>
      <c r="B13" s="16" t="s">
        <v>10</v>
      </c>
      <c r="C13" s="17" t="s">
        <v>11</v>
      </c>
      <c r="D13" s="18" t="s">
        <v>12</v>
      </c>
      <c r="E13" s="19"/>
      <c r="F13" s="19"/>
    </row>
    <row r="14" spans="1:6" ht="13.8" x14ac:dyDescent="0.3">
      <c r="A14" s="5"/>
      <c r="B14" s="16" t="s">
        <v>13</v>
      </c>
      <c r="C14" s="17" t="s">
        <v>14</v>
      </c>
      <c r="D14" s="18" t="s">
        <v>15</v>
      </c>
      <c r="E14" s="19"/>
      <c r="F14" s="19"/>
    </row>
    <row r="15" spans="1:6" ht="13.8" x14ac:dyDescent="0.3">
      <c r="A15" s="5"/>
      <c r="B15" s="16" t="s">
        <v>16</v>
      </c>
      <c r="C15" s="17" t="s">
        <v>17</v>
      </c>
      <c r="D15" s="20" t="s">
        <v>18</v>
      </c>
      <c r="E15" s="19"/>
      <c r="F15" s="19"/>
    </row>
    <row r="16" spans="1:6" ht="26.4" x14ac:dyDescent="0.3">
      <c r="A16" s="5"/>
      <c r="B16" s="16" t="s">
        <v>19</v>
      </c>
      <c r="C16" s="17" t="s">
        <v>20</v>
      </c>
      <c r="D16" s="20" t="s">
        <v>21</v>
      </c>
      <c r="E16" s="19"/>
      <c r="F16" s="19"/>
    </row>
    <row r="17" spans="1:6" ht="13.8" x14ac:dyDescent="0.3">
      <c r="A17" s="5"/>
      <c r="B17" s="16" t="s">
        <v>22</v>
      </c>
      <c r="C17" s="17" t="s">
        <v>23</v>
      </c>
      <c r="D17" s="21" t="s">
        <v>24</v>
      </c>
      <c r="E17" s="19"/>
      <c r="F17" s="19"/>
    </row>
    <row r="18" spans="1:6" ht="13.8" x14ac:dyDescent="0.3">
      <c r="A18" s="5"/>
      <c r="B18" s="16" t="s">
        <v>25</v>
      </c>
      <c r="C18" s="17" t="s">
        <v>26</v>
      </c>
      <c r="D18" s="20" t="s">
        <v>27</v>
      </c>
      <c r="E18" s="19"/>
      <c r="F18" s="19"/>
    </row>
    <row r="19" spans="1:6" ht="27.6" x14ac:dyDescent="0.3">
      <c r="A19" s="5"/>
      <c r="B19" s="16" t="s">
        <v>28</v>
      </c>
      <c r="C19" s="17" t="s">
        <v>29</v>
      </c>
      <c r="D19" s="21" t="s">
        <v>30</v>
      </c>
      <c r="E19" s="19"/>
      <c r="F19" s="19"/>
    </row>
    <row r="20" spans="1:6" ht="13.8" x14ac:dyDescent="0.3">
      <c r="A20" s="5"/>
      <c r="B20" s="16" t="s">
        <v>31</v>
      </c>
      <c r="C20" s="17" t="s">
        <v>32</v>
      </c>
      <c r="D20" s="20" t="s">
        <v>33</v>
      </c>
      <c r="E20" s="19"/>
      <c r="F20" s="19"/>
    </row>
    <row r="21" spans="1:6" ht="15.75" customHeight="1" x14ac:dyDescent="0.3">
      <c r="A21" s="5"/>
      <c r="B21" s="16" t="s">
        <v>34</v>
      </c>
      <c r="C21" s="17" t="s">
        <v>35</v>
      </c>
      <c r="D21" s="21" t="s">
        <v>36</v>
      </c>
      <c r="E21" s="19"/>
      <c r="F21" s="19"/>
    </row>
    <row r="22" spans="1:6" ht="15.75" customHeight="1" x14ac:dyDescent="0.3">
      <c r="A22" s="5"/>
      <c r="B22" s="16" t="s">
        <v>37</v>
      </c>
      <c r="C22" s="17" t="s">
        <v>38</v>
      </c>
      <c r="D22" s="20" t="s">
        <v>39</v>
      </c>
      <c r="E22" s="19"/>
      <c r="F22" s="19"/>
    </row>
    <row r="23" spans="1:6" ht="57" customHeight="1" x14ac:dyDescent="0.3">
      <c r="A23" s="5"/>
      <c r="B23" s="16" t="s">
        <v>40</v>
      </c>
      <c r="C23" s="17" t="s">
        <v>41</v>
      </c>
      <c r="D23" s="21" t="s">
        <v>42</v>
      </c>
      <c r="E23" s="19"/>
      <c r="F23" s="19"/>
    </row>
    <row r="24" spans="1:6" ht="15.75" customHeight="1" x14ac:dyDescent="0.3">
      <c r="A24" s="5"/>
      <c r="B24" s="16" t="s">
        <v>43</v>
      </c>
      <c r="C24" s="17" t="s">
        <v>44</v>
      </c>
      <c r="D24" s="21" t="s">
        <v>45</v>
      </c>
      <c r="E24" s="19"/>
      <c r="F24" s="19"/>
    </row>
    <row r="25" spans="1:6" ht="15.75" customHeight="1" x14ac:dyDescent="0.3">
      <c r="A25" s="5"/>
      <c r="B25" s="16" t="s">
        <v>46</v>
      </c>
      <c r="C25" s="17" t="s">
        <v>47</v>
      </c>
      <c r="D25" s="20" t="s">
        <v>48</v>
      </c>
      <c r="E25" s="19"/>
      <c r="F25" s="19"/>
    </row>
    <row r="26" spans="1:6" ht="15.75" customHeight="1" x14ac:dyDescent="0.3">
      <c r="A26" s="5"/>
      <c r="B26" s="16" t="s">
        <v>49</v>
      </c>
      <c r="C26" s="17" t="s">
        <v>50</v>
      </c>
      <c r="D26" s="20" t="s">
        <v>51</v>
      </c>
      <c r="E26" s="19"/>
      <c r="F26" s="19"/>
    </row>
    <row r="27" spans="1:6" ht="15.75" customHeight="1" x14ac:dyDescent="0.3">
      <c r="A27" s="5"/>
      <c r="B27" s="16" t="s">
        <v>52</v>
      </c>
      <c r="C27" s="17"/>
      <c r="D27" s="20"/>
      <c r="E27" s="19"/>
      <c r="F27" s="19"/>
    </row>
    <row r="28" spans="1:6" ht="15.75" customHeight="1" x14ac:dyDescent="0.3">
      <c r="A28" s="5"/>
      <c r="B28" s="16" t="s">
        <v>53</v>
      </c>
      <c r="C28" s="17"/>
      <c r="D28" s="20"/>
      <c r="E28" s="19"/>
      <c r="F28" s="19"/>
    </row>
    <row r="29" spans="1:6" ht="15.75" customHeight="1" x14ac:dyDescent="0.3">
      <c r="A29" s="5"/>
      <c r="B29" s="16" t="s">
        <v>54</v>
      </c>
      <c r="C29" s="17"/>
      <c r="D29" s="20"/>
      <c r="E29" s="19"/>
      <c r="F29" s="19"/>
    </row>
    <row r="30" spans="1:6" ht="15.75" customHeight="1" x14ac:dyDescent="0.3">
      <c r="A30" s="5"/>
      <c r="B30" s="16" t="s">
        <v>55</v>
      </c>
      <c r="C30" s="17"/>
      <c r="D30" s="20"/>
      <c r="E30" s="19"/>
      <c r="F30" s="19"/>
    </row>
    <row r="31" spans="1:6" ht="15.75" customHeight="1" x14ac:dyDescent="0.3">
      <c r="A31" s="5"/>
      <c r="B31" s="16" t="s">
        <v>56</v>
      </c>
      <c r="C31" s="17"/>
      <c r="D31" s="20"/>
      <c r="E31" s="19"/>
      <c r="F31" s="19"/>
    </row>
    <row r="32" spans="1:6" ht="15.75" customHeight="1" x14ac:dyDescent="0.3">
      <c r="A32" s="5"/>
      <c r="B32" s="16" t="s">
        <v>57</v>
      </c>
      <c r="C32" s="17"/>
      <c r="D32" s="20"/>
      <c r="E32" s="19"/>
      <c r="F32" s="19"/>
    </row>
    <row r="33" spans="1:6" ht="15.75" customHeight="1" x14ac:dyDescent="0.3">
      <c r="A33" s="5"/>
      <c r="B33" s="16" t="s">
        <v>58</v>
      </c>
      <c r="C33" s="17"/>
      <c r="D33" s="20"/>
      <c r="E33" s="19"/>
      <c r="F33" s="19"/>
    </row>
    <row r="34" spans="1:6" ht="15.75" customHeight="1" x14ac:dyDescent="0.3">
      <c r="A34" s="5"/>
      <c r="B34" s="16" t="s">
        <v>59</v>
      </c>
      <c r="C34" s="17"/>
      <c r="D34" s="20"/>
      <c r="E34" s="19"/>
      <c r="F34" s="19"/>
    </row>
    <row r="35" spans="1:6" ht="15.75" customHeight="1" x14ac:dyDescent="0.3">
      <c r="A35" s="5"/>
      <c r="B35" s="16" t="s">
        <v>60</v>
      </c>
      <c r="C35" s="17"/>
      <c r="D35" s="20"/>
      <c r="E35" s="22"/>
      <c r="F35" s="22"/>
    </row>
    <row r="36" spans="1:6" ht="15.75" customHeight="1" x14ac:dyDescent="0.3">
      <c r="A36" s="5"/>
      <c r="B36" s="16" t="s">
        <v>61</v>
      </c>
      <c r="C36" s="17"/>
      <c r="D36" s="20"/>
      <c r="E36" s="22"/>
      <c r="F36" s="22"/>
    </row>
    <row r="37" spans="1:6" ht="15.75" customHeight="1" x14ac:dyDescent="0.3">
      <c r="A37" s="5"/>
      <c r="B37" s="16" t="s">
        <v>62</v>
      </c>
      <c r="C37" s="17"/>
      <c r="D37" s="20"/>
      <c r="E37" s="22"/>
      <c r="F37" s="22"/>
    </row>
    <row r="38" spans="1:6" ht="13.8" x14ac:dyDescent="0.3">
      <c r="A38" s="5"/>
      <c r="B38" s="16" t="s">
        <v>63</v>
      </c>
      <c r="C38" s="17"/>
      <c r="D38" s="20"/>
      <c r="E38" s="23"/>
      <c r="F38" s="23"/>
    </row>
  </sheetData>
  <mergeCells count="5">
    <mergeCell ref="A2:A3"/>
    <mergeCell ref="B2:D3"/>
    <mergeCell ref="E2:E3"/>
    <mergeCell ref="F2:F3"/>
    <mergeCell ref="A4:F9"/>
  </mergeCells>
  <hyperlinks>
    <hyperlink ref="D17" r:id="rId1" xr:uid="{00000000-0004-0000-0000-000000000000}"/>
    <hyperlink ref="D19" r:id="rId2" xr:uid="{00000000-0004-0000-0000-000001000000}"/>
    <hyperlink ref="D21" r:id="rId3" xr:uid="{00000000-0004-0000-0000-000002000000}"/>
    <hyperlink ref="D23" r:id="rId4" xr:uid="{00000000-0004-0000-0000-000003000000}"/>
    <hyperlink ref="D24" r:id="rId5" xr:uid="{00000000-0004-0000-0000-000004000000}"/>
  </hyperlinks>
  <pageMargins left="0.7" right="0.7" top="0.75" bottom="0.75" header="0" footer="0"/>
  <pageSetup paperSize="9" orientation="landscape"/>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66666"/>
    <outlinePr summaryBelow="0" summaryRight="0"/>
  </sheetPr>
  <dimension ref="A1:U117"/>
  <sheetViews>
    <sheetView showGridLines="0" topLeftCell="A101" workbookViewId="0">
      <pane xSplit="6" topLeftCell="G1" activePane="topRight" state="frozen"/>
      <selection activeCell="J108" sqref="J108"/>
      <selection pane="topRight" activeCell="A101" sqref="A101"/>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44140625" customWidth="1"/>
    <col min="8" max="8" width="11.33203125"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4" customWidth="1"/>
  </cols>
  <sheetData>
    <row r="1" spans="1:21" ht="0.75" customHeight="1" x14ac:dyDescent="0.3">
      <c r="A1" s="257"/>
      <c r="B1" s="258"/>
      <c r="C1" s="258"/>
      <c r="D1" s="258"/>
      <c r="E1" s="258"/>
      <c r="F1" s="258"/>
      <c r="G1" s="258"/>
      <c r="H1" s="258"/>
      <c r="I1" s="258"/>
      <c r="J1" s="258"/>
      <c r="K1" s="258"/>
      <c r="L1" s="258"/>
      <c r="M1" s="258"/>
      <c r="N1" s="258"/>
      <c r="O1" s="258"/>
      <c r="P1" s="258"/>
      <c r="Q1" s="258"/>
      <c r="R1" s="258"/>
      <c r="S1" s="258"/>
      <c r="T1" s="258"/>
      <c r="U1" s="258"/>
    </row>
    <row r="2" spans="1:21" ht="17.399999999999999" x14ac:dyDescent="0.3">
      <c r="A2" s="260"/>
      <c r="B2" s="261" t="str">
        <f>F4</f>
        <v>P02</v>
      </c>
      <c r="C2" s="262" t="str">
        <f>Echantillon!C14</f>
        <v xml:space="preserve">Plan du site </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HYPERLINK(Echantillon!D14)</f>
        <v>https://conservatoire.agglo-larochelle.fr/plan-du-site</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Echantillon!B14</f>
        <v>P02</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36</v>
      </c>
      <c r="G5" s="351"/>
      <c r="H5" s="351"/>
      <c r="I5" s="351"/>
      <c r="J5" s="351"/>
      <c r="K5" s="351"/>
      <c r="L5" s="351"/>
      <c r="M5" s="258"/>
      <c r="N5" s="276" t="s">
        <v>107</v>
      </c>
      <c r="O5" s="12">
        <f>COUNTIFS($C$12:$C$117,"A",$F$12:$F$117,"c")</f>
        <v>25</v>
      </c>
      <c r="P5" s="12">
        <f>COUNTIFS($C$12:$C$117,"A",$F$12:$F$117,"nc")</f>
        <v>0</v>
      </c>
      <c r="Q5" s="12">
        <f>COUNTIFS($C$12:$C$117,"A",$F$12:$F$117,"na")</f>
        <v>58</v>
      </c>
      <c r="R5" s="12">
        <f>COUNTIFS($C$12:$C$117,"A",$F$12:$F$117,"nt")</f>
        <v>0</v>
      </c>
      <c r="S5" s="277">
        <f t="shared" ref="S5:S7" si="0">O5+P5</f>
        <v>25</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11</v>
      </c>
      <c r="P6" s="12">
        <f>COUNTIFS($C$12:$C$117,"AA",$F$12:$F$117,"nc")</f>
        <v>0</v>
      </c>
      <c r="Q6" s="12">
        <f>COUNTIFS($C$12:$C$117,"AA",$F$12:$F$117,"na")</f>
        <v>12</v>
      </c>
      <c r="R6" s="12">
        <f>COUNTIFS($C$12:$C$117,"AA",$F$12:$F$117,"nt")</f>
        <v>0</v>
      </c>
      <c r="S6" s="277">
        <f t="shared" si="0"/>
        <v>11</v>
      </c>
      <c r="T6" s="278">
        <f t="shared" si="1"/>
        <v>1</v>
      </c>
      <c r="U6" s="103">
        <f>IF(S6&gt;0,SUM(O5:O6)/SUM(S5:S6),"-")</f>
        <v>1</v>
      </c>
    </row>
    <row r="7" spans="1:21" ht="16.5" customHeight="1" x14ac:dyDescent="0.3">
      <c r="A7" s="257"/>
      <c r="B7" s="351"/>
      <c r="C7" s="351"/>
      <c r="D7" s="351"/>
      <c r="E7" s="268" t="s">
        <v>497</v>
      </c>
      <c r="F7" s="268">
        <f>COUNTIF(F12:F117,"na")</f>
        <v>70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36</v>
      </c>
      <c r="P8" s="281">
        <f t="shared" si="2"/>
        <v>0</v>
      </c>
      <c r="Q8" s="281">
        <f t="shared" si="2"/>
        <v>70</v>
      </c>
      <c r="R8" s="281">
        <f t="shared" si="2"/>
        <v>0</v>
      </c>
      <c r="S8" s="282">
        <f t="shared" si="2"/>
        <v>36</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109</v>
      </c>
      <c r="G12" s="276"/>
      <c r="H12" s="22"/>
      <c r="I12" s="22"/>
      <c r="J12" s="22"/>
      <c r="K12" s="22"/>
      <c r="L12" s="22"/>
      <c r="M12" s="258"/>
      <c r="N12" s="258"/>
      <c r="O12" s="258"/>
      <c r="P12" s="258"/>
      <c r="Q12" s="258"/>
      <c r="R12" s="258"/>
      <c r="S12" s="258"/>
      <c r="T12" s="258"/>
      <c r="U12" s="258"/>
    </row>
    <row r="13" spans="1:21"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109</v>
      </c>
      <c r="G13" s="276"/>
      <c r="H13" s="22"/>
      <c r="I13" s="22"/>
      <c r="J13" s="22"/>
      <c r="K13" s="22"/>
      <c r="L13" s="22"/>
      <c r="M13" s="258"/>
      <c r="N13" s="258"/>
      <c r="O13" s="258"/>
      <c r="P13" s="258"/>
      <c r="Q13" s="258"/>
      <c r="R13" s="258"/>
      <c r="S13" s="258"/>
      <c r="T13" s="258"/>
      <c r="U13" s="258"/>
    </row>
    <row r="14" spans="1:21"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109</v>
      </c>
      <c r="G14" s="276"/>
      <c r="H14" s="22"/>
      <c r="I14" s="22"/>
      <c r="J14" s="22"/>
      <c r="K14" s="22"/>
      <c r="L14" s="22"/>
      <c r="M14" s="258"/>
      <c r="N14" s="258"/>
      <c r="O14" s="258"/>
      <c r="P14" s="258"/>
      <c r="Q14" s="258"/>
      <c r="R14" s="258"/>
      <c r="S14" s="258"/>
      <c r="T14" s="258"/>
      <c r="U14" s="258"/>
    </row>
    <row r="15" spans="1:21"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58"/>
      <c r="N15" s="258"/>
      <c r="O15" s="258"/>
      <c r="P15" s="258"/>
      <c r="Q15" s="258"/>
      <c r="R15" s="258"/>
      <c r="S15" s="258"/>
      <c r="T15" s="258"/>
      <c r="U15" s="258"/>
    </row>
    <row r="16" spans="1:21"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58"/>
      <c r="N16" s="258"/>
      <c r="O16" s="258"/>
      <c r="P16" s="258"/>
      <c r="Q16" s="258"/>
      <c r="R16" s="258"/>
      <c r="S16" s="258"/>
      <c r="T16" s="258"/>
      <c r="U16" s="258"/>
    </row>
    <row r="17" spans="1:21"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258"/>
      <c r="N17" s="258"/>
      <c r="O17" s="258"/>
      <c r="P17" s="258"/>
      <c r="Q17" s="258"/>
      <c r="R17" s="258"/>
      <c r="S17" s="258"/>
      <c r="T17" s="258"/>
      <c r="U17" s="258"/>
    </row>
    <row r="18" spans="1:21"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3"/>
      <c r="N18" s="293"/>
      <c r="O18" s="293"/>
      <c r="P18" s="293"/>
      <c r="Q18" s="293"/>
      <c r="R18" s="293"/>
      <c r="S18" s="293"/>
      <c r="T18" s="293"/>
      <c r="U18" s="293"/>
    </row>
    <row r="19" spans="1:21"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57"/>
      <c r="N19" s="257"/>
      <c r="O19" s="257"/>
      <c r="P19" s="257"/>
      <c r="Q19" s="257"/>
      <c r="R19" s="257"/>
      <c r="S19" s="294"/>
      <c r="T19" s="258"/>
      <c r="U19" s="258"/>
    </row>
    <row r="20" spans="1:21"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58"/>
      <c r="N20" s="258"/>
      <c r="O20" s="258"/>
      <c r="P20" s="258"/>
      <c r="Q20" s="258"/>
      <c r="R20" s="258"/>
      <c r="S20" s="258"/>
      <c r="T20" s="258"/>
      <c r="U20" s="258"/>
    </row>
    <row r="21" spans="1:21" ht="62.25" customHeight="1" x14ac:dyDescent="0.3">
      <c r="A21" s="390" t="s">
        <v>86</v>
      </c>
      <c r="B21" s="286" t="str">
        <f>Résultats!B22</f>
        <v>2.1</v>
      </c>
      <c r="C21" s="276" t="str">
        <f>Résultats!C22</f>
        <v>A</v>
      </c>
      <c r="D21" s="276">
        <f>Résultats!E22</f>
        <v>0</v>
      </c>
      <c r="E21" s="287" t="str">
        <f>Résultats!F22</f>
        <v>Chaque cadre a-t-il un titre de cadre ?</v>
      </c>
      <c r="F21" s="276" t="s">
        <v>109</v>
      </c>
      <c r="G21" s="276"/>
      <c r="H21" s="22"/>
      <c r="I21" s="22"/>
      <c r="J21" s="22"/>
      <c r="K21" s="22"/>
      <c r="L21" s="22"/>
      <c r="M21" s="258"/>
      <c r="N21" s="258"/>
      <c r="O21" s="258"/>
      <c r="P21" s="258"/>
      <c r="Q21" s="258"/>
      <c r="R21" s="258"/>
      <c r="S21" s="258"/>
      <c r="T21" s="258"/>
      <c r="U21" s="258"/>
    </row>
    <row r="22" spans="1:21"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109</v>
      </c>
      <c r="G22" s="276"/>
      <c r="H22" s="22"/>
      <c r="I22" s="22"/>
      <c r="J22" s="22"/>
      <c r="K22" s="22"/>
      <c r="L22" s="22"/>
      <c r="M22" s="258"/>
      <c r="N22" s="258"/>
      <c r="O22" s="258"/>
      <c r="P22" s="258"/>
      <c r="Q22" s="258"/>
      <c r="R22" s="258"/>
      <c r="S22" s="258"/>
      <c r="T22" s="258"/>
      <c r="U22" s="258"/>
    </row>
    <row r="23" spans="1:21"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58"/>
      <c r="N23" s="258"/>
      <c r="O23" s="258"/>
      <c r="P23" s="258"/>
      <c r="Q23" s="258"/>
      <c r="R23" s="258"/>
      <c r="S23" s="258"/>
      <c r="T23" s="258"/>
      <c r="U23" s="258"/>
    </row>
    <row r="24" spans="1:21"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c r="I24" s="22"/>
      <c r="J24" s="22"/>
      <c r="K24" s="22"/>
      <c r="L24" s="22"/>
      <c r="M24" s="258"/>
      <c r="N24" s="258"/>
      <c r="O24" s="258"/>
      <c r="P24" s="258"/>
      <c r="Q24" s="258"/>
      <c r="R24" s="258"/>
      <c r="S24" s="258"/>
      <c r="T24" s="258"/>
      <c r="U24" s="258"/>
    </row>
    <row r="25" spans="1:21"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58"/>
      <c r="N25" s="258"/>
      <c r="O25" s="258"/>
      <c r="P25" s="258"/>
      <c r="Q25" s="258"/>
      <c r="R25" s="258"/>
      <c r="S25" s="258"/>
      <c r="T25" s="258"/>
      <c r="U25" s="258"/>
    </row>
    <row r="26" spans="1:21"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58"/>
      <c r="N26" s="258"/>
      <c r="O26" s="258"/>
      <c r="P26" s="258"/>
      <c r="Q26" s="258"/>
      <c r="R26" s="258"/>
      <c r="S26" s="258"/>
      <c r="T26" s="258"/>
      <c r="U26" s="258"/>
    </row>
    <row r="27" spans="1:21"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58"/>
      <c r="N27" s="258"/>
      <c r="O27" s="258"/>
      <c r="P27" s="258"/>
      <c r="Q27" s="258"/>
      <c r="R27" s="258"/>
      <c r="S27" s="258"/>
      <c r="T27" s="258"/>
      <c r="U27" s="258"/>
    </row>
    <row r="28" spans="1:21"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58"/>
      <c r="N28" s="258"/>
      <c r="O28" s="258"/>
      <c r="P28" s="258"/>
      <c r="Q28" s="258"/>
      <c r="R28" s="258"/>
      <c r="S28" s="258"/>
      <c r="T28" s="258"/>
      <c r="U28" s="258"/>
    </row>
    <row r="29" spans="1:21"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58"/>
      <c r="N29" s="258"/>
      <c r="O29" s="258"/>
      <c r="P29" s="258"/>
      <c r="Q29" s="258"/>
      <c r="R29" s="258"/>
      <c r="S29" s="258"/>
      <c r="T29" s="258"/>
      <c r="U29" s="258"/>
    </row>
    <row r="30" spans="1:21"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58"/>
      <c r="N30" s="258"/>
      <c r="O30" s="258"/>
      <c r="P30" s="258"/>
      <c r="Q30" s="258"/>
      <c r="R30" s="258"/>
      <c r="S30" s="258"/>
      <c r="T30" s="258"/>
      <c r="U30" s="258"/>
    </row>
    <row r="31" spans="1:21"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58"/>
      <c r="N31" s="258"/>
      <c r="O31" s="258"/>
      <c r="P31" s="258"/>
      <c r="Q31" s="258"/>
      <c r="R31" s="258"/>
      <c r="S31" s="258"/>
      <c r="T31" s="258"/>
      <c r="U31" s="258"/>
    </row>
    <row r="32" spans="1:21"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58"/>
      <c r="N32" s="258"/>
      <c r="O32" s="258"/>
      <c r="P32" s="258"/>
      <c r="Q32" s="258"/>
      <c r="R32" s="258"/>
      <c r="S32" s="258"/>
      <c r="T32" s="258"/>
      <c r="U32" s="258"/>
    </row>
    <row r="33" spans="1:21"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58"/>
      <c r="N33" s="258"/>
      <c r="O33" s="258"/>
      <c r="P33" s="258"/>
      <c r="Q33" s="258"/>
      <c r="R33" s="258"/>
      <c r="S33" s="258"/>
      <c r="T33" s="258"/>
      <c r="U33" s="258"/>
    </row>
    <row r="34" spans="1:21"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58"/>
      <c r="N34" s="258"/>
      <c r="O34" s="258"/>
      <c r="P34" s="258"/>
      <c r="Q34" s="258"/>
      <c r="R34" s="258"/>
      <c r="S34" s="258"/>
      <c r="T34" s="258"/>
      <c r="U34" s="258"/>
    </row>
    <row r="35" spans="1:21"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58"/>
      <c r="N35" s="258"/>
      <c r="O35" s="258"/>
      <c r="P35" s="258"/>
      <c r="Q35" s="258"/>
      <c r="R35" s="258"/>
      <c r="S35" s="258"/>
      <c r="T35" s="258"/>
      <c r="U35" s="258"/>
    </row>
    <row r="36" spans="1:21"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58"/>
      <c r="N36" s="258"/>
      <c r="O36" s="258"/>
      <c r="P36" s="258"/>
      <c r="Q36" s="258"/>
      <c r="R36" s="258"/>
      <c r="S36" s="258"/>
      <c r="T36" s="258"/>
      <c r="U36" s="258"/>
    </row>
    <row r="37" spans="1:21"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58"/>
      <c r="N37" s="258"/>
      <c r="O37" s="258"/>
      <c r="P37" s="258"/>
      <c r="Q37" s="258"/>
      <c r="R37" s="258"/>
      <c r="S37" s="258"/>
      <c r="T37" s="258"/>
      <c r="U37" s="258"/>
    </row>
    <row r="38" spans="1:21"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58"/>
      <c r="N38" s="258"/>
      <c r="O38" s="258"/>
      <c r="P38" s="258"/>
      <c r="Q38" s="258"/>
      <c r="R38" s="258"/>
      <c r="S38" s="258"/>
      <c r="T38" s="258"/>
      <c r="U38" s="258"/>
    </row>
    <row r="39" spans="1:21"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58"/>
      <c r="N39" s="258"/>
      <c r="O39" s="258"/>
      <c r="P39" s="258"/>
      <c r="Q39" s="258"/>
      <c r="R39" s="258"/>
      <c r="S39" s="258"/>
      <c r="T39" s="258"/>
      <c r="U39" s="258"/>
    </row>
    <row r="40" spans="1:21"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58"/>
      <c r="N40" s="258"/>
      <c r="O40" s="258"/>
      <c r="P40" s="258"/>
      <c r="Q40" s="258"/>
      <c r="R40" s="258"/>
      <c r="S40" s="258"/>
      <c r="T40" s="258"/>
      <c r="U40" s="258"/>
    </row>
    <row r="41" spans="1:21"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58"/>
      <c r="N41" s="258"/>
      <c r="O41" s="258"/>
      <c r="P41" s="258"/>
      <c r="Q41" s="258"/>
      <c r="R41" s="258"/>
      <c r="S41" s="258"/>
      <c r="T41" s="258"/>
      <c r="U41" s="258"/>
    </row>
    <row r="42" spans="1:21"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258"/>
      <c r="N42" s="258"/>
      <c r="O42" s="258"/>
      <c r="P42" s="258"/>
      <c r="Q42" s="258"/>
      <c r="R42" s="258"/>
      <c r="S42" s="258"/>
      <c r="T42" s="258"/>
      <c r="U42" s="258"/>
    </row>
    <row r="43" spans="1:21"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258"/>
      <c r="N43" s="258"/>
      <c r="O43" s="258"/>
      <c r="P43" s="258"/>
      <c r="Q43" s="258"/>
      <c r="R43" s="258"/>
      <c r="S43" s="258"/>
      <c r="T43" s="258"/>
      <c r="U43" s="258"/>
    </row>
    <row r="44" spans="1:21"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258"/>
      <c r="N44" s="258"/>
      <c r="O44" s="258"/>
      <c r="P44" s="258"/>
      <c r="Q44" s="258"/>
      <c r="R44" s="258"/>
      <c r="S44" s="258"/>
      <c r="T44" s="258"/>
      <c r="U44" s="258"/>
    </row>
    <row r="45" spans="1:21"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258"/>
      <c r="N45" s="258"/>
      <c r="O45" s="258"/>
      <c r="P45" s="258"/>
      <c r="Q45" s="258"/>
      <c r="R45" s="258"/>
      <c r="S45" s="258"/>
      <c r="T45" s="258"/>
      <c r="U45" s="258"/>
    </row>
    <row r="46" spans="1:21"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58"/>
      <c r="N46" s="258"/>
      <c r="O46" s="258"/>
      <c r="P46" s="258"/>
      <c r="Q46" s="258"/>
      <c r="R46" s="258"/>
      <c r="S46" s="258"/>
      <c r="T46" s="258"/>
      <c r="U46" s="258"/>
    </row>
    <row r="47" spans="1:21"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c r="I47" s="22"/>
      <c r="J47" s="22"/>
      <c r="K47" s="22"/>
      <c r="L47" s="22" t="s">
        <v>511</v>
      </c>
      <c r="M47" s="258"/>
      <c r="N47" s="258"/>
      <c r="O47" s="258"/>
      <c r="P47" s="258"/>
      <c r="Q47" s="258"/>
      <c r="R47" s="258"/>
      <c r="S47" s="258"/>
      <c r="T47" s="258"/>
      <c r="U47" s="258"/>
    </row>
    <row r="48" spans="1:21" ht="62.25"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58"/>
      <c r="N48" s="258"/>
      <c r="O48" s="258"/>
      <c r="P48" s="258"/>
      <c r="Q48" s="258"/>
      <c r="R48" s="258"/>
      <c r="S48" s="258"/>
      <c r="T48" s="258"/>
      <c r="U48" s="258"/>
    </row>
    <row r="49" spans="1:21"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109</v>
      </c>
      <c r="G49" s="276"/>
      <c r="H49" s="22"/>
      <c r="I49" s="22"/>
      <c r="J49" s="22"/>
      <c r="K49" s="22"/>
      <c r="L49" s="22"/>
      <c r="M49" s="258"/>
      <c r="N49" s="258"/>
      <c r="O49" s="258"/>
      <c r="P49" s="258"/>
      <c r="Q49" s="258"/>
      <c r="R49" s="258"/>
      <c r="S49" s="258"/>
      <c r="T49" s="258"/>
      <c r="U49" s="258"/>
    </row>
    <row r="50" spans="1:21"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58"/>
      <c r="N50" s="258"/>
      <c r="O50" s="258"/>
      <c r="P50" s="258"/>
      <c r="Q50" s="258"/>
      <c r="R50" s="258"/>
      <c r="S50" s="258"/>
      <c r="T50" s="258"/>
      <c r="U50" s="258"/>
    </row>
    <row r="51" spans="1:21"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109</v>
      </c>
      <c r="G51" s="276"/>
      <c r="H51" s="22"/>
      <c r="I51" s="22"/>
      <c r="J51" s="22"/>
      <c r="K51" s="22"/>
      <c r="L51" s="22"/>
      <c r="M51" s="258"/>
      <c r="N51" s="258"/>
      <c r="O51" s="258"/>
      <c r="P51" s="258"/>
      <c r="Q51" s="258"/>
      <c r="R51" s="258"/>
      <c r="S51" s="258"/>
      <c r="T51" s="258"/>
      <c r="U51" s="258"/>
    </row>
    <row r="52" spans="1:21"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58"/>
      <c r="N52" s="258"/>
      <c r="O52" s="258"/>
      <c r="P52" s="258"/>
      <c r="Q52" s="258"/>
      <c r="R52" s="258"/>
      <c r="S52" s="258"/>
      <c r="T52" s="258"/>
      <c r="U52" s="258"/>
    </row>
    <row r="53" spans="1:21"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58"/>
      <c r="N53" s="258"/>
      <c r="O53" s="258"/>
      <c r="P53" s="258"/>
      <c r="Q53" s="258"/>
      <c r="R53" s="258"/>
      <c r="S53" s="258"/>
      <c r="T53" s="258"/>
      <c r="U53" s="258"/>
    </row>
    <row r="54" spans="1:21"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58"/>
      <c r="N54" s="258"/>
      <c r="O54" s="258"/>
      <c r="P54" s="258"/>
      <c r="Q54" s="258"/>
      <c r="R54" s="258"/>
      <c r="S54" s="258"/>
      <c r="T54" s="258"/>
      <c r="U54" s="258"/>
    </row>
    <row r="55" spans="1:21"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258"/>
      <c r="N55" s="258"/>
      <c r="O55" s="258"/>
      <c r="P55" s="258"/>
      <c r="Q55" s="258"/>
      <c r="R55" s="258"/>
      <c r="S55" s="258"/>
      <c r="T55" s="258"/>
      <c r="U55" s="258"/>
    </row>
    <row r="56" spans="1:21"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58"/>
      <c r="N56" s="258"/>
      <c r="O56" s="258"/>
      <c r="P56" s="258"/>
      <c r="Q56" s="258"/>
      <c r="R56" s="258"/>
      <c r="S56" s="258"/>
      <c r="T56" s="258"/>
      <c r="U56" s="258"/>
    </row>
    <row r="57" spans="1:21"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58"/>
      <c r="N57" s="258"/>
      <c r="O57" s="258"/>
      <c r="P57" s="258"/>
      <c r="Q57" s="258"/>
      <c r="R57" s="258"/>
      <c r="S57" s="258"/>
      <c r="T57" s="258"/>
      <c r="U57" s="258"/>
    </row>
    <row r="58" spans="1:21" ht="62.25"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58"/>
      <c r="N58" s="258"/>
      <c r="O58" s="258"/>
      <c r="P58" s="258"/>
      <c r="Q58" s="258"/>
      <c r="R58" s="258"/>
      <c r="S58" s="258"/>
      <c r="T58" s="258"/>
      <c r="U58" s="258"/>
    </row>
    <row r="59" spans="1:21"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58"/>
      <c r="N59" s="258"/>
      <c r="O59" s="258"/>
      <c r="P59" s="258"/>
      <c r="Q59" s="258"/>
      <c r="R59" s="258"/>
      <c r="S59" s="258"/>
      <c r="T59" s="258"/>
      <c r="U59" s="258"/>
    </row>
    <row r="60" spans="1:21"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58"/>
      <c r="N60" s="258"/>
      <c r="O60" s="258"/>
      <c r="P60" s="258"/>
      <c r="Q60" s="258"/>
      <c r="R60" s="258"/>
      <c r="S60" s="258"/>
      <c r="T60" s="258"/>
      <c r="U60" s="258"/>
    </row>
    <row r="61" spans="1:21"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58"/>
      <c r="N61" s="258"/>
      <c r="O61" s="258"/>
      <c r="P61" s="258"/>
      <c r="Q61" s="258"/>
      <c r="R61" s="258"/>
      <c r="S61" s="258"/>
      <c r="T61" s="258"/>
      <c r="U61" s="258"/>
    </row>
    <row r="62" spans="1:21"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c r="I62" s="22"/>
      <c r="J62" s="22"/>
      <c r="K62" s="22"/>
      <c r="L62" s="22"/>
      <c r="M62" s="258"/>
      <c r="N62" s="258"/>
      <c r="O62" s="258"/>
      <c r="P62" s="258"/>
      <c r="Q62" s="258"/>
      <c r="R62" s="258"/>
      <c r="S62" s="258"/>
      <c r="T62" s="258"/>
      <c r="U62" s="258"/>
    </row>
    <row r="63" spans="1:21"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58"/>
      <c r="N63" s="258"/>
      <c r="O63" s="258"/>
      <c r="P63" s="258"/>
      <c r="Q63" s="258"/>
      <c r="R63" s="258"/>
      <c r="S63" s="258"/>
      <c r="T63" s="258"/>
      <c r="U63" s="258"/>
    </row>
    <row r="64" spans="1:21"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c r="I64" s="22"/>
      <c r="J64" s="22"/>
      <c r="K64" s="22"/>
      <c r="L64" s="22"/>
      <c r="M64" s="258"/>
      <c r="N64" s="258"/>
      <c r="O64" s="258"/>
      <c r="P64" s="258"/>
      <c r="Q64" s="258"/>
      <c r="R64" s="258"/>
      <c r="S64" s="258"/>
      <c r="T64" s="258"/>
      <c r="U64" s="258"/>
    </row>
    <row r="65" spans="1:21"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58"/>
      <c r="N65" s="258"/>
      <c r="O65" s="258"/>
      <c r="P65" s="258"/>
      <c r="Q65" s="258"/>
      <c r="R65" s="258"/>
      <c r="S65" s="258"/>
      <c r="T65" s="258"/>
      <c r="U65" s="258"/>
    </row>
    <row r="66" spans="1:21"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58"/>
      <c r="N66" s="258"/>
      <c r="O66" s="258"/>
      <c r="P66" s="258"/>
      <c r="Q66" s="258"/>
      <c r="R66" s="258"/>
      <c r="S66" s="258"/>
      <c r="T66" s="258"/>
      <c r="U66" s="258"/>
    </row>
    <row r="67" spans="1:21"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58"/>
      <c r="N67" s="258"/>
      <c r="O67" s="258"/>
      <c r="P67" s="258"/>
      <c r="Q67" s="258"/>
      <c r="R67" s="258"/>
      <c r="S67" s="258"/>
      <c r="T67" s="258"/>
      <c r="U67" s="258"/>
    </row>
    <row r="68" spans="1:21"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58"/>
      <c r="N68" s="258"/>
      <c r="O68" s="258"/>
      <c r="P68" s="258"/>
      <c r="Q68" s="258"/>
      <c r="R68" s="258"/>
      <c r="S68" s="258"/>
      <c r="T68" s="258"/>
      <c r="U68" s="258"/>
    </row>
    <row r="69" spans="1:21"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58"/>
      <c r="N69" s="258"/>
      <c r="O69" s="258"/>
      <c r="P69" s="258"/>
      <c r="Q69" s="258"/>
      <c r="R69" s="258"/>
      <c r="S69" s="258"/>
      <c r="T69" s="258"/>
      <c r="U69" s="258"/>
    </row>
    <row r="70" spans="1:21"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58"/>
      <c r="N70" s="258"/>
      <c r="O70" s="258"/>
      <c r="P70" s="258"/>
      <c r="Q70" s="258"/>
      <c r="R70" s="258"/>
      <c r="S70" s="258"/>
      <c r="T70" s="258"/>
      <c r="U70" s="258"/>
    </row>
    <row r="71" spans="1:21"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58"/>
      <c r="N71" s="258"/>
      <c r="O71" s="258"/>
      <c r="P71" s="258"/>
      <c r="Q71" s="258"/>
      <c r="R71" s="258"/>
      <c r="S71" s="258"/>
      <c r="T71" s="258"/>
      <c r="U71" s="258"/>
    </row>
    <row r="72" spans="1:21"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58"/>
      <c r="N72" s="258"/>
      <c r="O72" s="258"/>
      <c r="P72" s="258"/>
      <c r="Q72" s="258"/>
      <c r="R72" s="258"/>
      <c r="S72" s="258"/>
      <c r="T72" s="258"/>
      <c r="U72" s="258"/>
    </row>
    <row r="73" spans="1:21"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58"/>
      <c r="N73" s="258"/>
      <c r="O73" s="258"/>
      <c r="P73" s="258"/>
      <c r="Q73" s="258"/>
      <c r="R73" s="258"/>
      <c r="S73" s="258"/>
      <c r="T73" s="258"/>
      <c r="U73" s="258"/>
    </row>
    <row r="74" spans="1:21"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58"/>
      <c r="N74" s="258"/>
      <c r="O74" s="258"/>
      <c r="P74" s="258"/>
      <c r="Q74" s="258"/>
      <c r="R74" s="258"/>
      <c r="S74" s="258"/>
      <c r="T74" s="258"/>
      <c r="U74" s="258"/>
    </row>
    <row r="75" spans="1:21"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58"/>
      <c r="N75" s="258"/>
      <c r="O75" s="258"/>
      <c r="P75" s="258"/>
      <c r="Q75" s="258"/>
      <c r="R75" s="258"/>
      <c r="S75" s="258"/>
      <c r="T75" s="258"/>
      <c r="U75" s="258"/>
    </row>
    <row r="76" spans="1:21"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58"/>
      <c r="N76" s="258"/>
      <c r="O76" s="258"/>
      <c r="P76" s="258"/>
      <c r="Q76" s="258"/>
      <c r="R76" s="258"/>
      <c r="S76" s="258"/>
      <c r="T76" s="258"/>
      <c r="U76" s="258"/>
    </row>
    <row r="77" spans="1:21"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58"/>
      <c r="N77" s="258"/>
      <c r="O77" s="258"/>
      <c r="P77" s="258"/>
      <c r="Q77" s="258"/>
      <c r="R77" s="258"/>
      <c r="S77" s="258"/>
      <c r="T77" s="258"/>
      <c r="U77" s="258"/>
    </row>
    <row r="78" spans="1:21" ht="88.2"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58"/>
      <c r="N78" s="258"/>
      <c r="O78" s="258"/>
      <c r="P78" s="258"/>
      <c r="Q78" s="258"/>
      <c r="R78" s="258"/>
      <c r="S78" s="258"/>
      <c r="T78" s="258"/>
      <c r="U78" s="258"/>
    </row>
    <row r="79" spans="1:21"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58"/>
      <c r="N79" s="258"/>
      <c r="O79" s="258"/>
      <c r="P79" s="258"/>
      <c r="Q79" s="258"/>
      <c r="R79" s="258"/>
      <c r="S79" s="258"/>
      <c r="T79" s="258"/>
      <c r="U79" s="258"/>
    </row>
    <row r="80" spans="1:21"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58"/>
      <c r="N80" s="258"/>
      <c r="O80" s="258"/>
      <c r="P80" s="258"/>
      <c r="Q80" s="258"/>
      <c r="R80" s="258"/>
      <c r="S80" s="258"/>
      <c r="T80" s="258"/>
      <c r="U80" s="258"/>
    </row>
    <row r="81" spans="1:21"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58"/>
      <c r="N81" s="258"/>
      <c r="O81" s="258"/>
      <c r="P81" s="258"/>
      <c r="Q81" s="258"/>
      <c r="R81" s="258"/>
      <c r="S81" s="258"/>
      <c r="T81" s="258"/>
      <c r="U81" s="258"/>
    </row>
    <row r="82" spans="1:21"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106</v>
      </c>
      <c r="G82" s="276"/>
      <c r="H82" s="22"/>
      <c r="I82" s="22"/>
      <c r="J82" s="22"/>
      <c r="K82" s="22"/>
      <c r="L82" s="22"/>
      <c r="M82" s="258"/>
      <c r="N82" s="258"/>
      <c r="O82" s="258"/>
      <c r="P82" s="258"/>
      <c r="Q82" s="258"/>
      <c r="R82" s="258"/>
      <c r="S82" s="258"/>
      <c r="T82" s="258"/>
      <c r="U82" s="258"/>
    </row>
    <row r="83" spans="1:21"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106</v>
      </c>
      <c r="G83" s="276"/>
      <c r="H83" s="22"/>
      <c r="I83" s="22"/>
      <c r="J83" s="22"/>
      <c r="K83" s="22"/>
      <c r="L83" s="22"/>
      <c r="M83" s="258"/>
      <c r="N83" s="258"/>
      <c r="O83" s="258"/>
      <c r="P83" s="258"/>
      <c r="Q83" s="258"/>
      <c r="R83" s="258"/>
      <c r="S83" s="258"/>
      <c r="T83" s="258"/>
      <c r="U83" s="258"/>
    </row>
    <row r="84" spans="1:21"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58"/>
      <c r="N84" s="258"/>
      <c r="O84" s="258"/>
      <c r="P84" s="258"/>
      <c r="Q84" s="258"/>
      <c r="R84" s="258"/>
      <c r="S84" s="258"/>
      <c r="T84" s="258"/>
      <c r="U84" s="258"/>
    </row>
    <row r="85" spans="1:21"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106</v>
      </c>
      <c r="G85" s="276"/>
      <c r="H85" s="22"/>
      <c r="I85" s="22"/>
      <c r="J85" s="22"/>
      <c r="K85" s="22"/>
      <c r="L85" s="22"/>
      <c r="M85" s="258"/>
      <c r="N85" s="258"/>
      <c r="O85" s="258"/>
      <c r="P85" s="258"/>
      <c r="Q85" s="258"/>
      <c r="R85" s="258"/>
      <c r="S85" s="258"/>
      <c r="T85" s="258"/>
      <c r="U85" s="258"/>
    </row>
    <row r="86" spans="1:21"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58"/>
      <c r="N86" s="258"/>
      <c r="O86" s="258"/>
      <c r="P86" s="258"/>
      <c r="Q86" s="258"/>
      <c r="R86" s="258"/>
      <c r="S86" s="258"/>
      <c r="T86" s="258"/>
      <c r="U86" s="258"/>
    </row>
    <row r="87" spans="1:21"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58"/>
      <c r="N87" s="258"/>
      <c r="O87" s="258"/>
      <c r="P87" s="258"/>
      <c r="Q87" s="258"/>
      <c r="R87" s="258"/>
      <c r="S87" s="258"/>
      <c r="T87" s="258"/>
      <c r="U87" s="258"/>
    </row>
    <row r="88" spans="1:21"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58"/>
      <c r="N88" s="258"/>
      <c r="O88" s="258"/>
      <c r="P88" s="258"/>
      <c r="Q88" s="258"/>
      <c r="R88" s="258"/>
      <c r="S88" s="258"/>
      <c r="T88" s="258"/>
      <c r="U88" s="258"/>
    </row>
    <row r="89" spans="1:21"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58"/>
      <c r="N89" s="258"/>
      <c r="O89" s="258"/>
      <c r="P89" s="258"/>
      <c r="Q89" s="258"/>
      <c r="R89" s="258"/>
      <c r="S89" s="258"/>
      <c r="T89" s="258"/>
      <c r="U89" s="258"/>
    </row>
    <row r="90" spans="1:21"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258"/>
      <c r="N90" s="258"/>
      <c r="O90" s="258"/>
      <c r="P90" s="258"/>
      <c r="Q90" s="258"/>
      <c r="R90" s="258"/>
      <c r="S90" s="258"/>
      <c r="T90" s="258"/>
      <c r="U90" s="258"/>
    </row>
    <row r="91" spans="1:21"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258"/>
      <c r="N91" s="258"/>
      <c r="O91" s="258"/>
      <c r="P91" s="258"/>
      <c r="Q91" s="258"/>
      <c r="R91" s="258"/>
      <c r="S91" s="258"/>
      <c r="T91" s="258"/>
      <c r="U91" s="258"/>
    </row>
    <row r="92" spans="1:21"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258"/>
      <c r="N92" s="258"/>
      <c r="O92" s="258"/>
      <c r="P92" s="258"/>
      <c r="Q92" s="258"/>
      <c r="R92" s="258"/>
      <c r="S92" s="258"/>
      <c r="T92" s="258"/>
      <c r="U92" s="258"/>
    </row>
    <row r="93" spans="1:21" ht="75.599999999999994"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58"/>
      <c r="N93" s="258"/>
      <c r="O93" s="258"/>
      <c r="P93" s="258"/>
      <c r="Q93" s="258"/>
      <c r="R93" s="258"/>
      <c r="S93" s="258"/>
      <c r="T93" s="258"/>
      <c r="U93" s="258"/>
    </row>
    <row r="94" spans="1:21"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258"/>
      <c r="N94" s="258"/>
      <c r="O94" s="258"/>
      <c r="P94" s="258"/>
      <c r="Q94" s="258"/>
      <c r="R94" s="258"/>
      <c r="S94" s="258"/>
      <c r="T94" s="258"/>
      <c r="U94" s="258"/>
    </row>
    <row r="95" spans="1:21"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258"/>
      <c r="N95" s="258"/>
      <c r="O95" s="258"/>
      <c r="P95" s="258"/>
      <c r="Q95" s="258"/>
      <c r="R95" s="258"/>
      <c r="S95" s="258"/>
      <c r="T95" s="258"/>
      <c r="U95" s="258"/>
    </row>
    <row r="96" spans="1:21"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258"/>
      <c r="N96" s="258"/>
      <c r="O96" s="258"/>
      <c r="P96" s="258"/>
      <c r="Q96" s="258"/>
      <c r="R96" s="258"/>
      <c r="S96" s="258"/>
      <c r="T96" s="258"/>
      <c r="U96" s="258"/>
    </row>
    <row r="97" spans="1:21" ht="62.25" customHeight="1" x14ac:dyDescent="0.3">
      <c r="A97" s="351"/>
      <c r="B97" s="292" t="str">
        <f>Résultats!B98</f>
        <v>12.3</v>
      </c>
      <c r="C97" s="276" t="str">
        <f>Résultats!C98</f>
        <v>AA</v>
      </c>
      <c r="D97" s="276">
        <f>Résultats!E98</f>
        <v>0</v>
      </c>
      <c r="E97" s="287" t="str">
        <f>Résultats!F98</f>
        <v>La page « plan du site » est-elle pertinente ?</v>
      </c>
      <c r="F97" s="276" t="s">
        <v>109</v>
      </c>
      <c r="G97" s="276"/>
      <c r="H97" s="22"/>
      <c r="I97" s="22"/>
      <c r="J97" s="22"/>
      <c r="K97" s="22"/>
      <c r="L97" s="22"/>
      <c r="M97" s="258"/>
      <c r="N97" s="258"/>
      <c r="O97" s="258"/>
      <c r="P97" s="258"/>
      <c r="Q97" s="258"/>
      <c r="R97" s="258"/>
      <c r="S97" s="258"/>
      <c r="T97" s="258"/>
      <c r="U97" s="258"/>
    </row>
    <row r="98" spans="1:21"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258"/>
      <c r="N98" s="258"/>
      <c r="O98" s="258"/>
      <c r="P98" s="258"/>
      <c r="Q98" s="258"/>
      <c r="R98" s="258"/>
      <c r="S98" s="258"/>
      <c r="T98" s="258"/>
      <c r="U98" s="258"/>
    </row>
    <row r="99" spans="1:21"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258"/>
      <c r="N99" s="258"/>
      <c r="O99" s="258"/>
      <c r="P99" s="258"/>
      <c r="Q99" s="258"/>
      <c r="R99" s="258"/>
      <c r="S99" s="258"/>
      <c r="T99" s="258"/>
      <c r="U99" s="258"/>
    </row>
    <row r="100" spans="1:21" ht="75.599999999999994"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58"/>
      <c r="N100" s="258"/>
      <c r="O100" s="258"/>
      <c r="P100" s="258"/>
      <c r="Q100" s="258"/>
      <c r="R100" s="258"/>
      <c r="S100" s="258"/>
      <c r="T100" s="258"/>
      <c r="U100" s="258"/>
    </row>
    <row r="101" spans="1:21"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258"/>
      <c r="N101" s="258"/>
      <c r="O101" s="258"/>
      <c r="P101" s="258"/>
      <c r="Q101" s="258"/>
      <c r="R101" s="258"/>
      <c r="S101" s="258"/>
      <c r="T101" s="258"/>
      <c r="U101" s="258"/>
    </row>
    <row r="102" spans="1:21"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58"/>
      <c r="N102" s="258"/>
      <c r="O102" s="258"/>
      <c r="P102" s="258"/>
      <c r="Q102" s="258"/>
      <c r="R102" s="258"/>
      <c r="S102" s="258"/>
      <c r="T102" s="258"/>
      <c r="U102" s="258"/>
    </row>
    <row r="103" spans="1:21"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58"/>
      <c r="N103" s="258"/>
      <c r="O103" s="258"/>
      <c r="P103" s="258"/>
      <c r="Q103" s="258"/>
      <c r="R103" s="258"/>
      <c r="S103" s="258"/>
      <c r="T103" s="258"/>
      <c r="U103" s="258"/>
    </row>
    <row r="104" spans="1:21"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58"/>
      <c r="N104" s="258"/>
      <c r="O104" s="258"/>
      <c r="P104" s="258"/>
      <c r="Q104" s="258"/>
      <c r="R104" s="258"/>
      <c r="S104" s="258"/>
      <c r="T104" s="258"/>
      <c r="U104" s="258"/>
    </row>
    <row r="105" spans="1:21"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58"/>
      <c r="N105" s="258"/>
      <c r="O105" s="258"/>
      <c r="P105" s="258"/>
      <c r="Q105" s="258"/>
      <c r="R105" s="258"/>
      <c r="S105" s="258"/>
      <c r="T105" s="258"/>
      <c r="U105" s="258"/>
    </row>
    <row r="106" spans="1:21"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58"/>
      <c r="N106" s="258"/>
      <c r="O106" s="258"/>
      <c r="P106" s="258"/>
      <c r="Q106" s="258"/>
      <c r="R106" s="258"/>
      <c r="S106" s="258"/>
      <c r="T106" s="258"/>
      <c r="U106" s="258"/>
    </row>
    <row r="107" spans="1:21"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58"/>
      <c r="N107" s="258"/>
      <c r="O107" s="258"/>
      <c r="P107" s="258"/>
      <c r="Q107" s="258"/>
      <c r="R107" s="258"/>
      <c r="S107" s="258"/>
      <c r="T107" s="258"/>
      <c r="U107" s="258"/>
    </row>
    <row r="108" spans="1:21"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258"/>
      <c r="N108" s="258"/>
      <c r="O108" s="258"/>
      <c r="P108" s="258"/>
      <c r="Q108" s="258"/>
      <c r="R108" s="258"/>
      <c r="S108" s="258"/>
      <c r="T108" s="258"/>
      <c r="U108" s="258"/>
    </row>
    <row r="109" spans="1:21"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58"/>
      <c r="N109" s="258"/>
      <c r="O109" s="258"/>
      <c r="P109" s="258"/>
      <c r="Q109" s="258"/>
      <c r="R109" s="258"/>
      <c r="S109" s="258"/>
      <c r="T109" s="258"/>
      <c r="U109" s="258"/>
    </row>
    <row r="110" spans="1:21"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58"/>
      <c r="N110" s="258"/>
      <c r="O110" s="258"/>
      <c r="P110" s="258"/>
      <c r="Q110" s="258"/>
      <c r="R110" s="258"/>
      <c r="S110" s="258"/>
      <c r="T110" s="258"/>
      <c r="U110" s="258"/>
    </row>
    <row r="111" spans="1:21"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58"/>
      <c r="N111" s="258"/>
      <c r="O111" s="258"/>
      <c r="P111" s="258"/>
      <c r="Q111" s="258"/>
      <c r="R111" s="258"/>
      <c r="S111" s="258"/>
      <c r="T111" s="258"/>
      <c r="U111" s="258"/>
    </row>
    <row r="112" spans="1:21"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58"/>
      <c r="N112" s="258"/>
      <c r="O112" s="258"/>
      <c r="P112" s="258"/>
      <c r="Q112" s="258"/>
      <c r="R112" s="258"/>
      <c r="S112" s="258"/>
      <c r="T112" s="258"/>
      <c r="U112" s="258"/>
    </row>
    <row r="113" spans="1:21"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58"/>
      <c r="N113" s="258"/>
      <c r="O113" s="258"/>
      <c r="P113" s="258"/>
      <c r="Q113" s="258"/>
      <c r="R113" s="258"/>
      <c r="S113" s="258"/>
      <c r="T113" s="258"/>
      <c r="U113" s="258"/>
    </row>
    <row r="114" spans="1:21"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58"/>
      <c r="N114" s="258"/>
      <c r="O114" s="258"/>
      <c r="P114" s="258"/>
      <c r="Q114" s="258"/>
      <c r="R114" s="258"/>
      <c r="S114" s="258"/>
      <c r="T114" s="258"/>
      <c r="U114" s="258"/>
    </row>
    <row r="115" spans="1:21"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58"/>
      <c r="N116" s="258"/>
      <c r="O116" s="258"/>
      <c r="P116" s="258"/>
      <c r="Q116" s="258"/>
      <c r="R116" s="258"/>
      <c r="S116" s="258"/>
      <c r="T116" s="258"/>
      <c r="U116" s="258"/>
    </row>
    <row r="117" spans="1:21"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58"/>
      <c r="N117" s="258"/>
      <c r="O117" s="258"/>
      <c r="P117" s="258"/>
      <c r="Q117" s="258"/>
      <c r="R117" s="258"/>
      <c r="S117" s="258"/>
      <c r="T117" s="258"/>
      <c r="U117" s="258"/>
    </row>
  </sheetData>
  <autoFilter ref="B11:L117" xr:uid="{00000000-0009-0000-0000-000009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302" priority="2" operator="equal">
      <formula>"x"</formula>
    </cfRule>
  </conditionalFormatting>
  <conditionalFormatting sqref="D12:D117">
    <cfRule type="cellIs" dxfId="301" priority="3" operator="equal">
      <formula>"x"</formula>
    </cfRule>
  </conditionalFormatting>
  <conditionalFormatting sqref="F1:F2 C2 F4:F117">
    <cfRule type="cellIs" dxfId="300" priority="13" operator="equal">
      <formula>"na"</formula>
    </cfRule>
  </conditionalFormatting>
  <conditionalFormatting sqref="F4:F10">
    <cfRule type="cellIs" dxfId="299" priority="1" operator="equal">
      <formula>"na"</formula>
    </cfRule>
  </conditionalFormatting>
  <conditionalFormatting sqref="F11:F117">
    <cfRule type="cellIs" dxfId="298" priority="10" operator="equal">
      <formula>"c"</formula>
    </cfRule>
  </conditionalFormatting>
  <conditionalFormatting sqref="F11:F117">
    <cfRule type="cellIs" dxfId="297" priority="11" operator="equal">
      <formula>"nc"</formula>
    </cfRule>
  </conditionalFormatting>
  <conditionalFormatting sqref="F11:F117">
    <cfRule type="cellIs" dxfId="296" priority="12" operator="equal">
      <formula>"nt"</formula>
    </cfRule>
  </conditionalFormatting>
  <conditionalFormatting sqref="G12:G117">
    <cfRule type="cellIs" dxfId="295" priority="5" operator="equal">
      <formula>"d"</formula>
    </cfRule>
  </conditionalFormatting>
  <conditionalFormatting sqref="O4:R4">
    <cfRule type="cellIs" dxfId="294" priority="4" operator="equal">
      <formula>"NT"</formula>
    </cfRule>
  </conditionalFormatting>
  <conditionalFormatting sqref="O4:R4">
    <cfRule type="cellIs" dxfId="293" priority="6" operator="equal">
      <formula>"C"</formula>
    </cfRule>
  </conditionalFormatting>
  <conditionalFormatting sqref="O4:R4">
    <cfRule type="cellIs" dxfId="292" priority="7" operator="equal">
      <formula>"NC"</formula>
    </cfRule>
  </conditionalFormatting>
  <conditionalFormatting sqref="O4:R4">
    <cfRule type="cellIs" dxfId="291" priority="8" operator="equal">
      <formula>"NA"</formula>
    </cfRule>
  </conditionalFormatting>
  <conditionalFormatting sqref="O4:R4">
    <cfRule type="cellIs" dxfId="290" priority="9" operator="equal">
      <formula>"NT"</formula>
    </cfRule>
  </conditionalFormatting>
  <dataValidations count="3">
    <dataValidation type="list" allowBlank="1" showErrorMessage="1" sqref="F54:F55" xr:uid="{000D00BE-008B-4835-9BE5-00A40032008D}">
      <formula1>"nt,na,c"</formula1>
    </dataValidation>
    <dataValidation type="list" allowBlank="1" showErrorMessage="1" sqref="F12:F53 F56:F117" xr:uid="{00EE0077-00EC-4F2A-81A9-0038001300F3}">
      <formula1>"nt,na,c,nc"</formula1>
    </dataValidation>
    <dataValidation type="list" allowBlank="1" sqref="G12:G117" xr:uid="{00EB00E1-001A-4A8A-B091-00BF00AB0071}">
      <formula1>"d"</formula1>
    </dataValidation>
  </dataValidations>
  <hyperlinks>
    <hyperlink ref="L54" r:id="rId1" xr:uid="{00000000-0004-0000-0900-000000000000}"/>
    <hyperlink ref="L55" r:id="rId2" xr:uid="{00000000-0004-0000-09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900-000000000000}">
          <x14:formula1>
            <xm:f>Paramètres!$A$2:$A$5</xm:f>
          </x14:formula1>
          <xm:sqref>H12:H117</xm:sqref>
        </x14:dataValidation>
        <x14:dataValidation type="list" allowBlank="1" xr:uid="{00000000-0002-0000-0900-000001000000}">
          <x14:formula1>
            <xm:f>Paramètres!$D$2:$D$5</xm:f>
          </x14:formula1>
          <xm:sqref>I12:I117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6666"/>
    <outlinePr summaryBelow="0" summaryRight="0"/>
  </sheetPr>
  <dimension ref="A1:U117"/>
  <sheetViews>
    <sheetView showGridLines="0" zoomScale="90" workbookViewId="0">
      <pane xSplit="6" ySplit="11" topLeftCell="G12" activePane="bottomRight" state="frozen"/>
      <selection activeCell="F117" sqref="F117"/>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4414062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3.88671875" customWidth="1"/>
  </cols>
  <sheetData>
    <row r="1" spans="1:21" ht="0.75" customHeight="1" x14ac:dyDescent="0.3">
      <c r="A1" s="257"/>
      <c r="B1" s="258"/>
      <c r="C1" s="258"/>
      <c r="D1" s="258"/>
      <c r="E1" s="258"/>
      <c r="F1" s="258"/>
      <c r="G1" s="258"/>
      <c r="H1" s="258"/>
      <c r="I1" s="258"/>
      <c r="J1" s="258"/>
      <c r="K1" s="258"/>
      <c r="L1" s="258"/>
      <c r="M1" s="258"/>
      <c r="N1" s="258"/>
      <c r="O1" s="258"/>
      <c r="P1" s="258"/>
      <c r="Q1" s="258"/>
      <c r="R1" s="258"/>
      <c r="S1" s="258"/>
      <c r="T1" s="258"/>
      <c r="U1" s="258"/>
    </row>
    <row r="2" spans="1:21" ht="17.399999999999999" x14ac:dyDescent="0.3">
      <c r="A2" s="260"/>
      <c r="B2" s="261" t="str">
        <f>F4</f>
        <v>P03</v>
      </c>
      <c r="C2" s="262" t="str">
        <f>Echantillon!C15</f>
        <v xml:space="preserve">Musique </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HYPERLINK(Echantillon!D15)</f>
        <v>https://conservatoire.agglo-larochelle.fr/musique</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Echantillon!B15</f>
        <v>P03</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38</v>
      </c>
      <c r="G5" s="351"/>
      <c r="H5" s="351"/>
      <c r="I5" s="351"/>
      <c r="J5" s="351"/>
      <c r="K5" s="351"/>
      <c r="L5" s="351"/>
      <c r="M5" s="258"/>
      <c r="N5" s="276" t="s">
        <v>107</v>
      </c>
      <c r="O5" s="12">
        <f>COUNTIFS($C$12:$C$117,"A",$F$12:$F$117,"c")</f>
        <v>26</v>
      </c>
      <c r="P5" s="12">
        <f>COUNTIFS($C$12:$C$117,"A",$F$12:$F$117,"nc")</f>
        <v>0</v>
      </c>
      <c r="Q5" s="12">
        <f>COUNTIFS($C$12:$C$117,"A",$F$12:$F$117,"na")</f>
        <v>57</v>
      </c>
      <c r="R5" s="12">
        <f>COUNTIFS($C$12:$C$117,"A",$F$12:$F$117,"nt")</f>
        <v>0</v>
      </c>
      <c r="S5" s="277">
        <f t="shared" ref="S5:S7" si="0">O5+P5</f>
        <v>26</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12</v>
      </c>
      <c r="P6" s="12">
        <f>COUNTIFS($C$12:$C$117,"AA",$F$12:$F$117,"nc")</f>
        <v>0</v>
      </c>
      <c r="Q6" s="12">
        <f>COUNTIFS($C$12:$C$117,"AA",$F$12:$F$117,"na")</f>
        <v>11</v>
      </c>
      <c r="R6" s="12">
        <f>COUNTIFS($C$12:$C$117,"AA",$F$12:$F$117,"nt")</f>
        <v>0</v>
      </c>
      <c r="S6" s="277">
        <f t="shared" si="0"/>
        <v>12</v>
      </c>
      <c r="T6" s="278">
        <f t="shared" si="1"/>
        <v>1</v>
      </c>
      <c r="U6" s="103">
        <f>IF(S6&gt;0,SUM(O5:O6)/SUM(S5:S6),"-")</f>
        <v>1</v>
      </c>
    </row>
    <row r="7" spans="1:21" ht="16.5" customHeight="1" x14ac:dyDescent="0.3">
      <c r="A7" s="257"/>
      <c r="B7" s="351"/>
      <c r="C7" s="351"/>
      <c r="D7" s="351"/>
      <c r="E7" s="268" t="s">
        <v>497</v>
      </c>
      <c r="F7" s="268">
        <f>COUNTIF(F12:F117,"na")</f>
        <v>68</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38</v>
      </c>
      <c r="P8" s="281">
        <f t="shared" si="2"/>
        <v>0</v>
      </c>
      <c r="Q8" s="281">
        <f t="shared" si="2"/>
        <v>68</v>
      </c>
      <c r="R8" s="281">
        <f t="shared" si="2"/>
        <v>0</v>
      </c>
      <c r="S8" s="282">
        <f t="shared" si="2"/>
        <v>38</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109</v>
      </c>
      <c r="G12" s="276"/>
      <c r="H12" s="22"/>
      <c r="I12" s="22"/>
      <c r="J12" s="22"/>
      <c r="K12" s="22"/>
      <c r="L12" s="22"/>
      <c r="M12" s="258"/>
      <c r="N12" s="258"/>
      <c r="O12" s="258"/>
      <c r="P12" s="258"/>
      <c r="Q12" s="258"/>
      <c r="R12" s="258"/>
      <c r="S12" s="258"/>
      <c r="T12" s="258"/>
      <c r="U12" s="258"/>
    </row>
    <row r="13" spans="1:21"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109</v>
      </c>
      <c r="G13" s="276"/>
      <c r="H13" s="22"/>
      <c r="I13" s="22"/>
      <c r="J13" s="22"/>
      <c r="K13" s="22"/>
      <c r="L13" s="22"/>
      <c r="M13" s="258"/>
      <c r="N13" s="258"/>
      <c r="O13" s="258"/>
      <c r="P13" s="258"/>
      <c r="Q13" s="258"/>
      <c r="R13" s="258"/>
      <c r="S13" s="258"/>
      <c r="T13" s="258"/>
      <c r="U13" s="258"/>
    </row>
    <row r="14" spans="1:21"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109</v>
      </c>
      <c r="G14" s="276"/>
      <c r="H14" s="22"/>
      <c r="I14" s="22"/>
      <c r="J14" s="22"/>
      <c r="K14" s="22"/>
      <c r="L14" s="22"/>
      <c r="M14" s="258"/>
      <c r="N14" s="258"/>
      <c r="O14" s="258"/>
      <c r="P14" s="258"/>
      <c r="Q14" s="258"/>
      <c r="R14" s="258"/>
      <c r="S14" s="258"/>
      <c r="T14" s="258"/>
      <c r="U14" s="258"/>
    </row>
    <row r="15" spans="1:21"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58"/>
      <c r="N15" s="258"/>
      <c r="O15" s="258"/>
      <c r="P15" s="258"/>
      <c r="Q15" s="258"/>
      <c r="R15" s="258"/>
      <c r="S15" s="258"/>
      <c r="T15" s="258"/>
      <c r="U15" s="258"/>
    </row>
    <row r="16" spans="1:21"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58"/>
      <c r="N16" s="258"/>
      <c r="O16" s="258"/>
      <c r="P16" s="258"/>
      <c r="Q16" s="258"/>
      <c r="R16" s="258"/>
      <c r="S16" s="258"/>
      <c r="T16" s="258"/>
      <c r="U16" s="258"/>
    </row>
    <row r="17" spans="1:21"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258"/>
      <c r="N17" s="258"/>
      <c r="O17" s="258"/>
      <c r="P17" s="258"/>
      <c r="Q17" s="258"/>
      <c r="R17" s="258"/>
      <c r="S17" s="258"/>
      <c r="T17" s="258"/>
      <c r="U17" s="258"/>
    </row>
    <row r="18" spans="1:21"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3"/>
      <c r="N18" s="293"/>
      <c r="O18" s="293"/>
      <c r="P18" s="293"/>
      <c r="Q18" s="293"/>
      <c r="R18" s="293"/>
      <c r="S18" s="293"/>
      <c r="T18" s="293"/>
      <c r="U18" s="293"/>
    </row>
    <row r="19" spans="1:21"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57"/>
      <c r="N19" s="257"/>
      <c r="O19" s="257"/>
      <c r="P19" s="257"/>
      <c r="Q19" s="257"/>
      <c r="R19" s="257"/>
      <c r="S19" s="294"/>
      <c r="T19" s="258"/>
      <c r="U19" s="258"/>
    </row>
    <row r="20" spans="1:21"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58"/>
      <c r="N20" s="258"/>
      <c r="O20" s="258"/>
      <c r="P20" s="258"/>
      <c r="Q20" s="258"/>
      <c r="R20" s="258"/>
      <c r="S20" s="258"/>
      <c r="T20" s="258"/>
      <c r="U20" s="258"/>
    </row>
    <row r="21" spans="1:21" ht="62.25" customHeight="1" x14ac:dyDescent="0.3">
      <c r="A21" s="390" t="s">
        <v>86</v>
      </c>
      <c r="B21" s="286" t="str">
        <f>Résultats!B22</f>
        <v>2.1</v>
      </c>
      <c r="C21" s="276" t="str">
        <f>Résultats!C22</f>
        <v>A</v>
      </c>
      <c r="D21" s="276">
        <f>Résultats!E22</f>
        <v>0</v>
      </c>
      <c r="E21" s="287" t="str">
        <f>Résultats!F22</f>
        <v>Chaque cadre a-t-il un titre de cadre ?</v>
      </c>
      <c r="F21" s="276" t="s">
        <v>109</v>
      </c>
      <c r="G21" s="276"/>
      <c r="H21" s="22"/>
      <c r="I21" s="22"/>
      <c r="J21" s="22"/>
      <c r="K21" s="22"/>
      <c r="L21" s="22"/>
      <c r="M21" s="258"/>
      <c r="N21" s="258"/>
      <c r="O21" s="258"/>
      <c r="P21" s="258"/>
      <c r="Q21" s="258"/>
      <c r="R21" s="258"/>
      <c r="S21" s="258"/>
      <c r="T21" s="258"/>
      <c r="U21" s="258"/>
    </row>
    <row r="22" spans="1:21"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109</v>
      </c>
      <c r="G22" s="276"/>
      <c r="H22" s="22"/>
      <c r="I22" s="22"/>
      <c r="J22" s="22"/>
      <c r="K22" s="22"/>
      <c r="L22" s="22"/>
      <c r="M22" s="258"/>
      <c r="N22" s="258"/>
      <c r="O22" s="258"/>
      <c r="P22" s="258"/>
      <c r="Q22" s="258"/>
      <c r="R22" s="258"/>
      <c r="S22" s="258"/>
      <c r="T22" s="258"/>
      <c r="U22" s="258"/>
    </row>
    <row r="23" spans="1:21"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58"/>
      <c r="N23" s="258"/>
      <c r="O23" s="258"/>
      <c r="P23" s="258"/>
      <c r="Q23" s="258"/>
      <c r="R23" s="258"/>
      <c r="S23" s="258"/>
      <c r="T23" s="258"/>
      <c r="U23" s="258"/>
    </row>
    <row r="24" spans="1:21"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c r="I24" s="22"/>
      <c r="J24" s="22"/>
      <c r="K24" s="22"/>
      <c r="L24" s="22"/>
      <c r="M24" s="258"/>
      <c r="N24" s="258"/>
      <c r="O24" s="258"/>
      <c r="P24" s="258"/>
      <c r="Q24" s="258"/>
      <c r="R24" s="258"/>
      <c r="S24" s="258"/>
      <c r="T24" s="258"/>
      <c r="U24" s="258"/>
    </row>
    <row r="25" spans="1:21"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58"/>
      <c r="N25" s="258"/>
      <c r="O25" s="258"/>
      <c r="P25" s="258"/>
      <c r="Q25" s="258"/>
      <c r="R25" s="258"/>
      <c r="S25" s="258"/>
      <c r="T25" s="258"/>
      <c r="U25" s="258"/>
    </row>
    <row r="26" spans="1:21"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58"/>
      <c r="N26" s="258"/>
      <c r="O26" s="258"/>
      <c r="P26" s="258"/>
      <c r="Q26" s="258"/>
      <c r="R26" s="258"/>
      <c r="S26" s="258"/>
      <c r="T26" s="258"/>
      <c r="U26" s="258"/>
    </row>
    <row r="27" spans="1:21"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58"/>
      <c r="N27" s="258"/>
      <c r="O27" s="258"/>
      <c r="P27" s="258"/>
      <c r="Q27" s="258"/>
      <c r="R27" s="258"/>
      <c r="S27" s="258"/>
      <c r="T27" s="258"/>
      <c r="U27" s="258"/>
    </row>
    <row r="28" spans="1:21"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58"/>
      <c r="N28" s="258"/>
      <c r="O28" s="258"/>
      <c r="P28" s="258"/>
      <c r="Q28" s="258"/>
      <c r="R28" s="258"/>
      <c r="S28" s="258"/>
      <c r="T28" s="258"/>
      <c r="U28" s="258"/>
    </row>
    <row r="29" spans="1:21"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58"/>
      <c r="N29" s="258"/>
      <c r="O29" s="258"/>
      <c r="P29" s="258"/>
      <c r="Q29" s="258"/>
      <c r="R29" s="258"/>
      <c r="S29" s="258"/>
      <c r="T29" s="258"/>
      <c r="U29" s="258"/>
    </row>
    <row r="30" spans="1:21"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58"/>
      <c r="N30" s="258"/>
      <c r="O30" s="258"/>
      <c r="P30" s="258"/>
      <c r="Q30" s="258"/>
      <c r="R30" s="258"/>
      <c r="S30" s="258"/>
      <c r="T30" s="258"/>
      <c r="U30" s="258"/>
    </row>
    <row r="31" spans="1:21"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58"/>
      <c r="N31" s="258"/>
      <c r="O31" s="258"/>
      <c r="P31" s="258"/>
      <c r="Q31" s="258"/>
      <c r="R31" s="258"/>
      <c r="S31" s="258"/>
      <c r="T31" s="258"/>
      <c r="U31" s="258"/>
    </row>
    <row r="32" spans="1:21"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58"/>
      <c r="N32" s="258"/>
      <c r="O32" s="258"/>
      <c r="P32" s="258"/>
      <c r="Q32" s="258"/>
      <c r="R32" s="258"/>
      <c r="S32" s="258"/>
      <c r="T32" s="258"/>
      <c r="U32" s="258"/>
    </row>
    <row r="33" spans="1:21"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58"/>
      <c r="N33" s="258"/>
      <c r="O33" s="258"/>
      <c r="P33" s="258"/>
      <c r="Q33" s="258"/>
      <c r="R33" s="258"/>
      <c r="S33" s="258"/>
      <c r="T33" s="258"/>
      <c r="U33" s="258"/>
    </row>
    <row r="34" spans="1:21"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58"/>
      <c r="N34" s="258"/>
      <c r="O34" s="258"/>
      <c r="P34" s="258"/>
      <c r="Q34" s="258"/>
      <c r="R34" s="258"/>
      <c r="S34" s="258"/>
      <c r="T34" s="258"/>
      <c r="U34" s="258"/>
    </row>
    <row r="35" spans="1:21"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58"/>
      <c r="N35" s="258"/>
      <c r="O35" s="258"/>
      <c r="P35" s="258"/>
      <c r="Q35" s="258"/>
      <c r="R35" s="258"/>
      <c r="S35" s="258"/>
      <c r="T35" s="258"/>
      <c r="U35" s="258"/>
    </row>
    <row r="36" spans="1:21"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58"/>
      <c r="N36" s="258"/>
      <c r="O36" s="258"/>
      <c r="P36" s="258"/>
      <c r="Q36" s="258"/>
      <c r="R36" s="258"/>
      <c r="S36" s="258"/>
      <c r="T36" s="258"/>
      <c r="U36" s="258"/>
    </row>
    <row r="37" spans="1:21"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58"/>
      <c r="N37" s="258"/>
      <c r="O37" s="258"/>
      <c r="P37" s="258"/>
      <c r="Q37" s="258"/>
      <c r="R37" s="258"/>
      <c r="S37" s="258"/>
      <c r="T37" s="258"/>
      <c r="U37" s="258"/>
    </row>
    <row r="38" spans="1:21"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58"/>
      <c r="N38" s="258"/>
      <c r="O38" s="258"/>
      <c r="P38" s="258"/>
      <c r="Q38" s="258"/>
      <c r="R38" s="258"/>
      <c r="S38" s="258"/>
      <c r="T38" s="258"/>
      <c r="U38" s="258"/>
    </row>
    <row r="39" spans="1:21"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58"/>
      <c r="N39" s="258"/>
      <c r="O39" s="258"/>
      <c r="P39" s="258"/>
      <c r="Q39" s="258"/>
      <c r="R39" s="258"/>
      <c r="S39" s="258"/>
      <c r="T39" s="258"/>
      <c r="U39" s="258"/>
    </row>
    <row r="40" spans="1:21"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58"/>
      <c r="N40" s="258"/>
      <c r="O40" s="258"/>
      <c r="P40" s="258"/>
      <c r="Q40" s="258"/>
      <c r="R40" s="258"/>
      <c r="S40" s="258"/>
      <c r="T40" s="258"/>
      <c r="U40" s="258"/>
    </row>
    <row r="41" spans="1:21"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58"/>
      <c r="N41" s="258"/>
      <c r="O41" s="258"/>
      <c r="P41" s="258"/>
      <c r="Q41" s="258"/>
      <c r="R41" s="258"/>
      <c r="S41" s="258"/>
      <c r="T41" s="258"/>
      <c r="U41" s="258"/>
    </row>
    <row r="42" spans="1:21"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258"/>
      <c r="N42" s="258"/>
      <c r="O42" s="258"/>
      <c r="P42" s="258"/>
      <c r="Q42" s="258"/>
      <c r="R42" s="258"/>
      <c r="S42" s="258"/>
      <c r="T42" s="258"/>
      <c r="U42" s="258"/>
    </row>
    <row r="43" spans="1:21"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258"/>
      <c r="N43" s="258"/>
      <c r="O43" s="258"/>
      <c r="P43" s="258"/>
      <c r="Q43" s="258"/>
      <c r="R43" s="258"/>
      <c r="S43" s="258"/>
      <c r="T43" s="258"/>
      <c r="U43" s="258"/>
    </row>
    <row r="44" spans="1:21"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258"/>
      <c r="N44" s="258"/>
      <c r="O44" s="258"/>
      <c r="P44" s="258"/>
      <c r="Q44" s="258"/>
      <c r="R44" s="258"/>
      <c r="S44" s="258"/>
      <c r="T44" s="258"/>
      <c r="U44" s="258"/>
    </row>
    <row r="45" spans="1:21"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258"/>
      <c r="N45" s="258"/>
      <c r="O45" s="258"/>
      <c r="P45" s="258"/>
      <c r="Q45" s="258"/>
      <c r="R45" s="258"/>
      <c r="S45" s="258"/>
      <c r="T45" s="258"/>
      <c r="U45" s="258"/>
    </row>
    <row r="46" spans="1:21"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58"/>
      <c r="N46" s="258"/>
      <c r="O46" s="258"/>
      <c r="P46" s="258"/>
      <c r="Q46" s="258"/>
      <c r="R46" s="258"/>
      <c r="S46" s="258"/>
      <c r="T46" s="258"/>
      <c r="U46" s="258"/>
    </row>
    <row r="47" spans="1:21"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c r="I47" s="22"/>
      <c r="J47" s="22"/>
      <c r="K47" s="22"/>
      <c r="L47" s="22"/>
      <c r="M47" s="258"/>
      <c r="N47" s="258"/>
      <c r="O47" s="258"/>
      <c r="P47" s="258"/>
      <c r="Q47" s="258"/>
      <c r="R47" s="258"/>
      <c r="S47" s="258"/>
      <c r="T47" s="258"/>
      <c r="U47" s="258"/>
    </row>
    <row r="48" spans="1:21" ht="62.25"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58"/>
      <c r="N48" s="258"/>
      <c r="O48" s="258"/>
      <c r="P48" s="258"/>
      <c r="Q48" s="258"/>
      <c r="R48" s="258"/>
      <c r="S48" s="258"/>
      <c r="T48" s="258"/>
      <c r="U48" s="258"/>
    </row>
    <row r="49" spans="1:21"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109</v>
      </c>
      <c r="G49" s="276"/>
      <c r="H49" s="22"/>
      <c r="I49" s="22"/>
      <c r="J49" s="22"/>
      <c r="K49" s="22"/>
      <c r="L49" s="22"/>
      <c r="M49" s="258"/>
      <c r="N49" s="258"/>
      <c r="O49" s="258"/>
      <c r="P49" s="258"/>
      <c r="Q49" s="258"/>
      <c r="R49" s="258"/>
      <c r="S49" s="258"/>
      <c r="T49" s="258"/>
      <c r="U49" s="258"/>
    </row>
    <row r="50" spans="1:21"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58"/>
      <c r="N50" s="258"/>
      <c r="O50" s="258"/>
      <c r="P50" s="258"/>
      <c r="Q50" s="258"/>
      <c r="R50" s="258"/>
      <c r="S50" s="258"/>
      <c r="T50" s="258"/>
      <c r="U50" s="258"/>
    </row>
    <row r="51" spans="1:21"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109</v>
      </c>
      <c r="G51" s="276"/>
      <c r="H51" s="22"/>
      <c r="I51" s="22"/>
      <c r="J51" s="22"/>
      <c r="K51" s="22"/>
      <c r="L51" s="22"/>
      <c r="M51" s="258"/>
      <c r="N51" s="258"/>
      <c r="O51" s="258"/>
      <c r="P51" s="258"/>
      <c r="Q51" s="258"/>
      <c r="R51" s="258"/>
      <c r="S51" s="258"/>
      <c r="T51" s="258"/>
      <c r="U51" s="258"/>
    </row>
    <row r="52" spans="1:21"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58"/>
      <c r="N52" s="258"/>
      <c r="O52" s="258"/>
      <c r="P52" s="258"/>
      <c r="Q52" s="258"/>
      <c r="R52" s="258"/>
      <c r="S52" s="258"/>
      <c r="T52" s="258"/>
      <c r="U52" s="258"/>
    </row>
    <row r="53" spans="1:21"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58"/>
      <c r="N53" s="258"/>
      <c r="O53" s="258"/>
      <c r="P53" s="258"/>
      <c r="Q53" s="258"/>
      <c r="R53" s="258"/>
      <c r="S53" s="258"/>
      <c r="T53" s="258"/>
      <c r="U53" s="258"/>
    </row>
    <row r="54" spans="1:21"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58"/>
      <c r="N54" s="258"/>
      <c r="O54" s="258"/>
      <c r="P54" s="258"/>
      <c r="Q54" s="258"/>
      <c r="R54" s="258"/>
      <c r="S54" s="258"/>
      <c r="T54" s="258"/>
      <c r="U54" s="258"/>
    </row>
    <row r="55" spans="1:21"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106</v>
      </c>
      <c r="G55" s="276"/>
      <c r="H55" s="22"/>
      <c r="I55" s="22"/>
      <c r="J55" s="22"/>
      <c r="K55" s="22"/>
      <c r="L55" s="291" t="s">
        <v>504</v>
      </c>
      <c r="M55" s="258"/>
      <c r="N55" s="258"/>
      <c r="O55" s="258"/>
      <c r="P55" s="258"/>
      <c r="Q55" s="258"/>
      <c r="R55" s="258"/>
      <c r="S55" s="258"/>
      <c r="T55" s="258"/>
      <c r="U55" s="258"/>
    </row>
    <row r="56" spans="1:21"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58"/>
      <c r="N56" s="258"/>
      <c r="O56" s="258"/>
      <c r="P56" s="258"/>
      <c r="Q56" s="258"/>
      <c r="R56" s="258"/>
      <c r="S56" s="258"/>
      <c r="T56" s="258"/>
      <c r="U56" s="258"/>
    </row>
    <row r="57" spans="1:21"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58"/>
      <c r="N57" s="258"/>
      <c r="O57" s="258"/>
      <c r="P57" s="258"/>
      <c r="Q57" s="258"/>
      <c r="R57" s="258"/>
      <c r="S57" s="258"/>
      <c r="T57" s="258"/>
      <c r="U57" s="258"/>
    </row>
    <row r="58" spans="1:21" ht="62.25"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58"/>
      <c r="N58" s="258"/>
      <c r="O58" s="258"/>
      <c r="P58" s="258"/>
      <c r="Q58" s="258"/>
      <c r="R58" s="258"/>
      <c r="S58" s="258"/>
      <c r="T58" s="258"/>
      <c r="U58" s="258"/>
    </row>
    <row r="59" spans="1:21"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58"/>
      <c r="N59" s="258"/>
      <c r="O59" s="258"/>
      <c r="P59" s="258"/>
      <c r="Q59" s="258"/>
      <c r="R59" s="258"/>
      <c r="S59" s="258"/>
      <c r="T59" s="258"/>
      <c r="U59" s="258"/>
    </row>
    <row r="60" spans="1:21"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58"/>
      <c r="N60" s="258"/>
      <c r="O60" s="258"/>
      <c r="P60" s="258"/>
      <c r="Q60" s="258"/>
      <c r="R60" s="258"/>
      <c r="S60" s="258"/>
      <c r="T60" s="258"/>
      <c r="U60" s="258"/>
    </row>
    <row r="61" spans="1:21"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58"/>
      <c r="N61" s="258"/>
      <c r="O61" s="258"/>
      <c r="P61" s="258"/>
      <c r="Q61" s="258"/>
      <c r="R61" s="258"/>
      <c r="S61" s="258"/>
      <c r="T61" s="258"/>
      <c r="U61" s="258"/>
    </row>
    <row r="62" spans="1:21"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c r="I62" s="22"/>
      <c r="J62" s="22"/>
      <c r="K62" s="22"/>
      <c r="L62" s="22"/>
      <c r="M62" s="258"/>
      <c r="N62" s="258"/>
      <c r="O62" s="258"/>
      <c r="P62" s="258"/>
      <c r="Q62" s="258"/>
      <c r="R62" s="258"/>
      <c r="S62" s="258"/>
      <c r="T62" s="258"/>
      <c r="U62" s="258"/>
    </row>
    <row r="63" spans="1:21"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58"/>
      <c r="N63" s="258"/>
      <c r="O63" s="258"/>
      <c r="P63" s="258"/>
      <c r="Q63" s="258"/>
      <c r="R63" s="258"/>
      <c r="S63" s="258"/>
      <c r="T63" s="258"/>
      <c r="U63" s="258"/>
    </row>
    <row r="64" spans="1:21"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c r="I64" s="22"/>
      <c r="J64" s="22"/>
      <c r="K64" s="22"/>
      <c r="L64" s="22"/>
      <c r="M64" s="258"/>
      <c r="N64" s="258"/>
      <c r="O64" s="258"/>
      <c r="P64" s="258"/>
      <c r="Q64" s="258"/>
      <c r="R64" s="258"/>
      <c r="S64" s="258"/>
      <c r="T64" s="258"/>
      <c r="U64" s="258"/>
    </row>
    <row r="65" spans="1:21"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58"/>
      <c r="N65" s="258"/>
      <c r="O65" s="258"/>
      <c r="P65" s="258"/>
      <c r="Q65" s="258"/>
      <c r="R65" s="258"/>
      <c r="S65" s="258"/>
      <c r="T65" s="258"/>
      <c r="U65" s="258"/>
    </row>
    <row r="66" spans="1:21"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58"/>
      <c r="N66" s="258"/>
      <c r="O66" s="258"/>
      <c r="P66" s="258"/>
      <c r="Q66" s="258"/>
      <c r="R66" s="258"/>
      <c r="S66" s="258"/>
      <c r="T66" s="258"/>
      <c r="U66" s="258"/>
    </row>
    <row r="67" spans="1:21"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58"/>
      <c r="N67" s="258"/>
      <c r="O67" s="258"/>
      <c r="P67" s="258"/>
      <c r="Q67" s="258"/>
      <c r="R67" s="258"/>
      <c r="S67" s="258"/>
      <c r="T67" s="258"/>
      <c r="U67" s="258"/>
    </row>
    <row r="68" spans="1:21"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58"/>
      <c r="N68" s="258"/>
      <c r="O68" s="258"/>
      <c r="P68" s="258"/>
      <c r="Q68" s="258"/>
      <c r="R68" s="258"/>
      <c r="S68" s="258"/>
      <c r="T68" s="258"/>
      <c r="U68" s="258"/>
    </row>
    <row r="69" spans="1:21"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58"/>
      <c r="N69" s="258"/>
      <c r="O69" s="258"/>
      <c r="P69" s="258"/>
      <c r="Q69" s="258"/>
      <c r="R69" s="258"/>
      <c r="S69" s="258"/>
      <c r="T69" s="258"/>
      <c r="U69" s="258"/>
    </row>
    <row r="70" spans="1:21"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58"/>
      <c r="N70" s="258"/>
      <c r="O70" s="258"/>
      <c r="P70" s="258"/>
      <c r="Q70" s="258"/>
      <c r="R70" s="258"/>
      <c r="S70" s="258"/>
      <c r="T70" s="258"/>
      <c r="U70" s="258"/>
    </row>
    <row r="71" spans="1:21"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58"/>
      <c r="N71" s="258"/>
      <c r="O71" s="258"/>
      <c r="P71" s="258"/>
      <c r="Q71" s="258"/>
      <c r="R71" s="258"/>
      <c r="S71" s="258"/>
      <c r="T71" s="258"/>
      <c r="U71" s="258"/>
    </row>
    <row r="72" spans="1:21"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58"/>
      <c r="N72" s="258"/>
      <c r="O72" s="258"/>
      <c r="P72" s="258"/>
      <c r="Q72" s="258"/>
      <c r="R72" s="258"/>
      <c r="S72" s="258"/>
      <c r="T72" s="258"/>
      <c r="U72" s="258"/>
    </row>
    <row r="73" spans="1:21"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58"/>
      <c r="N73" s="258"/>
      <c r="O73" s="258"/>
      <c r="P73" s="258"/>
      <c r="Q73" s="258"/>
      <c r="R73" s="258"/>
      <c r="S73" s="258"/>
      <c r="T73" s="258"/>
      <c r="U73" s="258"/>
    </row>
    <row r="74" spans="1:21"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58"/>
      <c r="N74" s="258"/>
      <c r="O74" s="258"/>
      <c r="P74" s="258"/>
      <c r="Q74" s="258"/>
      <c r="R74" s="258"/>
      <c r="S74" s="258"/>
      <c r="T74" s="258"/>
      <c r="U74" s="258"/>
    </row>
    <row r="75" spans="1:21"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58"/>
      <c r="N75" s="258"/>
      <c r="O75" s="258"/>
      <c r="P75" s="258"/>
      <c r="Q75" s="258"/>
      <c r="R75" s="258"/>
      <c r="S75" s="258"/>
      <c r="T75" s="258"/>
      <c r="U75" s="258"/>
    </row>
    <row r="76" spans="1:21"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58"/>
      <c r="N76" s="258"/>
      <c r="O76" s="258"/>
      <c r="P76" s="258"/>
      <c r="Q76" s="258"/>
      <c r="R76" s="258"/>
      <c r="S76" s="258"/>
      <c r="T76" s="258"/>
      <c r="U76" s="258"/>
    </row>
    <row r="77" spans="1:21"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58"/>
      <c r="N77" s="258"/>
      <c r="O77" s="258"/>
      <c r="P77" s="258"/>
      <c r="Q77" s="258"/>
      <c r="R77" s="258"/>
      <c r="S77" s="258"/>
      <c r="T77" s="258"/>
      <c r="U77" s="258"/>
    </row>
    <row r="78" spans="1:21"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58"/>
      <c r="N78" s="258"/>
      <c r="O78" s="258"/>
      <c r="P78" s="258"/>
      <c r="Q78" s="258"/>
      <c r="R78" s="258"/>
      <c r="S78" s="258"/>
      <c r="T78" s="258"/>
      <c r="U78" s="258"/>
    </row>
    <row r="79" spans="1:21"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58"/>
      <c r="N79" s="258"/>
      <c r="O79" s="258"/>
      <c r="P79" s="258"/>
      <c r="Q79" s="258"/>
      <c r="R79" s="258"/>
      <c r="S79" s="258"/>
      <c r="T79" s="258"/>
      <c r="U79" s="258"/>
    </row>
    <row r="80" spans="1:21"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58"/>
      <c r="N80" s="258"/>
      <c r="O80" s="258"/>
      <c r="P80" s="258"/>
      <c r="Q80" s="258"/>
      <c r="R80" s="258"/>
      <c r="S80" s="258"/>
      <c r="T80" s="258"/>
      <c r="U80" s="258"/>
    </row>
    <row r="81" spans="1:21"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58"/>
      <c r="N81" s="258"/>
      <c r="O81" s="258"/>
      <c r="P81" s="258"/>
      <c r="Q81" s="258"/>
      <c r="R81" s="258"/>
      <c r="S81" s="258"/>
      <c r="T81" s="258"/>
      <c r="U81" s="258"/>
    </row>
    <row r="82" spans="1:21"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106</v>
      </c>
      <c r="G82" s="276"/>
      <c r="H82" s="22"/>
      <c r="I82" s="22"/>
      <c r="J82" s="22"/>
      <c r="K82" s="22"/>
      <c r="L82" s="22"/>
      <c r="M82" s="258"/>
      <c r="N82" s="258"/>
      <c r="O82" s="258"/>
      <c r="P82" s="258"/>
      <c r="Q82" s="258"/>
      <c r="R82" s="258"/>
      <c r="S82" s="258"/>
      <c r="T82" s="258"/>
      <c r="U82" s="258"/>
    </row>
    <row r="83" spans="1:21"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106</v>
      </c>
      <c r="G83" s="276"/>
      <c r="H83" s="22"/>
      <c r="I83" s="22"/>
      <c r="J83" s="22"/>
      <c r="K83" s="22"/>
      <c r="L83" s="22"/>
      <c r="M83" s="258"/>
      <c r="N83" s="258"/>
      <c r="O83" s="258"/>
      <c r="P83" s="258"/>
      <c r="Q83" s="258"/>
      <c r="R83" s="258"/>
      <c r="S83" s="258"/>
      <c r="T83" s="258"/>
      <c r="U83" s="258"/>
    </row>
    <row r="84" spans="1:21"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58"/>
      <c r="N84" s="258"/>
      <c r="O84" s="258"/>
      <c r="P84" s="258"/>
      <c r="Q84" s="258"/>
      <c r="R84" s="258"/>
      <c r="S84" s="258"/>
      <c r="T84" s="258"/>
      <c r="U84" s="258"/>
    </row>
    <row r="85" spans="1:21"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106</v>
      </c>
      <c r="G85" s="276"/>
      <c r="H85" s="22"/>
      <c r="I85" s="22"/>
      <c r="J85" s="22"/>
      <c r="K85" s="22"/>
      <c r="L85" s="22"/>
      <c r="M85" s="258"/>
      <c r="N85" s="258"/>
      <c r="O85" s="258"/>
      <c r="P85" s="258"/>
      <c r="Q85" s="258"/>
      <c r="R85" s="258"/>
      <c r="S85" s="258"/>
      <c r="T85" s="258"/>
      <c r="U85" s="258"/>
    </row>
    <row r="86" spans="1:21"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58"/>
      <c r="N86" s="258"/>
      <c r="O86" s="258"/>
      <c r="P86" s="258"/>
      <c r="Q86" s="258"/>
      <c r="R86" s="258"/>
      <c r="S86" s="258"/>
      <c r="T86" s="258"/>
      <c r="U86" s="258"/>
    </row>
    <row r="87" spans="1:21"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58"/>
      <c r="N87" s="258"/>
      <c r="O87" s="258"/>
      <c r="P87" s="258"/>
      <c r="Q87" s="258"/>
      <c r="R87" s="258"/>
      <c r="S87" s="258"/>
      <c r="T87" s="258"/>
      <c r="U87" s="258"/>
    </row>
    <row r="88" spans="1:21"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58"/>
      <c r="N88" s="258"/>
      <c r="O88" s="258"/>
      <c r="P88" s="258"/>
      <c r="Q88" s="258"/>
      <c r="R88" s="258"/>
      <c r="S88" s="258"/>
      <c r="T88" s="258"/>
      <c r="U88" s="258"/>
    </row>
    <row r="89" spans="1:21"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58"/>
      <c r="N89" s="258"/>
      <c r="O89" s="258"/>
      <c r="P89" s="258"/>
      <c r="Q89" s="258"/>
      <c r="R89" s="258"/>
      <c r="S89" s="258"/>
      <c r="T89" s="258"/>
      <c r="U89" s="258"/>
    </row>
    <row r="90" spans="1:21"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258"/>
      <c r="N90" s="258"/>
      <c r="O90" s="258"/>
      <c r="P90" s="258"/>
      <c r="Q90" s="258"/>
      <c r="R90" s="258"/>
      <c r="S90" s="258"/>
      <c r="T90" s="258"/>
      <c r="U90" s="258"/>
    </row>
    <row r="91" spans="1:21"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258"/>
      <c r="N91" s="258"/>
      <c r="O91" s="258"/>
      <c r="P91" s="258"/>
      <c r="Q91" s="258"/>
      <c r="R91" s="258"/>
      <c r="S91" s="258"/>
      <c r="T91" s="258"/>
      <c r="U91" s="258"/>
    </row>
    <row r="92" spans="1:21"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258"/>
      <c r="N92" s="258"/>
      <c r="O92" s="258"/>
      <c r="P92" s="258"/>
      <c r="Q92" s="258"/>
      <c r="R92" s="258"/>
      <c r="S92" s="258"/>
      <c r="T92" s="258"/>
      <c r="U92" s="258"/>
    </row>
    <row r="93" spans="1:21"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58"/>
      <c r="N93" s="258"/>
      <c r="O93" s="258"/>
      <c r="P93" s="258"/>
      <c r="Q93" s="258"/>
      <c r="R93" s="258"/>
      <c r="S93" s="258"/>
      <c r="T93" s="258"/>
      <c r="U93" s="258"/>
    </row>
    <row r="94" spans="1:21"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258"/>
      <c r="N94" s="258"/>
      <c r="O94" s="258"/>
      <c r="P94" s="258"/>
      <c r="Q94" s="258"/>
      <c r="R94" s="258"/>
      <c r="S94" s="258"/>
      <c r="T94" s="258"/>
      <c r="U94" s="258"/>
    </row>
    <row r="95" spans="1:21"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258"/>
      <c r="N95" s="258"/>
      <c r="O95" s="258"/>
      <c r="P95" s="258"/>
      <c r="Q95" s="258"/>
      <c r="R95" s="258"/>
      <c r="S95" s="258"/>
      <c r="T95" s="258"/>
      <c r="U95" s="258"/>
    </row>
    <row r="96" spans="1:21"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258"/>
      <c r="N96" s="258"/>
      <c r="O96" s="258"/>
      <c r="P96" s="258"/>
      <c r="Q96" s="258"/>
      <c r="R96" s="258"/>
      <c r="S96" s="258"/>
      <c r="T96" s="258"/>
      <c r="U96" s="258"/>
    </row>
    <row r="97" spans="1:21" ht="62.25" customHeight="1" x14ac:dyDescent="0.3">
      <c r="A97" s="351"/>
      <c r="B97" s="292" t="str">
        <f>Résultats!B98</f>
        <v>12.3</v>
      </c>
      <c r="C97" s="276" t="str">
        <f>Résultats!C98</f>
        <v>AA</v>
      </c>
      <c r="D97" s="276">
        <f>Résultats!E98</f>
        <v>0</v>
      </c>
      <c r="E97" s="287" t="str">
        <f>Résultats!F98</f>
        <v>La page « plan du site » est-elle pertinente ?</v>
      </c>
      <c r="F97" s="276" t="s">
        <v>106</v>
      </c>
      <c r="G97" s="276"/>
      <c r="H97" s="22"/>
      <c r="I97" s="22"/>
      <c r="J97" s="22"/>
      <c r="K97" s="22"/>
      <c r="L97" s="22"/>
      <c r="M97" s="258"/>
      <c r="N97" s="258"/>
      <c r="O97" s="258"/>
      <c r="P97" s="258"/>
      <c r="Q97" s="258"/>
      <c r="R97" s="258"/>
      <c r="S97" s="258"/>
      <c r="T97" s="258"/>
      <c r="U97" s="258"/>
    </row>
    <row r="98" spans="1:21"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258"/>
      <c r="N98" s="258"/>
      <c r="O98" s="258"/>
      <c r="P98" s="258"/>
      <c r="Q98" s="258"/>
      <c r="R98" s="258"/>
      <c r="S98" s="258"/>
      <c r="T98" s="258"/>
      <c r="U98" s="258"/>
    </row>
    <row r="99" spans="1:21"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258"/>
      <c r="N99" s="258"/>
      <c r="O99" s="258"/>
      <c r="P99" s="258"/>
      <c r="Q99" s="258"/>
      <c r="R99" s="258"/>
      <c r="S99" s="258"/>
      <c r="T99" s="258"/>
      <c r="U99" s="258"/>
    </row>
    <row r="100" spans="1:21"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58"/>
      <c r="N100" s="258"/>
      <c r="O100" s="258"/>
      <c r="P100" s="258"/>
      <c r="Q100" s="258"/>
      <c r="R100" s="258"/>
      <c r="S100" s="258"/>
      <c r="T100" s="258"/>
      <c r="U100" s="258"/>
    </row>
    <row r="101" spans="1:21"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258"/>
      <c r="N101" s="258"/>
      <c r="O101" s="258"/>
      <c r="P101" s="258"/>
      <c r="Q101" s="258"/>
      <c r="R101" s="258"/>
      <c r="S101" s="258"/>
      <c r="T101" s="258"/>
      <c r="U101" s="258"/>
    </row>
    <row r="102" spans="1:21"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58"/>
      <c r="N102" s="258"/>
      <c r="O102" s="258"/>
      <c r="P102" s="258"/>
      <c r="Q102" s="258"/>
      <c r="R102" s="258"/>
      <c r="S102" s="258"/>
      <c r="T102" s="258"/>
      <c r="U102" s="258"/>
    </row>
    <row r="103" spans="1:21"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58"/>
      <c r="N103" s="258"/>
      <c r="O103" s="258"/>
      <c r="P103" s="258"/>
      <c r="Q103" s="258"/>
      <c r="R103" s="258"/>
      <c r="S103" s="258"/>
      <c r="T103" s="258"/>
      <c r="U103" s="258"/>
    </row>
    <row r="104" spans="1:21"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58"/>
      <c r="N104" s="258"/>
      <c r="O104" s="258"/>
      <c r="P104" s="258"/>
      <c r="Q104" s="258"/>
      <c r="R104" s="258"/>
      <c r="S104" s="258"/>
      <c r="T104" s="258"/>
      <c r="U104" s="258"/>
    </row>
    <row r="105" spans="1:21"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58"/>
      <c r="N105" s="258"/>
      <c r="O105" s="258"/>
      <c r="P105" s="258"/>
      <c r="Q105" s="258"/>
      <c r="R105" s="258"/>
      <c r="S105" s="258"/>
      <c r="T105" s="258"/>
      <c r="U105" s="258"/>
    </row>
    <row r="106" spans="1:21"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58"/>
      <c r="N106" s="258"/>
      <c r="O106" s="258"/>
      <c r="P106" s="258"/>
      <c r="Q106" s="258"/>
      <c r="R106" s="258"/>
      <c r="S106" s="258"/>
      <c r="T106" s="258"/>
      <c r="U106" s="258"/>
    </row>
    <row r="107" spans="1:21"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58"/>
      <c r="N107" s="258"/>
      <c r="O107" s="258"/>
      <c r="P107" s="258"/>
      <c r="Q107" s="258"/>
      <c r="R107" s="258"/>
      <c r="S107" s="258"/>
      <c r="T107" s="258"/>
      <c r="U107" s="258"/>
    </row>
    <row r="108" spans="1:21"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258"/>
      <c r="N108" s="258"/>
      <c r="O108" s="258"/>
      <c r="P108" s="258"/>
      <c r="Q108" s="258"/>
      <c r="R108" s="258"/>
      <c r="S108" s="258"/>
      <c r="T108" s="258"/>
      <c r="U108" s="258"/>
    </row>
    <row r="109" spans="1:21"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58"/>
      <c r="N109" s="258"/>
      <c r="O109" s="258"/>
      <c r="P109" s="258"/>
      <c r="Q109" s="258"/>
      <c r="R109" s="258"/>
      <c r="S109" s="258"/>
      <c r="T109" s="258"/>
      <c r="U109" s="258"/>
    </row>
    <row r="110" spans="1:21"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58"/>
      <c r="N110" s="258"/>
      <c r="O110" s="258"/>
      <c r="P110" s="258"/>
      <c r="Q110" s="258"/>
      <c r="R110" s="258"/>
      <c r="S110" s="258"/>
      <c r="T110" s="258"/>
      <c r="U110" s="258"/>
    </row>
    <row r="111" spans="1:21"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58"/>
      <c r="N111" s="258"/>
      <c r="O111" s="258"/>
      <c r="P111" s="258"/>
      <c r="Q111" s="258"/>
      <c r="R111" s="258"/>
      <c r="S111" s="258"/>
      <c r="T111" s="258"/>
      <c r="U111" s="258"/>
    </row>
    <row r="112" spans="1:21"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58"/>
      <c r="N112" s="258"/>
      <c r="O112" s="258"/>
      <c r="P112" s="258"/>
      <c r="Q112" s="258"/>
      <c r="R112" s="258"/>
      <c r="S112" s="258"/>
      <c r="T112" s="258"/>
      <c r="U112" s="258"/>
    </row>
    <row r="113" spans="1:21"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58"/>
      <c r="N113" s="258"/>
      <c r="O113" s="258"/>
      <c r="P113" s="258"/>
      <c r="Q113" s="258"/>
      <c r="R113" s="258"/>
      <c r="S113" s="258"/>
      <c r="T113" s="258"/>
      <c r="U113" s="258"/>
    </row>
    <row r="114" spans="1:21"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58"/>
      <c r="N114" s="258"/>
      <c r="O114" s="258"/>
      <c r="P114" s="258"/>
      <c r="Q114" s="258"/>
      <c r="R114" s="258"/>
      <c r="S114" s="258"/>
      <c r="T114" s="258"/>
      <c r="U114" s="258"/>
    </row>
    <row r="115" spans="1:21"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58"/>
      <c r="N116" s="258"/>
      <c r="O116" s="258"/>
      <c r="P116" s="258"/>
      <c r="Q116" s="258"/>
      <c r="R116" s="258"/>
      <c r="S116" s="258"/>
      <c r="T116" s="258"/>
      <c r="U116" s="258"/>
    </row>
    <row r="117" spans="1:21"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58"/>
      <c r="N117" s="258"/>
      <c r="O117" s="258"/>
      <c r="P117" s="258"/>
      <c r="Q117" s="258"/>
      <c r="R117" s="258"/>
      <c r="S117" s="258"/>
      <c r="T117" s="258"/>
      <c r="U117" s="258"/>
    </row>
  </sheetData>
  <autoFilter ref="B11:L117" xr:uid="{00000000-0009-0000-0000-00000A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289" priority="2" operator="equal">
      <formula>"x"</formula>
    </cfRule>
  </conditionalFormatting>
  <conditionalFormatting sqref="D12:D117">
    <cfRule type="cellIs" dxfId="288" priority="3" operator="equal">
      <formula>"x"</formula>
    </cfRule>
  </conditionalFormatting>
  <conditionalFormatting sqref="F1:F2 C2 F4:F117">
    <cfRule type="cellIs" dxfId="287" priority="13" operator="equal">
      <formula>"na"</formula>
    </cfRule>
  </conditionalFormatting>
  <conditionalFormatting sqref="F4:F10">
    <cfRule type="cellIs" dxfId="286" priority="1" operator="equal">
      <formula>"na"</formula>
    </cfRule>
  </conditionalFormatting>
  <conditionalFormatting sqref="F11:F117">
    <cfRule type="cellIs" dxfId="285" priority="10" operator="equal">
      <formula>"c"</formula>
    </cfRule>
  </conditionalFormatting>
  <conditionalFormatting sqref="F11:F117">
    <cfRule type="cellIs" dxfId="284" priority="11" operator="equal">
      <formula>"nc"</formula>
    </cfRule>
  </conditionalFormatting>
  <conditionalFormatting sqref="F11:F117">
    <cfRule type="cellIs" dxfId="283" priority="12" operator="equal">
      <formula>"nt"</formula>
    </cfRule>
  </conditionalFormatting>
  <conditionalFormatting sqref="G12:G117">
    <cfRule type="cellIs" dxfId="282" priority="5" operator="equal">
      <formula>"d"</formula>
    </cfRule>
  </conditionalFormatting>
  <conditionalFormatting sqref="O4:R4">
    <cfRule type="cellIs" dxfId="281" priority="4" operator="equal">
      <formula>"NT"</formula>
    </cfRule>
  </conditionalFormatting>
  <conditionalFormatting sqref="O4:R4">
    <cfRule type="cellIs" dxfId="280" priority="6" operator="equal">
      <formula>"C"</formula>
    </cfRule>
  </conditionalFormatting>
  <conditionalFormatting sqref="O4:R4">
    <cfRule type="cellIs" dxfId="279" priority="7" operator="equal">
      <formula>"NC"</formula>
    </cfRule>
  </conditionalFormatting>
  <conditionalFormatting sqref="O4:R4">
    <cfRule type="cellIs" dxfId="278" priority="8" operator="equal">
      <formula>"NA"</formula>
    </cfRule>
  </conditionalFormatting>
  <conditionalFormatting sqref="O4:R4">
    <cfRule type="cellIs" dxfId="277" priority="9" operator="equal">
      <formula>"NT"</formula>
    </cfRule>
  </conditionalFormatting>
  <dataValidations count="3">
    <dataValidation type="list" allowBlank="1" showErrorMessage="1" sqref="F54:F55" xr:uid="{00560078-0002-4997-A1FA-003A0040005B}">
      <formula1>"nt,na,c"</formula1>
    </dataValidation>
    <dataValidation type="list" allowBlank="1" showErrorMessage="1" sqref="F12:F53 F56:F117" xr:uid="{00BC00F7-0094-4AC0-8022-00F5004D006A}">
      <formula1>"nt,na,c,nc"</formula1>
    </dataValidation>
    <dataValidation type="list" allowBlank="1" sqref="G12:G117" xr:uid="{00770084-0040-4779-B32A-000A00C100E1}">
      <formula1>"d"</formula1>
    </dataValidation>
  </dataValidations>
  <hyperlinks>
    <hyperlink ref="L54" r:id="rId1" xr:uid="{00000000-0004-0000-0A00-000000000000}"/>
    <hyperlink ref="L55" r:id="rId2" xr:uid="{00000000-0004-0000-0A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A00-000000000000}">
          <x14:formula1>
            <xm:f>Paramètres!$A$2:$A$5</xm:f>
          </x14:formula1>
          <xm:sqref>H12:H117</xm:sqref>
        </x14:dataValidation>
        <x14:dataValidation type="list" allowBlank="1" xr:uid="{00000000-0002-0000-0A00-000001000000}">
          <x14:formula1>
            <xm:f>Paramètres!$D$2:$D$5</xm:f>
          </x14:formula1>
          <xm:sqref>I12:I117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666666"/>
    <outlinePr summaryBelow="0" summaryRight="0"/>
  </sheetPr>
  <dimension ref="A1:U117"/>
  <sheetViews>
    <sheetView showGridLines="0" workbookViewId="0">
      <pane xSplit="6" ySplit="11" topLeftCell="G12" activePane="bottomRight" state="frozen"/>
      <selection activeCell="F102" sqref="F102"/>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8867187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6.44140625" customWidth="1"/>
  </cols>
  <sheetData>
    <row r="1" spans="1:21" ht="0.75" customHeight="1" x14ac:dyDescent="0.3">
      <c r="A1" s="257"/>
      <c r="B1" s="258"/>
      <c r="C1" s="258"/>
      <c r="D1" s="258"/>
      <c r="E1" s="258"/>
      <c r="F1" s="258"/>
      <c r="G1" s="258"/>
      <c r="H1" s="258"/>
      <c r="I1" s="258"/>
      <c r="J1" s="258"/>
      <c r="K1" s="258"/>
      <c r="L1" s="258"/>
      <c r="M1" s="258"/>
      <c r="N1" s="258"/>
      <c r="O1" s="258"/>
      <c r="P1" s="258"/>
      <c r="Q1" s="258"/>
      <c r="R1" s="258"/>
      <c r="S1" s="258"/>
      <c r="T1" s="258"/>
      <c r="U1" s="258"/>
    </row>
    <row r="2" spans="1:21" ht="16.5" customHeight="1" x14ac:dyDescent="0.3">
      <c r="A2" s="260"/>
      <c r="B2" s="261" t="str">
        <f>F4</f>
        <v>P04</v>
      </c>
      <c r="C2" s="262" t="str">
        <f>Echantillon!C16</f>
        <v xml:space="preserve">Parcours du musicien </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HYPERLINK(Echantillon!D16)</f>
        <v>https://conservatoire.agglo-larochelle.fr/musique/parcours-du-musicien</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Echantillon!B16</f>
        <v>P04</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39</v>
      </c>
      <c r="G5" s="351"/>
      <c r="H5" s="351"/>
      <c r="I5" s="351"/>
      <c r="J5" s="351"/>
      <c r="K5" s="351"/>
      <c r="L5" s="351"/>
      <c r="M5" s="258"/>
      <c r="N5" s="276" t="s">
        <v>107</v>
      </c>
      <c r="O5" s="12">
        <f>COUNTIFS($C$12:$C$117,"A",$F$12:$F$117,"c")</f>
        <v>27</v>
      </c>
      <c r="P5" s="12">
        <f>COUNTIFS($C$12:$C$117,"A",$F$12:$F$117,"nc")</f>
        <v>0</v>
      </c>
      <c r="Q5" s="12">
        <f>COUNTIFS($C$12:$C$117,"A",$F$12:$F$117,"na")</f>
        <v>56</v>
      </c>
      <c r="R5" s="12">
        <f>COUNTIFS($C$12:$C$117,"A",$F$12:$F$117,"nt")</f>
        <v>0</v>
      </c>
      <c r="S5" s="277">
        <f t="shared" ref="S5:S7" si="0">O5+P5</f>
        <v>27</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12</v>
      </c>
      <c r="P6" s="12">
        <f>COUNTIFS($C$12:$C$117,"AA",$F$12:$F$117,"nc")</f>
        <v>0</v>
      </c>
      <c r="Q6" s="12">
        <f>COUNTIFS($C$12:$C$117,"AA",$F$12:$F$117,"na")</f>
        <v>11</v>
      </c>
      <c r="R6" s="12">
        <f>COUNTIFS($C$12:$C$117,"AA",$F$12:$F$117,"nt")</f>
        <v>0</v>
      </c>
      <c r="S6" s="277">
        <f t="shared" si="0"/>
        <v>12</v>
      </c>
      <c r="T6" s="278">
        <f t="shared" si="1"/>
        <v>1</v>
      </c>
      <c r="U6" s="103">
        <f>IF(S6&gt;0,SUM(O5:O6)/SUM(S5:S6),"-")</f>
        <v>1</v>
      </c>
    </row>
    <row r="7" spans="1:21" ht="16.5" customHeight="1" x14ac:dyDescent="0.3">
      <c r="A7" s="257"/>
      <c r="B7" s="351"/>
      <c r="C7" s="351"/>
      <c r="D7" s="351"/>
      <c r="E7" s="268" t="s">
        <v>497</v>
      </c>
      <c r="F7" s="268">
        <f>COUNTIF(F12:F117,"na")</f>
        <v>67</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39</v>
      </c>
      <c r="P8" s="281">
        <f t="shared" si="2"/>
        <v>0</v>
      </c>
      <c r="Q8" s="281">
        <f t="shared" si="2"/>
        <v>67</v>
      </c>
      <c r="R8" s="281">
        <f t="shared" si="2"/>
        <v>0</v>
      </c>
      <c r="S8" s="282">
        <f t="shared" si="2"/>
        <v>39</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2.25" hidden="1"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109</v>
      </c>
      <c r="G12" s="295"/>
      <c r="H12" s="22"/>
      <c r="I12" s="22"/>
      <c r="J12" s="22"/>
      <c r="K12" s="22"/>
      <c r="L12" s="22"/>
      <c r="M12" s="258"/>
      <c r="N12" s="258"/>
      <c r="O12" s="258"/>
      <c r="P12" s="258"/>
      <c r="Q12" s="258"/>
      <c r="R12" s="258"/>
      <c r="S12" s="258"/>
      <c r="T12" s="258"/>
      <c r="U12" s="258"/>
    </row>
    <row r="13" spans="1:21" ht="62.25" hidden="1"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109</v>
      </c>
      <c r="G13" s="276"/>
      <c r="H13" s="22"/>
      <c r="I13" s="22"/>
      <c r="J13" s="22"/>
      <c r="K13" s="22"/>
      <c r="L13" s="22"/>
      <c r="M13" s="258"/>
      <c r="N13" s="258"/>
      <c r="O13" s="258"/>
      <c r="P13" s="258"/>
      <c r="Q13" s="258"/>
      <c r="R13" s="258"/>
      <c r="S13" s="258"/>
      <c r="T13" s="258"/>
      <c r="U13" s="258"/>
    </row>
    <row r="14" spans="1:21" ht="62.25" hidden="1"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109</v>
      </c>
      <c r="G14" s="276"/>
      <c r="H14" s="22"/>
      <c r="I14" s="22"/>
      <c r="J14" s="22"/>
      <c r="K14" s="22"/>
      <c r="L14" s="22"/>
      <c r="M14" s="258"/>
      <c r="N14" s="258"/>
      <c r="O14" s="258"/>
      <c r="P14" s="258"/>
      <c r="Q14" s="258"/>
      <c r="R14" s="258"/>
      <c r="S14" s="258"/>
      <c r="T14" s="258"/>
      <c r="U14" s="258"/>
    </row>
    <row r="15" spans="1:21" ht="62.25" hidden="1"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58"/>
      <c r="N15" s="258"/>
      <c r="O15" s="258"/>
      <c r="P15" s="258"/>
      <c r="Q15" s="258"/>
      <c r="R15" s="258"/>
      <c r="S15" s="258"/>
      <c r="T15" s="258"/>
      <c r="U15" s="258"/>
    </row>
    <row r="16" spans="1:21" ht="62.25" hidden="1"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58"/>
      <c r="N16" s="258"/>
      <c r="O16" s="258"/>
      <c r="P16" s="258"/>
      <c r="Q16" s="258"/>
      <c r="R16" s="258"/>
      <c r="S16" s="258"/>
      <c r="T16" s="258"/>
      <c r="U16" s="258"/>
    </row>
    <row r="17" spans="1:21" ht="62.25" hidden="1"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258"/>
      <c r="N17" s="258"/>
      <c r="O17" s="258"/>
      <c r="P17" s="258"/>
      <c r="Q17" s="258"/>
      <c r="R17" s="258"/>
      <c r="S17" s="258"/>
      <c r="T17" s="258"/>
      <c r="U17" s="258"/>
    </row>
    <row r="18" spans="1:21" ht="62.25" hidden="1"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3"/>
      <c r="N18" s="293"/>
      <c r="O18" s="293"/>
      <c r="P18" s="293"/>
      <c r="Q18" s="293"/>
      <c r="R18" s="293"/>
      <c r="S18" s="293"/>
      <c r="T18" s="293"/>
      <c r="U18" s="293"/>
    </row>
    <row r="19" spans="1:21" ht="62.25" hidden="1"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57"/>
      <c r="N19" s="257"/>
      <c r="O19" s="257"/>
      <c r="P19" s="257"/>
      <c r="Q19" s="257"/>
      <c r="R19" s="257"/>
      <c r="S19" s="294"/>
      <c r="T19" s="258"/>
      <c r="U19" s="258"/>
    </row>
    <row r="20" spans="1:21" ht="62.25" hidden="1"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58"/>
      <c r="N20" s="258"/>
      <c r="O20" s="258"/>
      <c r="P20" s="258"/>
      <c r="Q20" s="258"/>
      <c r="R20" s="258"/>
      <c r="S20" s="258"/>
      <c r="T20" s="258"/>
      <c r="U20" s="258"/>
    </row>
    <row r="21" spans="1:21" ht="62.25" hidden="1" customHeight="1" x14ac:dyDescent="0.3">
      <c r="A21" s="390" t="s">
        <v>86</v>
      </c>
      <c r="B21" s="286" t="str">
        <f>Résultats!B22</f>
        <v>2.1</v>
      </c>
      <c r="C21" s="276" t="str">
        <f>Résultats!C22</f>
        <v>A</v>
      </c>
      <c r="D21" s="276">
        <f>Résultats!E22</f>
        <v>0</v>
      </c>
      <c r="E21" s="287" t="str">
        <f>Résultats!F22</f>
        <v>Chaque cadre a-t-il un titre de cadre ?</v>
      </c>
      <c r="F21" s="276" t="s">
        <v>109</v>
      </c>
      <c r="G21" s="276"/>
      <c r="H21" s="22"/>
      <c r="I21" s="22"/>
      <c r="J21" s="22"/>
      <c r="K21" s="22"/>
      <c r="L21" s="22"/>
      <c r="M21" s="258"/>
      <c r="N21" s="258"/>
      <c r="O21" s="258"/>
      <c r="P21" s="258"/>
      <c r="Q21" s="258"/>
      <c r="R21" s="258"/>
      <c r="S21" s="258"/>
      <c r="T21" s="258"/>
      <c r="U21" s="258"/>
    </row>
    <row r="22" spans="1:21" ht="62.25" hidden="1"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109</v>
      </c>
      <c r="G22" s="276"/>
      <c r="H22" s="22"/>
      <c r="I22" s="22"/>
      <c r="J22" s="22"/>
      <c r="K22" s="22"/>
      <c r="L22" s="22"/>
      <c r="M22" s="258"/>
      <c r="N22" s="258"/>
      <c r="O22" s="258"/>
      <c r="P22" s="258"/>
      <c r="Q22" s="258"/>
      <c r="R22" s="258"/>
      <c r="S22" s="258"/>
      <c r="T22" s="258"/>
      <c r="U22" s="258"/>
    </row>
    <row r="23" spans="1:21" ht="62.25" hidden="1"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58"/>
      <c r="N23" s="258"/>
      <c r="O23" s="258"/>
      <c r="P23" s="258"/>
      <c r="Q23" s="258"/>
      <c r="R23" s="258"/>
      <c r="S23" s="258"/>
      <c r="T23" s="258"/>
      <c r="U23" s="258"/>
    </row>
    <row r="24" spans="1:21" ht="62.25" hidden="1"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c r="I24" s="22"/>
      <c r="J24" s="22"/>
      <c r="K24" s="22"/>
      <c r="L24" s="22"/>
      <c r="M24" s="258"/>
      <c r="N24" s="258"/>
      <c r="O24" s="258"/>
      <c r="P24" s="258"/>
      <c r="Q24" s="258"/>
      <c r="R24" s="258"/>
      <c r="S24" s="258"/>
      <c r="T24" s="258"/>
      <c r="U24" s="258"/>
    </row>
    <row r="25" spans="1:21" ht="62.25" hidden="1"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58"/>
      <c r="N25" s="258"/>
      <c r="O25" s="258"/>
      <c r="P25" s="258"/>
      <c r="Q25" s="258"/>
      <c r="R25" s="258"/>
      <c r="S25" s="258"/>
      <c r="T25" s="258"/>
      <c r="U25" s="258"/>
    </row>
    <row r="26" spans="1:21" ht="62.25" hidden="1"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58"/>
      <c r="N26" s="258"/>
      <c r="O26" s="258"/>
      <c r="P26" s="258"/>
      <c r="Q26" s="258"/>
      <c r="R26" s="258"/>
      <c r="S26" s="258"/>
      <c r="T26" s="258"/>
      <c r="U26" s="258"/>
    </row>
    <row r="27" spans="1:21" ht="62.25" hidden="1"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58"/>
      <c r="N27" s="258"/>
      <c r="O27" s="258"/>
      <c r="P27" s="258"/>
      <c r="Q27" s="258"/>
      <c r="R27" s="258"/>
      <c r="S27" s="258"/>
      <c r="T27" s="258"/>
      <c r="U27" s="258"/>
    </row>
    <row r="28" spans="1:21" ht="62.25" hidden="1"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58"/>
      <c r="N28" s="258"/>
      <c r="O28" s="258"/>
      <c r="P28" s="258"/>
      <c r="Q28" s="258"/>
      <c r="R28" s="258"/>
      <c r="S28" s="258"/>
      <c r="T28" s="258"/>
      <c r="U28" s="258"/>
    </row>
    <row r="29" spans="1:21" ht="62.25" hidden="1"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58"/>
      <c r="N29" s="258"/>
      <c r="O29" s="258"/>
      <c r="P29" s="258"/>
      <c r="Q29" s="258"/>
      <c r="R29" s="258"/>
      <c r="S29" s="258"/>
      <c r="T29" s="258"/>
      <c r="U29" s="258"/>
    </row>
    <row r="30" spans="1:21" ht="62.25" hidden="1"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58"/>
      <c r="N30" s="258"/>
      <c r="O30" s="258"/>
      <c r="P30" s="258"/>
      <c r="Q30" s="258"/>
      <c r="R30" s="258"/>
      <c r="S30" s="258"/>
      <c r="T30" s="258"/>
      <c r="U30" s="258"/>
    </row>
    <row r="31" spans="1:21" ht="62.25" hidden="1"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58"/>
      <c r="N31" s="258"/>
      <c r="O31" s="258"/>
      <c r="P31" s="258"/>
      <c r="Q31" s="258"/>
      <c r="R31" s="258"/>
      <c r="S31" s="258"/>
      <c r="T31" s="258"/>
      <c r="U31" s="258"/>
    </row>
    <row r="32" spans="1:21" ht="62.25" hidden="1"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58"/>
      <c r="N32" s="258"/>
      <c r="O32" s="258"/>
      <c r="P32" s="258"/>
      <c r="Q32" s="258"/>
      <c r="R32" s="258"/>
      <c r="S32" s="258"/>
      <c r="T32" s="258"/>
      <c r="U32" s="258"/>
    </row>
    <row r="33" spans="1:21" ht="62.25" hidden="1"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58"/>
      <c r="N33" s="258"/>
      <c r="O33" s="258"/>
      <c r="P33" s="258"/>
      <c r="Q33" s="258"/>
      <c r="R33" s="258"/>
      <c r="S33" s="258"/>
      <c r="T33" s="258"/>
      <c r="U33" s="258"/>
    </row>
    <row r="34" spans="1:21" ht="62.25" hidden="1"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58"/>
      <c r="N34" s="258"/>
      <c r="O34" s="258"/>
      <c r="P34" s="258"/>
      <c r="Q34" s="258"/>
      <c r="R34" s="258"/>
      <c r="S34" s="258"/>
      <c r="T34" s="258"/>
      <c r="U34" s="258"/>
    </row>
    <row r="35" spans="1:21" ht="62.25" hidden="1"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58"/>
      <c r="N35" s="258"/>
      <c r="O35" s="258"/>
      <c r="P35" s="258"/>
      <c r="Q35" s="258"/>
      <c r="R35" s="258"/>
      <c r="S35" s="258"/>
      <c r="T35" s="258"/>
      <c r="U35" s="258"/>
    </row>
    <row r="36" spans="1:21" ht="62.25" hidden="1"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58"/>
      <c r="N36" s="258"/>
      <c r="O36" s="258"/>
      <c r="P36" s="258"/>
      <c r="Q36" s="258"/>
      <c r="R36" s="258"/>
      <c r="S36" s="258"/>
      <c r="T36" s="258"/>
      <c r="U36" s="258"/>
    </row>
    <row r="37" spans="1:21" ht="62.25" hidden="1"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58"/>
      <c r="N37" s="258"/>
      <c r="O37" s="258"/>
      <c r="P37" s="258"/>
      <c r="Q37" s="258"/>
      <c r="R37" s="258"/>
      <c r="S37" s="258"/>
      <c r="T37" s="258"/>
      <c r="U37" s="258"/>
    </row>
    <row r="38" spans="1:21" ht="62.25" hidden="1"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58"/>
      <c r="N38" s="258"/>
      <c r="O38" s="258"/>
      <c r="P38" s="258"/>
      <c r="Q38" s="258"/>
      <c r="R38" s="258"/>
      <c r="S38" s="258"/>
      <c r="T38" s="258"/>
      <c r="U38" s="258"/>
    </row>
    <row r="39" spans="1:21" ht="62.25" hidden="1"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58"/>
      <c r="N39" s="258"/>
      <c r="O39" s="258"/>
      <c r="P39" s="258"/>
      <c r="Q39" s="258"/>
      <c r="R39" s="258"/>
      <c r="S39" s="258"/>
      <c r="T39" s="258"/>
      <c r="U39" s="258"/>
    </row>
    <row r="40" spans="1:21" ht="62.25" hidden="1"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58"/>
      <c r="N40" s="258"/>
      <c r="O40" s="258"/>
      <c r="P40" s="258"/>
      <c r="Q40" s="258"/>
      <c r="R40" s="258"/>
      <c r="S40" s="258"/>
      <c r="T40" s="258"/>
      <c r="U40" s="258"/>
    </row>
    <row r="41" spans="1:21" ht="62.25" hidden="1"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58"/>
      <c r="N41" s="258"/>
      <c r="O41" s="258"/>
      <c r="P41" s="258"/>
      <c r="Q41" s="258"/>
      <c r="R41" s="258"/>
      <c r="S41" s="258"/>
      <c r="T41" s="258"/>
      <c r="U41" s="258"/>
    </row>
    <row r="42" spans="1:21" ht="62.25" hidden="1"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258"/>
      <c r="N42" s="258"/>
      <c r="O42" s="258"/>
      <c r="P42" s="258"/>
      <c r="Q42" s="258"/>
      <c r="R42" s="258"/>
      <c r="S42" s="258"/>
      <c r="T42" s="258"/>
      <c r="U42" s="258"/>
    </row>
    <row r="43" spans="1:21" ht="62.25" hidden="1"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258"/>
      <c r="N43" s="258"/>
      <c r="O43" s="258"/>
      <c r="P43" s="258"/>
      <c r="Q43" s="258"/>
      <c r="R43" s="258"/>
      <c r="S43" s="258"/>
      <c r="T43" s="258"/>
      <c r="U43" s="258"/>
    </row>
    <row r="44" spans="1:21" ht="62.25" hidden="1"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258"/>
      <c r="N44" s="258"/>
      <c r="O44" s="258"/>
      <c r="P44" s="258"/>
      <c r="Q44" s="258"/>
      <c r="R44" s="258"/>
      <c r="S44" s="258"/>
      <c r="T44" s="258"/>
      <c r="U44" s="258"/>
    </row>
    <row r="45" spans="1:21" ht="62.25" hidden="1"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258"/>
      <c r="N45" s="258"/>
      <c r="O45" s="258"/>
      <c r="P45" s="258"/>
      <c r="Q45" s="258"/>
      <c r="R45" s="258"/>
      <c r="S45" s="258"/>
      <c r="T45" s="258"/>
      <c r="U45" s="258"/>
    </row>
    <row r="46" spans="1:21" ht="62.25" hidden="1"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58"/>
      <c r="N46" s="258"/>
      <c r="O46" s="258"/>
      <c r="P46" s="258"/>
      <c r="Q46" s="258"/>
      <c r="R46" s="258"/>
      <c r="S46" s="258"/>
      <c r="T46" s="258"/>
      <c r="U46" s="258"/>
    </row>
    <row r="47" spans="1:21" ht="62.25" hidden="1"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c r="I47" s="22"/>
      <c r="J47" s="22"/>
      <c r="K47" s="22"/>
      <c r="L47" s="22"/>
      <c r="M47" s="258"/>
      <c r="N47" s="258"/>
      <c r="O47" s="258"/>
      <c r="P47" s="258"/>
      <c r="Q47" s="258"/>
      <c r="R47" s="258"/>
      <c r="S47" s="258"/>
      <c r="T47" s="258"/>
      <c r="U47" s="258"/>
    </row>
    <row r="48" spans="1:21" ht="62.25" hidden="1"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58"/>
      <c r="N48" s="258"/>
      <c r="O48" s="258"/>
      <c r="P48" s="258"/>
      <c r="Q48" s="258"/>
      <c r="R48" s="258"/>
      <c r="S48" s="258"/>
      <c r="T48" s="258"/>
      <c r="U48" s="258"/>
    </row>
    <row r="49" spans="1:21" ht="62.25" hidden="1"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106</v>
      </c>
      <c r="G49" s="276"/>
      <c r="H49" s="22"/>
      <c r="I49" s="22"/>
      <c r="J49" s="22"/>
      <c r="K49" s="22"/>
      <c r="L49" s="22"/>
      <c r="M49" s="258"/>
      <c r="N49" s="258"/>
      <c r="O49" s="258"/>
      <c r="P49" s="258"/>
      <c r="Q49" s="258"/>
      <c r="R49" s="258"/>
      <c r="S49" s="258"/>
      <c r="T49" s="258"/>
      <c r="U49" s="258"/>
    </row>
    <row r="50" spans="1:21" ht="62.25" hidden="1"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58"/>
      <c r="N50" s="258"/>
      <c r="O50" s="258"/>
      <c r="P50" s="258"/>
      <c r="Q50" s="258"/>
      <c r="R50" s="258"/>
      <c r="S50" s="258"/>
      <c r="T50" s="258"/>
      <c r="U50" s="258"/>
    </row>
    <row r="51" spans="1:21" ht="62.25" hidden="1"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106</v>
      </c>
      <c r="G51" s="276"/>
      <c r="H51" s="22"/>
      <c r="I51" s="22"/>
      <c r="J51" s="22"/>
      <c r="K51" s="22"/>
      <c r="L51" s="22"/>
      <c r="M51" s="258"/>
      <c r="N51" s="258"/>
      <c r="O51" s="258"/>
      <c r="P51" s="258"/>
      <c r="Q51" s="258"/>
      <c r="R51" s="258"/>
      <c r="S51" s="258"/>
      <c r="T51" s="258"/>
      <c r="U51" s="258"/>
    </row>
    <row r="52" spans="1:21" ht="62.25" hidden="1"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58"/>
      <c r="N52" s="258"/>
      <c r="O52" s="258"/>
      <c r="P52" s="258"/>
      <c r="Q52" s="258"/>
      <c r="R52" s="258"/>
      <c r="S52" s="258"/>
      <c r="T52" s="258"/>
      <c r="U52" s="258"/>
    </row>
    <row r="53" spans="1:21" ht="62.25" hidden="1"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58"/>
      <c r="N53" s="258"/>
      <c r="O53" s="258"/>
      <c r="P53" s="258"/>
      <c r="Q53" s="258"/>
      <c r="R53" s="258"/>
      <c r="S53" s="258"/>
      <c r="T53" s="258"/>
      <c r="U53" s="258"/>
    </row>
    <row r="54" spans="1:21" ht="62.25" hidden="1"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58"/>
      <c r="N54" s="258"/>
      <c r="O54" s="258"/>
      <c r="P54" s="258"/>
      <c r="Q54" s="258"/>
      <c r="R54" s="258"/>
      <c r="S54" s="258"/>
      <c r="T54" s="258"/>
      <c r="U54" s="258"/>
    </row>
    <row r="55" spans="1:21" ht="62.25" hidden="1"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258"/>
      <c r="N55" s="258"/>
      <c r="O55" s="258"/>
      <c r="P55" s="258"/>
      <c r="Q55" s="258"/>
      <c r="R55" s="258"/>
      <c r="S55" s="258"/>
      <c r="T55" s="258"/>
      <c r="U55" s="258"/>
    </row>
    <row r="56" spans="1:21" ht="62.25" hidden="1"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58"/>
      <c r="N56" s="258"/>
      <c r="O56" s="258"/>
      <c r="P56" s="258"/>
      <c r="Q56" s="258"/>
      <c r="R56" s="258"/>
      <c r="S56" s="258"/>
      <c r="T56" s="258"/>
      <c r="U56" s="258"/>
    </row>
    <row r="57" spans="1:21" ht="62.25" hidden="1"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58"/>
      <c r="N57" s="258"/>
      <c r="O57" s="258"/>
      <c r="P57" s="258"/>
      <c r="Q57" s="258"/>
      <c r="R57" s="258"/>
      <c r="S57" s="258"/>
      <c r="T57" s="258"/>
      <c r="U57" s="258"/>
    </row>
    <row r="58" spans="1:21" ht="62.25" hidden="1"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58"/>
      <c r="N58" s="258"/>
      <c r="O58" s="258"/>
      <c r="P58" s="258"/>
      <c r="Q58" s="258"/>
      <c r="R58" s="258"/>
      <c r="S58" s="258"/>
      <c r="T58" s="258"/>
      <c r="U58" s="258"/>
    </row>
    <row r="59" spans="1:21" ht="62.25" hidden="1"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58"/>
      <c r="N59" s="258"/>
      <c r="O59" s="258"/>
      <c r="P59" s="258"/>
      <c r="Q59" s="258"/>
      <c r="R59" s="258"/>
      <c r="S59" s="258"/>
      <c r="T59" s="258"/>
      <c r="U59" s="258"/>
    </row>
    <row r="60" spans="1:21" ht="62.25" hidden="1"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58"/>
      <c r="N60" s="258"/>
      <c r="O60" s="258"/>
      <c r="P60" s="258"/>
      <c r="Q60" s="258"/>
      <c r="R60" s="258"/>
      <c r="S60" s="258"/>
      <c r="T60" s="258"/>
      <c r="U60" s="258"/>
    </row>
    <row r="61" spans="1:21" ht="62.25" hidden="1"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58"/>
      <c r="N61" s="258"/>
      <c r="O61" s="258"/>
      <c r="P61" s="258"/>
      <c r="Q61" s="258"/>
      <c r="R61" s="258"/>
      <c r="S61" s="258"/>
      <c r="T61" s="258"/>
      <c r="U61" s="258"/>
    </row>
    <row r="62" spans="1:21"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t="s">
        <v>480</v>
      </c>
      <c r="I62" s="22" t="s">
        <v>488</v>
      </c>
      <c r="J62" s="22" t="s">
        <v>512</v>
      </c>
      <c r="K62" s="22" t="s">
        <v>513</v>
      </c>
      <c r="L62" s="290" t="s">
        <v>514</v>
      </c>
      <c r="M62" s="258"/>
      <c r="N62" s="258"/>
      <c r="O62" s="258"/>
      <c r="P62" s="258"/>
      <c r="Q62" s="258"/>
      <c r="R62" s="258"/>
      <c r="S62" s="258"/>
      <c r="T62" s="258"/>
      <c r="U62" s="258"/>
    </row>
    <row r="63" spans="1:21" ht="62.25" hidden="1"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58"/>
      <c r="N63" s="258"/>
      <c r="O63" s="258"/>
      <c r="P63" s="258"/>
      <c r="Q63" s="258"/>
      <c r="R63" s="258"/>
      <c r="S63" s="258"/>
      <c r="T63" s="258"/>
      <c r="U63" s="258"/>
    </row>
    <row r="64" spans="1:21" ht="62.25" hidden="1"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c r="I64" s="22"/>
      <c r="J64" s="22"/>
      <c r="K64" s="22"/>
      <c r="L64" s="22"/>
      <c r="M64" s="258"/>
      <c r="N64" s="258"/>
      <c r="O64" s="258"/>
      <c r="P64" s="258"/>
      <c r="Q64" s="258"/>
      <c r="R64" s="258"/>
      <c r="S64" s="258"/>
      <c r="T64" s="258"/>
      <c r="U64" s="258"/>
    </row>
    <row r="65" spans="1:21" ht="62.25" hidden="1"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58"/>
      <c r="N65" s="258"/>
      <c r="O65" s="258"/>
      <c r="P65" s="258"/>
      <c r="Q65" s="258"/>
      <c r="R65" s="258"/>
      <c r="S65" s="258"/>
      <c r="T65" s="258"/>
      <c r="U65" s="258"/>
    </row>
    <row r="66" spans="1:21" ht="62.25" hidden="1"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58"/>
      <c r="N66" s="258"/>
      <c r="O66" s="258"/>
      <c r="P66" s="258"/>
      <c r="Q66" s="258"/>
      <c r="R66" s="258"/>
      <c r="S66" s="258"/>
      <c r="T66" s="258"/>
      <c r="U66" s="258"/>
    </row>
    <row r="67" spans="1:21" ht="62.25" hidden="1"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58"/>
      <c r="N67" s="258"/>
      <c r="O67" s="258"/>
      <c r="P67" s="258"/>
      <c r="Q67" s="258"/>
      <c r="R67" s="258"/>
      <c r="S67" s="258"/>
      <c r="T67" s="258"/>
      <c r="U67" s="258"/>
    </row>
    <row r="68" spans="1:21" ht="62.25" hidden="1"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58"/>
      <c r="N68" s="258"/>
      <c r="O68" s="258"/>
      <c r="P68" s="258"/>
      <c r="Q68" s="258"/>
      <c r="R68" s="258"/>
      <c r="S68" s="258"/>
      <c r="T68" s="258"/>
      <c r="U68" s="258"/>
    </row>
    <row r="69" spans="1:21" ht="62.25" hidden="1"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58"/>
      <c r="N69" s="258"/>
      <c r="O69" s="258"/>
      <c r="P69" s="258"/>
      <c r="Q69" s="258"/>
      <c r="R69" s="258"/>
      <c r="S69" s="258"/>
      <c r="T69" s="258"/>
      <c r="U69" s="258"/>
    </row>
    <row r="70" spans="1:21" ht="62.25" hidden="1"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58"/>
      <c r="N70" s="258"/>
      <c r="O70" s="258"/>
      <c r="P70" s="258"/>
      <c r="Q70" s="258"/>
      <c r="R70" s="258"/>
      <c r="S70" s="258"/>
      <c r="T70" s="258"/>
      <c r="U70" s="258"/>
    </row>
    <row r="71" spans="1:21" ht="62.25" hidden="1"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58"/>
      <c r="N71" s="258"/>
      <c r="O71" s="258"/>
      <c r="P71" s="258"/>
      <c r="Q71" s="258"/>
      <c r="R71" s="258"/>
      <c r="S71" s="258"/>
      <c r="T71" s="258"/>
      <c r="U71" s="258"/>
    </row>
    <row r="72" spans="1:21" ht="62.25" hidden="1"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58"/>
      <c r="N72" s="258"/>
      <c r="O72" s="258"/>
      <c r="P72" s="258"/>
      <c r="Q72" s="258"/>
      <c r="R72" s="258"/>
      <c r="S72" s="258"/>
      <c r="T72" s="258"/>
      <c r="U72" s="258"/>
    </row>
    <row r="73" spans="1:21" ht="62.25" hidden="1"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58"/>
      <c r="N73" s="258"/>
      <c r="O73" s="258"/>
      <c r="P73" s="258"/>
      <c r="Q73" s="258"/>
      <c r="R73" s="258"/>
      <c r="S73" s="258"/>
      <c r="T73" s="258"/>
      <c r="U73" s="258"/>
    </row>
    <row r="74" spans="1:21" ht="62.25" hidden="1"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58"/>
      <c r="N74" s="258"/>
      <c r="O74" s="258"/>
      <c r="P74" s="258"/>
      <c r="Q74" s="258"/>
      <c r="R74" s="258"/>
      <c r="S74" s="258"/>
      <c r="T74" s="258"/>
      <c r="U74" s="258"/>
    </row>
    <row r="75" spans="1:21" ht="62.25" hidden="1"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58"/>
      <c r="N75" s="258"/>
      <c r="O75" s="258"/>
      <c r="P75" s="258"/>
      <c r="Q75" s="258"/>
      <c r="R75" s="258"/>
      <c r="S75" s="258"/>
      <c r="T75" s="258"/>
      <c r="U75" s="258"/>
    </row>
    <row r="76" spans="1:21" ht="62.25" hidden="1"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58"/>
      <c r="N76" s="258"/>
      <c r="O76" s="258"/>
      <c r="P76" s="258"/>
      <c r="Q76" s="258"/>
      <c r="R76" s="258"/>
      <c r="S76" s="258"/>
      <c r="T76" s="258"/>
      <c r="U76" s="258"/>
    </row>
    <row r="77" spans="1:21" ht="62.25" hidden="1"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58"/>
      <c r="N77" s="258"/>
      <c r="O77" s="258"/>
      <c r="P77" s="258"/>
      <c r="Q77" s="258"/>
      <c r="R77" s="258"/>
      <c r="S77" s="258"/>
      <c r="T77" s="258"/>
      <c r="U77" s="258"/>
    </row>
    <row r="78" spans="1:21" ht="88.2" hidden="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58"/>
      <c r="N78" s="258"/>
      <c r="O78" s="258"/>
      <c r="P78" s="258"/>
      <c r="Q78" s="258"/>
      <c r="R78" s="258"/>
      <c r="S78" s="258"/>
      <c r="T78" s="258"/>
      <c r="U78" s="258"/>
    </row>
    <row r="79" spans="1:21" ht="62.25" hidden="1"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58"/>
      <c r="N79" s="258"/>
      <c r="O79" s="258"/>
      <c r="P79" s="258"/>
      <c r="Q79" s="258"/>
      <c r="R79" s="258"/>
      <c r="S79" s="258"/>
      <c r="T79" s="258"/>
      <c r="U79" s="258"/>
    </row>
    <row r="80" spans="1:21" ht="62.25" hidden="1"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58"/>
      <c r="N80" s="258"/>
      <c r="O80" s="258"/>
      <c r="P80" s="258"/>
      <c r="Q80" s="258"/>
      <c r="R80" s="258"/>
      <c r="S80" s="258"/>
      <c r="T80" s="258"/>
      <c r="U80" s="258"/>
    </row>
    <row r="81" spans="1:21" ht="62.25" hidden="1"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58"/>
      <c r="N81" s="258"/>
      <c r="O81" s="258"/>
      <c r="P81" s="258"/>
      <c r="Q81" s="258"/>
      <c r="R81" s="258"/>
      <c r="S81" s="258"/>
      <c r="T81" s="258"/>
      <c r="U81" s="258"/>
    </row>
    <row r="82" spans="1:21" ht="62.25" hidden="1" customHeight="1" x14ac:dyDescent="0.3">
      <c r="A82" s="390" t="s">
        <v>95</v>
      </c>
      <c r="B82" s="286" t="str">
        <f>Résultats!B83</f>
        <v>11.1</v>
      </c>
      <c r="C82" s="276" t="str">
        <f>Résultats!C83</f>
        <v>A</v>
      </c>
      <c r="D82" s="276" t="str">
        <f>Résultats!E83</f>
        <v>x</v>
      </c>
      <c r="E82" s="287" t="str">
        <f>Résultats!F83</f>
        <v>Chaque champ de formulaire a-t-il une étiquette ?</v>
      </c>
      <c r="F82" s="276" t="s">
        <v>106</v>
      </c>
      <c r="G82" s="276"/>
      <c r="H82" s="22"/>
      <c r="I82" s="22"/>
      <c r="J82" s="22"/>
      <c r="K82" s="22"/>
      <c r="L82" s="22"/>
      <c r="M82" s="258"/>
      <c r="N82" s="258"/>
      <c r="O82" s="258"/>
      <c r="P82" s="258"/>
      <c r="Q82" s="258"/>
      <c r="R82" s="258"/>
      <c r="S82" s="258"/>
      <c r="T82" s="258"/>
      <c r="U82" s="258"/>
    </row>
    <row r="83" spans="1:21" ht="62.25" hidden="1"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106</v>
      </c>
      <c r="G83" s="276"/>
      <c r="H83" s="22"/>
      <c r="I83" s="22"/>
      <c r="J83" s="22"/>
      <c r="K83" s="22"/>
      <c r="L83" s="22"/>
      <c r="M83" s="258"/>
      <c r="N83" s="258"/>
      <c r="O83" s="258"/>
      <c r="P83" s="258"/>
      <c r="Q83" s="258"/>
      <c r="R83" s="258"/>
      <c r="S83" s="258"/>
      <c r="T83" s="258"/>
      <c r="U83" s="258"/>
    </row>
    <row r="84" spans="1:21" ht="62.25" hidden="1"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58"/>
      <c r="N84" s="258"/>
      <c r="O84" s="258"/>
      <c r="P84" s="258"/>
      <c r="Q84" s="258"/>
      <c r="R84" s="258"/>
      <c r="S84" s="258"/>
      <c r="T84" s="258"/>
      <c r="U84" s="258"/>
    </row>
    <row r="85" spans="1:21" ht="62.25" hidden="1"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106</v>
      </c>
      <c r="G85" s="276"/>
      <c r="H85" s="22"/>
      <c r="I85" s="22"/>
      <c r="J85" s="22"/>
      <c r="K85" s="22"/>
      <c r="L85" s="22"/>
      <c r="M85" s="258"/>
      <c r="N85" s="258"/>
      <c r="O85" s="258"/>
      <c r="P85" s="258"/>
      <c r="Q85" s="258"/>
      <c r="R85" s="258"/>
      <c r="S85" s="258"/>
      <c r="T85" s="258"/>
      <c r="U85" s="258"/>
    </row>
    <row r="86" spans="1:21" ht="62.25" hidden="1"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58"/>
      <c r="N86" s="258"/>
      <c r="O86" s="258"/>
      <c r="P86" s="258"/>
      <c r="Q86" s="258"/>
      <c r="R86" s="258"/>
      <c r="S86" s="258"/>
      <c r="T86" s="258"/>
      <c r="U86" s="258"/>
    </row>
    <row r="87" spans="1:21" ht="62.25" hidden="1"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58"/>
      <c r="N87" s="258"/>
      <c r="O87" s="258"/>
      <c r="P87" s="258"/>
      <c r="Q87" s="258"/>
      <c r="R87" s="258"/>
      <c r="S87" s="258"/>
      <c r="T87" s="258"/>
      <c r="U87" s="258"/>
    </row>
    <row r="88" spans="1:21" ht="62.25" hidden="1"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58"/>
      <c r="N88" s="258"/>
      <c r="O88" s="258"/>
      <c r="P88" s="258"/>
      <c r="Q88" s="258"/>
      <c r="R88" s="258"/>
      <c r="S88" s="258"/>
      <c r="T88" s="258"/>
      <c r="U88" s="258"/>
    </row>
    <row r="89" spans="1:21" ht="62.25" hidden="1"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58"/>
      <c r="N89" s="258"/>
      <c r="O89" s="258"/>
      <c r="P89" s="258"/>
      <c r="Q89" s="258"/>
      <c r="R89" s="258"/>
      <c r="S89" s="258"/>
      <c r="T89" s="258"/>
      <c r="U89" s="258"/>
    </row>
    <row r="90" spans="1:21" ht="62.25" hidden="1"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258"/>
      <c r="N90" s="258"/>
      <c r="O90" s="258"/>
      <c r="P90" s="258"/>
      <c r="Q90" s="258"/>
      <c r="R90" s="258"/>
      <c r="S90" s="258"/>
      <c r="T90" s="258"/>
      <c r="U90" s="258"/>
    </row>
    <row r="91" spans="1:21" ht="62.25" hidden="1"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258"/>
      <c r="N91" s="258"/>
      <c r="O91" s="258"/>
      <c r="P91" s="258"/>
      <c r="Q91" s="258"/>
      <c r="R91" s="258"/>
      <c r="S91" s="258"/>
      <c r="T91" s="258"/>
      <c r="U91" s="258"/>
    </row>
    <row r="92" spans="1:21" ht="62.25" hidden="1"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258"/>
      <c r="N92" s="258"/>
      <c r="O92" s="258"/>
      <c r="P92" s="258"/>
      <c r="Q92" s="258"/>
      <c r="R92" s="258"/>
      <c r="S92" s="258"/>
      <c r="T92" s="258"/>
      <c r="U92" s="258"/>
    </row>
    <row r="93" spans="1:21" ht="62.25" hidden="1"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58"/>
      <c r="N93" s="258"/>
      <c r="O93" s="258"/>
      <c r="P93" s="258"/>
      <c r="Q93" s="258"/>
      <c r="R93" s="258"/>
      <c r="S93" s="258"/>
      <c r="T93" s="258"/>
      <c r="U93" s="258"/>
    </row>
    <row r="94" spans="1:21" ht="62.25" hidden="1"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258"/>
      <c r="N94" s="258"/>
      <c r="O94" s="258"/>
      <c r="P94" s="258"/>
      <c r="Q94" s="258"/>
      <c r="R94" s="258"/>
      <c r="S94" s="258"/>
      <c r="T94" s="258"/>
      <c r="U94" s="258"/>
    </row>
    <row r="95" spans="1:21" ht="62.25" hidden="1"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258"/>
      <c r="N95" s="258"/>
      <c r="O95" s="258"/>
      <c r="P95" s="258"/>
      <c r="Q95" s="258"/>
      <c r="R95" s="258"/>
      <c r="S95" s="258"/>
      <c r="T95" s="258"/>
      <c r="U95" s="258"/>
    </row>
    <row r="96" spans="1:21" ht="62.25" hidden="1"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258"/>
      <c r="N96" s="258"/>
      <c r="O96" s="258"/>
      <c r="P96" s="258"/>
      <c r="Q96" s="258"/>
      <c r="R96" s="258"/>
      <c r="S96" s="258"/>
      <c r="T96" s="258"/>
      <c r="U96" s="258"/>
    </row>
    <row r="97" spans="1:21" ht="62.25" hidden="1" customHeight="1" x14ac:dyDescent="0.3">
      <c r="A97" s="351"/>
      <c r="B97" s="292" t="str">
        <f>Résultats!B98</f>
        <v>12.3</v>
      </c>
      <c r="C97" s="276" t="str">
        <f>Résultats!C98</f>
        <v>AA</v>
      </c>
      <c r="D97" s="276">
        <f>Résultats!E98</f>
        <v>0</v>
      </c>
      <c r="E97" s="287" t="str">
        <f>Résultats!F98</f>
        <v>La page « plan du site » est-elle pertinente ?</v>
      </c>
      <c r="F97" s="276" t="s">
        <v>106</v>
      </c>
      <c r="G97" s="276"/>
      <c r="H97" s="22"/>
      <c r="I97" s="22"/>
      <c r="J97" s="22"/>
      <c r="K97" s="22"/>
      <c r="L97" s="22"/>
      <c r="M97" s="258"/>
      <c r="N97" s="258"/>
      <c r="O97" s="258"/>
      <c r="P97" s="258"/>
      <c r="Q97" s="258"/>
      <c r="R97" s="258"/>
      <c r="S97" s="258"/>
      <c r="T97" s="258"/>
      <c r="U97" s="258"/>
    </row>
    <row r="98" spans="1:21" ht="62.25" hidden="1"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258"/>
      <c r="N98" s="258"/>
      <c r="O98" s="258"/>
      <c r="P98" s="258"/>
      <c r="Q98" s="258"/>
      <c r="R98" s="258"/>
      <c r="S98" s="258"/>
      <c r="T98" s="258"/>
      <c r="U98" s="258"/>
    </row>
    <row r="99" spans="1:21" ht="62.25" hidden="1"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258"/>
      <c r="N99" s="258"/>
      <c r="O99" s="258"/>
      <c r="P99" s="258"/>
      <c r="Q99" s="258"/>
      <c r="R99" s="258"/>
      <c r="S99" s="258"/>
      <c r="T99" s="258"/>
      <c r="U99" s="258"/>
    </row>
    <row r="100" spans="1:21" ht="62.25" hidden="1"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58"/>
      <c r="N100" s="258"/>
      <c r="O100" s="258"/>
      <c r="P100" s="258"/>
      <c r="Q100" s="258"/>
      <c r="R100" s="258"/>
      <c r="S100" s="258"/>
      <c r="T100" s="258"/>
      <c r="U100" s="258"/>
    </row>
    <row r="101" spans="1:21" ht="62.25" hidden="1"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258"/>
      <c r="N101" s="258"/>
      <c r="O101" s="258"/>
      <c r="P101" s="258"/>
      <c r="Q101" s="258"/>
      <c r="R101" s="258"/>
      <c r="S101" s="258"/>
      <c r="T101" s="258"/>
      <c r="U101" s="258"/>
    </row>
    <row r="102" spans="1:21" ht="62.25" hidden="1"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58"/>
      <c r="N102" s="258"/>
      <c r="O102" s="258"/>
      <c r="P102" s="258"/>
      <c r="Q102" s="258"/>
      <c r="R102" s="258"/>
      <c r="S102" s="258"/>
      <c r="T102" s="258"/>
      <c r="U102" s="258"/>
    </row>
    <row r="103" spans="1:21" ht="62.25" hidden="1"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58"/>
      <c r="N103" s="258"/>
      <c r="O103" s="258"/>
      <c r="P103" s="258"/>
      <c r="Q103" s="258"/>
      <c r="R103" s="258"/>
      <c r="S103" s="258"/>
      <c r="T103" s="258"/>
      <c r="U103" s="258"/>
    </row>
    <row r="104" spans="1:21" ht="62.25" hidden="1"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58"/>
      <c r="N104" s="258"/>
      <c r="O104" s="258"/>
      <c r="P104" s="258"/>
      <c r="Q104" s="258"/>
      <c r="R104" s="258"/>
      <c r="S104" s="258"/>
      <c r="T104" s="258"/>
      <c r="U104" s="258"/>
    </row>
    <row r="105" spans="1:21" ht="62.25" hidden="1"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58"/>
      <c r="N105" s="258"/>
      <c r="O105" s="258"/>
      <c r="P105" s="258"/>
      <c r="Q105" s="258"/>
      <c r="R105" s="258"/>
      <c r="S105" s="258"/>
      <c r="T105" s="258"/>
      <c r="U105" s="258"/>
    </row>
    <row r="106" spans="1:21" ht="62.25" hidden="1"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58"/>
      <c r="N106" s="258"/>
      <c r="O106" s="258"/>
      <c r="P106" s="258"/>
      <c r="Q106" s="258"/>
      <c r="R106" s="258"/>
      <c r="S106" s="258"/>
      <c r="T106" s="258"/>
      <c r="U106" s="258"/>
    </row>
    <row r="107" spans="1:21" ht="62.25" hidden="1"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58"/>
      <c r="N107" s="258"/>
      <c r="O107" s="258"/>
      <c r="P107" s="258"/>
      <c r="Q107" s="258"/>
      <c r="R107" s="258"/>
      <c r="S107" s="258"/>
      <c r="T107" s="258"/>
      <c r="U107" s="258"/>
    </row>
    <row r="108" spans="1:21" ht="62.25" hidden="1"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258"/>
      <c r="N108" s="258"/>
      <c r="O108" s="258"/>
      <c r="P108" s="258"/>
      <c r="Q108" s="258"/>
      <c r="R108" s="258"/>
      <c r="S108" s="258"/>
      <c r="T108" s="258"/>
      <c r="U108" s="258"/>
    </row>
    <row r="109" spans="1:21" ht="62.25" hidden="1"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58"/>
      <c r="N109" s="258"/>
      <c r="O109" s="258"/>
      <c r="P109" s="258"/>
      <c r="Q109" s="258"/>
      <c r="R109" s="258"/>
      <c r="S109" s="258"/>
      <c r="T109" s="258"/>
      <c r="U109" s="258"/>
    </row>
    <row r="110" spans="1:21" ht="62.25" hidden="1"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58"/>
      <c r="N110" s="258"/>
      <c r="O110" s="258"/>
      <c r="P110" s="258"/>
      <c r="Q110" s="258"/>
      <c r="R110" s="258"/>
      <c r="S110" s="258"/>
      <c r="T110" s="258"/>
      <c r="U110" s="258"/>
    </row>
    <row r="111" spans="1:21" ht="62.25" hidden="1"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58"/>
      <c r="N111" s="258"/>
      <c r="O111" s="258"/>
      <c r="P111" s="258"/>
      <c r="Q111" s="258"/>
      <c r="R111" s="258"/>
      <c r="S111" s="258"/>
      <c r="T111" s="258"/>
      <c r="U111" s="258"/>
    </row>
    <row r="112" spans="1:21" ht="62.25" hidden="1"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58"/>
      <c r="N112" s="258"/>
      <c r="O112" s="258"/>
      <c r="P112" s="258"/>
      <c r="Q112" s="258"/>
      <c r="R112" s="258"/>
      <c r="S112" s="258"/>
      <c r="T112" s="258"/>
      <c r="U112" s="258"/>
    </row>
    <row r="113" spans="1:21" ht="62.25" hidden="1"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58"/>
      <c r="N113" s="258"/>
      <c r="O113" s="258"/>
      <c r="P113" s="258"/>
      <c r="Q113" s="258"/>
      <c r="R113" s="258"/>
      <c r="S113" s="258"/>
      <c r="T113" s="258"/>
      <c r="U113" s="258"/>
    </row>
    <row r="114" spans="1:21" ht="62.25" hidden="1"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58"/>
      <c r="N114" s="258"/>
      <c r="O114" s="258"/>
      <c r="P114" s="258"/>
      <c r="Q114" s="258"/>
      <c r="R114" s="258"/>
      <c r="S114" s="258"/>
      <c r="T114" s="258"/>
      <c r="U114" s="258"/>
    </row>
    <row r="115" spans="1:21" ht="62.25" hidden="1"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hidden="1"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58"/>
      <c r="N116" s="258"/>
      <c r="O116" s="258"/>
      <c r="P116" s="258"/>
      <c r="Q116" s="258"/>
      <c r="R116" s="258"/>
      <c r="S116" s="258"/>
      <c r="T116" s="258"/>
      <c r="U116" s="258"/>
    </row>
    <row r="117" spans="1:21" ht="50.4" hidden="1"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58"/>
      <c r="N117" s="258"/>
      <c r="O117" s="258"/>
      <c r="P117" s="258"/>
      <c r="Q117" s="258"/>
      <c r="R117" s="258"/>
      <c r="S117" s="258"/>
      <c r="T117" s="258"/>
      <c r="U117" s="258"/>
    </row>
  </sheetData>
  <autoFilter ref="B11:L117" xr:uid="{00000000-0009-0000-0000-00000B000000}">
    <filterColumn colId="4">
      <filters>
        <filter val="nc"/>
      </filters>
    </filterColumn>
  </autoFilter>
  <mergeCells count="23">
    <mergeCell ref="A82:A94"/>
    <mergeCell ref="A95:A105"/>
    <mergeCell ref="A106:A117"/>
    <mergeCell ref="A47:A48"/>
    <mergeCell ref="A49:A53"/>
    <mergeCell ref="A54:A63"/>
    <mergeCell ref="A64:A67"/>
    <mergeCell ref="A68:A81"/>
    <mergeCell ref="A12:A20"/>
    <mergeCell ref="A21:A22"/>
    <mergeCell ref="A23:A25"/>
    <mergeCell ref="A26:A38"/>
    <mergeCell ref="A39:A46"/>
    <mergeCell ref="H4:H10"/>
    <mergeCell ref="I4:I10"/>
    <mergeCell ref="J4:J10"/>
    <mergeCell ref="K4:K10"/>
    <mergeCell ref="L4:L10"/>
    <mergeCell ref="C3:F3"/>
    <mergeCell ref="B4:B10"/>
    <mergeCell ref="C4:C10"/>
    <mergeCell ref="D4:D10"/>
    <mergeCell ref="G4:G10"/>
  </mergeCells>
  <conditionalFormatting sqref="D12:D117">
    <cfRule type="cellIs" dxfId="276" priority="2" operator="equal">
      <formula>"x"</formula>
    </cfRule>
  </conditionalFormatting>
  <conditionalFormatting sqref="F1:F2 C2 F4:F117">
    <cfRule type="cellIs" dxfId="275" priority="12" operator="equal">
      <formula>"na"</formula>
    </cfRule>
  </conditionalFormatting>
  <conditionalFormatting sqref="F4:F10">
    <cfRule type="cellIs" dxfId="274" priority="1" operator="equal">
      <formula>"na"</formula>
    </cfRule>
  </conditionalFormatting>
  <conditionalFormatting sqref="F11:F117">
    <cfRule type="cellIs" dxfId="273" priority="9" operator="equal">
      <formula>"c"</formula>
    </cfRule>
  </conditionalFormatting>
  <conditionalFormatting sqref="F11:F117">
    <cfRule type="cellIs" dxfId="272" priority="10" operator="equal">
      <formula>"nc"</formula>
    </cfRule>
  </conditionalFormatting>
  <conditionalFormatting sqref="F11:F117">
    <cfRule type="cellIs" dxfId="271" priority="11" operator="equal">
      <formula>"nt"</formula>
    </cfRule>
  </conditionalFormatting>
  <conditionalFormatting sqref="G12:G117">
    <cfRule type="cellIs" dxfId="270" priority="4" operator="equal">
      <formula>"d"</formula>
    </cfRule>
  </conditionalFormatting>
  <conditionalFormatting sqref="O4:R4">
    <cfRule type="cellIs" dxfId="269" priority="3" operator="equal">
      <formula>"NT"</formula>
    </cfRule>
  </conditionalFormatting>
  <conditionalFormatting sqref="O4:R4">
    <cfRule type="cellIs" dxfId="268" priority="5" operator="equal">
      <formula>"C"</formula>
    </cfRule>
  </conditionalFormatting>
  <conditionalFormatting sqref="O4:R4">
    <cfRule type="cellIs" dxfId="267" priority="6" operator="equal">
      <formula>"NC"</formula>
    </cfRule>
  </conditionalFormatting>
  <conditionalFormatting sqref="O4:R4">
    <cfRule type="cellIs" dxfId="266" priority="7" operator="equal">
      <formula>"NA"</formula>
    </cfRule>
  </conditionalFormatting>
  <conditionalFormatting sqref="O4:R4">
    <cfRule type="cellIs" dxfId="265" priority="8" operator="equal">
      <formula>"NT"</formula>
    </cfRule>
  </conditionalFormatting>
  <dataValidations count="3">
    <dataValidation type="list" allowBlank="1" showErrorMessage="1" sqref="F54:F55" xr:uid="{001300B4-0043-4262-9CE5-008C00450027}">
      <formula1>"nt,na,c"</formula1>
    </dataValidation>
    <dataValidation type="list" allowBlank="1" showErrorMessage="1" sqref="F12:F53 F56:F117" xr:uid="{00F9009B-00E2-40CB-9C80-003100C30048}">
      <formula1>"nt,na,c,nc"</formula1>
    </dataValidation>
    <dataValidation type="list" allowBlank="1" sqref="G12:G117" xr:uid="{007D0062-0015-4340-8B38-0070009D000D}">
      <formula1>"d"</formula1>
    </dataValidation>
  </dataValidations>
  <hyperlinks>
    <hyperlink ref="L54" r:id="rId1" xr:uid="{00000000-0004-0000-0B00-000000000000}"/>
    <hyperlink ref="L55" r:id="rId2" xr:uid="{00000000-0004-0000-0B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B00-000000000000}">
          <x14:formula1>
            <xm:f>Paramètres!$A$2:$A$5</xm:f>
          </x14:formula1>
          <xm:sqref>H12:H117</xm:sqref>
        </x14:dataValidation>
        <x14:dataValidation type="list" allowBlank="1" xr:uid="{00000000-0002-0000-0B00-000001000000}">
          <x14:formula1>
            <xm:f>Paramètres!$D$2:$D$5</xm:f>
          </x14:formula1>
          <xm:sqref>I12:I117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tabColor rgb="FF666666"/>
    <outlinePr summaryBelow="0" summaryRight="0"/>
  </sheetPr>
  <dimension ref="A1:U117"/>
  <sheetViews>
    <sheetView showGridLines="0" zoomScale="90" workbookViewId="0">
      <pane xSplit="6" ySplit="11" topLeftCell="G12" activePane="bottomRight" state="frozen"/>
      <selection activeCell="C3" sqref="C3:F3"/>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4414062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8.5546875" customWidth="1"/>
  </cols>
  <sheetData>
    <row r="1" spans="1:21" ht="0.75" customHeight="1" x14ac:dyDescent="0.3">
      <c r="A1" s="257"/>
      <c r="B1" s="258"/>
      <c r="C1" s="258"/>
      <c r="D1" s="258"/>
      <c r="E1" s="258"/>
      <c r="F1" s="258"/>
      <c r="G1" s="258"/>
      <c r="H1" s="258"/>
      <c r="I1" s="258"/>
      <c r="J1" s="258"/>
      <c r="K1" s="258"/>
      <c r="L1" s="258"/>
      <c r="M1" s="296"/>
      <c r="N1" s="296"/>
      <c r="O1" s="296"/>
      <c r="P1" s="296"/>
      <c r="Q1" s="296"/>
      <c r="R1" s="296"/>
      <c r="S1" s="296"/>
      <c r="T1" s="296"/>
      <c r="U1" s="296"/>
    </row>
    <row r="2" spans="1:21" ht="16.5" customHeight="1" x14ac:dyDescent="0.3">
      <c r="A2" s="260"/>
      <c r="B2" s="261" t="str">
        <f>F4</f>
        <v>P05</v>
      </c>
      <c r="C2" s="262" t="str">
        <f>Echantillon!C17</f>
        <v xml:space="preserve">Enseignants </v>
      </c>
      <c r="D2" s="263"/>
      <c r="E2" s="263"/>
      <c r="F2" s="264"/>
      <c r="G2" s="265"/>
      <c r="H2" s="265"/>
      <c r="I2" s="265"/>
      <c r="J2" s="265"/>
      <c r="K2" s="266"/>
      <c r="L2" s="266"/>
      <c r="M2" s="297"/>
      <c r="N2" s="297"/>
      <c r="O2" s="296"/>
      <c r="P2" s="296"/>
      <c r="Q2" s="296"/>
      <c r="R2" s="296"/>
      <c r="S2" s="296"/>
      <c r="T2" s="296"/>
      <c r="U2" s="296"/>
    </row>
    <row r="3" spans="1:21" ht="18.75" customHeight="1" x14ac:dyDescent="0.3">
      <c r="A3" s="260"/>
      <c r="B3" s="261" t="s">
        <v>490</v>
      </c>
      <c r="C3" s="387" t="str">
        <f>HYPERLINK(Echantillon!D17)</f>
        <v>https://conservatoire.agglo-larochelle.fr/musique/enseignants-musique</v>
      </c>
      <c r="D3" s="326"/>
      <c r="E3" s="326"/>
      <c r="F3" s="326"/>
      <c r="G3" s="265"/>
      <c r="H3" s="265"/>
      <c r="I3" s="265"/>
      <c r="J3" s="265"/>
      <c r="K3" s="265"/>
      <c r="L3" s="265"/>
      <c r="M3" s="296"/>
      <c r="N3" s="296"/>
      <c r="O3" s="296"/>
      <c r="P3" s="296"/>
      <c r="Q3" s="296"/>
      <c r="R3" s="296"/>
      <c r="S3" s="296"/>
      <c r="T3" s="296"/>
      <c r="U3" s="296"/>
    </row>
    <row r="4" spans="1:21" ht="16.5" customHeight="1" x14ac:dyDescent="0.3">
      <c r="A4" s="257"/>
      <c r="B4" s="388" t="s">
        <v>147</v>
      </c>
      <c r="C4" s="389" t="s">
        <v>491</v>
      </c>
      <c r="D4" s="389" t="s">
        <v>150</v>
      </c>
      <c r="E4" s="268" t="s">
        <v>151</v>
      </c>
      <c r="F4" s="268" t="str">
        <f>Echantillon!B17</f>
        <v>P05</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40</v>
      </c>
      <c r="G5" s="351"/>
      <c r="H5" s="351"/>
      <c r="I5" s="351"/>
      <c r="J5" s="351"/>
      <c r="K5" s="351"/>
      <c r="L5" s="351"/>
      <c r="M5" s="258"/>
      <c r="N5" s="276" t="s">
        <v>107</v>
      </c>
      <c r="O5" s="12">
        <f>COUNTIFS($C$12:$C$117,"A",$F$12:$F$117,"c")</f>
        <v>28</v>
      </c>
      <c r="P5" s="12">
        <f>COUNTIFS($C$12:$C$117,"A",$F$12:$F$117,"nc")</f>
        <v>0</v>
      </c>
      <c r="Q5" s="12">
        <f>COUNTIFS($C$12:$C$117,"A",$F$12:$F$117,"na")</f>
        <v>55</v>
      </c>
      <c r="R5" s="12">
        <f>COUNTIFS($C$12:$C$117,"A",$F$12:$F$117,"nt")</f>
        <v>0</v>
      </c>
      <c r="S5" s="277">
        <f t="shared" ref="S5:S7" si="0">O5+P5</f>
        <v>28</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12</v>
      </c>
      <c r="P6" s="12">
        <f>COUNTIFS($C$12:$C$117,"AA",$F$12:$F$117,"nc")</f>
        <v>0</v>
      </c>
      <c r="Q6" s="12">
        <f>COUNTIFS($C$12:$C$117,"AA",$F$12:$F$117,"na")</f>
        <v>11</v>
      </c>
      <c r="R6" s="12">
        <f>COUNTIFS($C$12:$C$117,"AA",$F$12:$F$117,"nt")</f>
        <v>0</v>
      </c>
      <c r="S6" s="277">
        <f t="shared" si="0"/>
        <v>12</v>
      </c>
      <c r="T6" s="278">
        <f t="shared" si="1"/>
        <v>1</v>
      </c>
      <c r="U6" s="103">
        <f>IF(S6&gt;0,SUM(O5:O6)/SUM(S5:S6),"-")</f>
        <v>1</v>
      </c>
    </row>
    <row r="7" spans="1:21" ht="16.5" customHeight="1" x14ac:dyDescent="0.3">
      <c r="A7" s="257"/>
      <c r="B7" s="351"/>
      <c r="C7" s="351"/>
      <c r="D7" s="351"/>
      <c r="E7" s="268" t="s">
        <v>497</v>
      </c>
      <c r="F7" s="268">
        <f>COUNTIF(F12:F117,"na")</f>
        <v>66</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40</v>
      </c>
      <c r="P8" s="281">
        <f t="shared" si="2"/>
        <v>0</v>
      </c>
      <c r="Q8" s="281">
        <f t="shared" si="2"/>
        <v>66</v>
      </c>
      <c r="R8" s="281">
        <f t="shared" si="2"/>
        <v>0</v>
      </c>
      <c r="S8" s="282">
        <f t="shared" si="2"/>
        <v>40</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96"/>
      <c r="N11" s="296"/>
      <c r="O11" s="296"/>
      <c r="P11" s="296"/>
      <c r="Q11" s="296"/>
      <c r="R11" s="296"/>
      <c r="S11" s="296"/>
      <c r="T11" s="296"/>
      <c r="U11" s="296"/>
    </row>
    <row r="12" spans="1:21" ht="62.25" hidden="1"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109</v>
      </c>
      <c r="G12" s="276"/>
      <c r="H12" s="22"/>
      <c r="I12" s="22"/>
      <c r="J12" s="22"/>
      <c r="K12" s="22"/>
      <c r="L12" s="22"/>
      <c r="M12" s="296"/>
      <c r="N12" s="296"/>
      <c r="O12" s="296"/>
      <c r="P12" s="296"/>
      <c r="Q12" s="296"/>
      <c r="R12" s="296"/>
      <c r="S12" s="296"/>
      <c r="T12" s="296"/>
      <c r="U12" s="296"/>
    </row>
    <row r="13" spans="1:21"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106</v>
      </c>
      <c r="G13" s="276"/>
      <c r="H13" s="22" t="s">
        <v>483</v>
      </c>
      <c r="I13" s="22" t="s">
        <v>485</v>
      </c>
      <c r="J13" s="22" t="s">
        <v>515</v>
      </c>
      <c r="K13" s="22" t="s">
        <v>516</v>
      </c>
      <c r="L13" s="290" t="s">
        <v>507</v>
      </c>
      <c r="M13" s="296"/>
      <c r="N13" s="296"/>
      <c r="O13" s="296"/>
      <c r="P13" s="296"/>
      <c r="Q13" s="296"/>
      <c r="R13" s="296"/>
      <c r="S13" s="296"/>
      <c r="T13" s="296"/>
      <c r="U13" s="296"/>
    </row>
    <row r="14" spans="1:21" ht="62.25" hidden="1"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109</v>
      </c>
      <c r="G14" s="276"/>
      <c r="H14" s="22"/>
      <c r="I14" s="22"/>
      <c r="J14" s="22"/>
      <c r="K14" s="22"/>
      <c r="L14" s="22"/>
      <c r="M14" s="296"/>
      <c r="N14" s="296"/>
      <c r="O14" s="296"/>
      <c r="P14" s="296"/>
      <c r="Q14" s="296"/>
      <c r="R14" s="296"/>
      <c r="S14" s="296"/>
      <c r="T14" s="296"/>
      <c r="U14" s="296"/>
    </row>
    <row r="15" spans="1:21" ht="62.25" hidden="1"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96"/>
      <c r="N15" s="296"/>
      <c r="O15" s="296"/>
      <c r="P15" s="296"/>
      <c r="Q15" s="296"/>
      <c r="R15" s="296"/>
      <c r="S15" s="296"/>
      <c r="T15" s="296"/>
      <c r="U15" s="296"/>
    </row>
    <row r="16" spans="1:21" ht="62.25" hidden="1"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96"/>
      <c r="N16" s="296"/>
      <c r="O16" s="296"/>
      <c r="P16" s="296"/>
      <c r="Q16" s="296"/>
      <c r="R16" s="296"/>
      <c r="S16" s="296"/>
      <c r="T16" s="296"/>
      <c r="U16" s="296"/>
    </row>
    <row r="17" spans="1:21" ht="62.25" hidden="1"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296"/>
      <c r="N17" s="296"/>
      <c r="O17" s="296"/>
      <c r="P17" s="296"/>
      <c r="Q17" s="296"/>
      <c r="R17" s="296"/>
      <c r="S17" s="296"/>
      <c r="T17" s="296"/>
      <c r="U17" s="296"/>
    </row>
    <row r="18" spans="1:21" ht="62.25" hidden="1"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8"/>
      <c r="N18" s="298"/>
      <c r="O18" s="298"/>
      <c r="P18" s="298"/>
      <c r="Q18" s="298"/>
      <c r="R18" s="298"/>
      <c r="S18" s="298"/>
      <c r="T18" s="298"/>
      <c r="U18" s="298"/>
    </row>
    <row r="19" spans="1:21" ht="62.25" hidden="1"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99"/>
      <c r="N19" s="299"/>
      <c r="O19" s="299"/>
      <c r="P19" s="299"/>
      <c r="Q19" s="299"/>
      <c r="R19" s="299"/>
      <c r="S19" s="300"/>
      <c r="T19" s="296"/>
      <c r="U19" s="296"/>
    </row>
    <row r="20" spans="1:21" ht="62.25" hidden="1"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96"/>
      <c r="N20" s="296"/>
      <c r="O20" s="296"/>
      <c r="P20" s="296"/>
      <c r="Q20" s="296"/>
      <c r="R20" s="296"/>
      <c r="S20" s="296"/>
      <c r="T20" s="296"/>
      <c r="U20" s="296"/>
    </row>
    <row r="21" spans="1:21" ht="62.25" hidden="1" customHeight="1" x14ac:dyDescent="0.3">
      <c r="A21" s="390" t="s">
        <v>86</v>
      </c>
      <c r="B21" s="286" t="str">
        <f>Résultats!B22</f>
        <v>2.1</v>
      </c>
      <c r="C21" s="276" t="str">
        <f>Résultats!C22</f>
        <v>A</v>
      </c>
      <c r="D21" s="276">
        <f>Résultats!E22</f>
        <v>0</v>
      </c>
      <c r="E21" s="287" t="str">
        <f>Résultats!F22</f>
        <v>Chaque cadre a-t-il un titre de cadre ?</v>
      </c>
      <c r="F21" s="276" t="s">
        <v>109</v>
      </c>
      <c r="G21" s="276"/>
      <c r="H21" s="22"/>
      <c r="I21" s="22"/>
      <c r="J21" s="22"/>
      <c r="K21" s="22"/>
      <c r="L21" s="22"/>
      <c r="M21" s="296"/>
      <c r="N21" s="296"/>
      <c r="O21" s="296"/>
      <c r="P21" s="296"/>
      <c r="Q21" s="296"/>
      <c r="R21" s="296"/>
      <c r="S21" s="296"/>
      <c r="T21" s="296"/>
      <c r="U21" s="296"/>
    </row>
    <row r="22" spans="1:21" ht="62.25" hidden="1"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109</v>
      </c>
      <c r="G22" s="276"/>
      <c r="H22" s="22"/>
      <c r="I22" s="22"/>
      <c r="J22" s="22"/>
      <c r="K22" s="22"/>
      <c r="L22" s="22"/>
      <c r="M22" s="296"/>
      <c r="N22" s="296"/>
      <c r="O22" s="296"/>
      <c r="P22" s="296"/>
      <c r="Q22" s="296"/>
      <c r="R22" s="296"/>
      <c r="S22" s="296"/>
      <c r="T22" s="296"/>
      <c r="U22" s="296"/>
    </row>
    <row r="23" spans="1:21" ht="62.25" hidden="1"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96"/>
      <c r="N23" s="296"/>
      <c r="O23" s="296"/>
      <c r="P23" s="296"/>
      <c r="Q23" s="296"/>
      <c r="R23" s="296"/>
      <c r="S23" s="296"/>
      <c r="T23" s="296"/>
      <c r="U23" s="296"/>
    </row>
    <row r="24" spans="1:21"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t="s">
        <v>480</v>
      </c>
      <c r="I24" s="22" t="s">
        <v>485</v>
      </c>
      <c r="J24" s="22" t="s">
        <v>517</v>
      </c>
      <c r="K24" s="22" t="s">
        <v>518</v>
      </c>
      <c r="L24" s="290" t="s">
        <v>507</v>
      </c>
      <c r="M24" s="296"/>
      <c r="N24" s="296"/>
      <c r="O24" s="296"/>
      <c r="P24" s="296"/>
      <c r="Q24" s="296"/>
      <c r="R24" s="296"/>
      <c r="S24" s="296"/>
      <c r="T24" s="296"/>
      <c r="U24" s="296"/>
    </row>
    <row r="25" spans="1:21" ht="62.25" hidden="1"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96"/>
      <c r="N25" s="296"/>
      <c r="O25" s="296"/>
      <c r="P25" s="296"/>
      <c r="Q25" s="296"/>
      <c r="R25" s="296"/>
      <c r="S25" s="296"/>
      <c r="T25" s="296"/>
      <c r="U25" s="296"/>
    </row>
    <row r="26" spans="1:21" ht="62.25" hidden="1"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96"/>
      <c r="N26" s="296"/>
      <c r="O26" s="296"/>
      <c r="P26" s="296"/>
      <c r="Q26" s="296"/>
      <c r="R26" s="296"/>
      <c r="S26" s="296"/>
      <c r="T26" s="296"/>
      <c r="U26" s="296"/>
    </row>
    <row r="27" spans="1:21" ht="62.25" hidden="1"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96"/>
      <c r="N27" s="296"/>
      <c r="O27" s="296"/>
      <c r="P27" s="296"/>
      <c r="Q27" s="296"/>
      <c r="R27" s="296"/>
      <c r="S27" s="296"/>
      <c r="T27" s="296"/>
      <c r="U27" s="296"/>
    </row>
    <row r="28" spans="1:21" ht="62.25" hidden="1"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96"/>
      <c r="N28" s="296"/>
      <c r="O28" s="296"/>
      <c r="P28" s="296"/>
      <c r="Q28" s="296"/>
      <c r="R28" s="296"/>
      <c r="S28" s="296"/>
      <c r="T28" s="296"/>
      <c r="U28" s="296"/>
    </row>
    <row r="29" spans="1:21" ht="62.25" hidden="1"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96"/>
      <c r="N29" s="296"/>
      <c r="O29" s="296"/>
      <c r="P29" s="296"/>
      <c r="Q29" s="296"/>
      <c r="R29" s="296"/>
      <c r="S29" s="296"/>
      <c r="T29" s="296"/>
      <c r="U29" s="296"/>
    </row>
    <row r="30" spans="1:21" ht="62.25" hidden="1"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96"/>
      <c r="N30" s="296"/>
      <c r="O30" s="296"/>
      <c r="P30" s="296"/>
      <c r="Q30" s="296"/>
      <c r="R30" s="296"/>
      <c r="S30" s="296"/>
      <c r="T30" s="296"/>
      <c r="U30" s="296"/>
    </row>
    <row r="31" spans="1:21" ht="62.25" hidden="1"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96"/>
      <c r="N31" s="296"/>
      <c r="O31" s="296"/>
      <c r="P31" s="296"/>
      <c r="Q31" s="296"/>
      <c r="R31" s="296"/>
      <c r="S31" s="296"/>
      <c r="T31" s="296"/>
      <c r="U31" s="296"/>
    </row>
    <row r="32" spans="1:21" ht="62.25" hidden="1"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96"/>
      <c r="N32" s="296"/>
      <c r="O32" s="296"/>
      <c r="P32" s="296"/>
      <c r="Q32" s="296"/>
      <c r="R32" s="296"/>
      <c r="S32" s="296"/>
      <c r="T32" s="296"/>
      <c r="U32" s="296"/>
    </row>
    <row r="33" spans="1:21" ht="62.25" hidden="1"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96"/>
      <c r="N33" s="296"/>
      <c r="O33" s="296"/>
      <c r="P33" s="296"/>
      <c r="Q33" s="296"/>
      <c r="R33" s="296"/>
      <c r="S33" s="296"/>
      <c r="T33" s="296"/>
      <c r="U33" s="296"/>
    </row>
    <row r="34" spans="1:21" ht="62.25" hidden="1"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96"/>
      <c r="N34" s="296"/>
      <c r="O34" s="296"/>
      <c r="P34" s="296"/>
      <c r="Q34" s="296"/>
      <c r="R34" s="296"/>
      <c r="S34" s="296"/>
      <c r="T34" s="296"/>
      <c r="U34" s="296"/>
    </row>
    <row r="35" spans="1:21" ht="62.25" hidden="1"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96"/>
      <c r="N35" s="296"/>
      <c r="O35" s="296"/>
      <c r="P35" s="296"/>
      <c r="Q35" s="296"/>
      <c r="R35" s="296"/>
      <c r="S35" s="296"/>
      <c r="T35" s="296"/>
      <c r="U35" s="296"/>
    </row>
    <row r="36" spans="1:21" ht="62.25" hidden="1"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96"/>
      <c r="N36" s="296"/>
      <c r="O36" s="296"/>
      <c r="P36" s="296"/>
      <c r="Q36" s="296"/>
      <c r="R36" s="296"/>
      <c r="S36" s="296"/>
      <c r="T36" s="296"/>
      <c r="U36" s="296"/>
    </row>
    <row r="37" spans="1:21" ht="62.25" hidden="1"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96"/>
      <c r="N37" s="296"/>
      <c r="O37" s="296"/>
      <c r="P37" s="296"/>
      <c r="Q37" s="296"/>
      <c r="R37" s="296"/>
      <c r="S37" s="296"/>
      <c r="T37" s="296"/>
      <c r="U37" s="296"/>
    </row>
    <row r="38" spans="1:21" ht="62.25" hidden="1"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96"/>
      <c r="N38" s="296"/>
      <c r="O38" s="296"/>
      <c r="P38" s="296"/>
      <c r="Q38" s="296"/>
      <c r="R38" s="296"/>
      <c r="S38" s="296"/>
      <c r="T38" s="296"/>
      <c r="U38" s="296"/>
    </row>
    <row r="39" spans="1:21" ht="62.25" hidden="1"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96"/>
      <c r="N39" s="296"/>
      <c r="O39" s="296"/>
      <c r="P39" s="296"/>
      <c r="Q39" s="296"/>
      <c r="R39" s="296"/>
      <c r="S39" s="296"/>
      <c r="T39" s="296"/>
      <c r="U39" s="296"/>
    </row>
    <row r="40" spans="1:21" ht="62.25" hidden="1"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96"/>
      <c r="N40" s="296"/>
      <c r="O40" s="296"/>
      <c r="P40" s="296"/>
      <c r="Q40" s="296"/>
      <c r="R40" s="296"/>
      <c r="S40" s="296"/>
      <c r="T40" s="296"/>
      <c r="U40" s="296"/>
    </row>
    <row r="41" spans="1:21" ht="62.25" hidden="1"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96"/>
      <c r="N41" s="296"/>
      <c r="O41" s="296"/>
      <c r="P41" s="296"/>
      <c r="Q41" s="296"/>
      <c r="R41" s="296"/>
      <c r="S41" s="296"/>
      <c r="T41" s="296"/>
      <c r="U41" s="296"/>
    </row>
    <row r="42" spans="1:21" ht="62.25" hidden="1"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296"/>
      <c r="N42" s="296"/>
      <c r="O42" s="296"/>
      <c r="P42" s="296"/>
      <c r="Q42" s="296"/>
      <c r="R42" s="296"/>
      <c r="S42" s="296"/>
      <c r="T42" s="296"/>
      <c r="U42" s="296"/>
    </row>
    <row r="43" spans="1:21" ht="62.25" hidden="1"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296"/>
      <c r="N43" s="296"/>
      <c r="O43" s="296"/>
      <c r="P43" s="296"/>
      <c r="Q43" s="296"/>
      <c r="R43" s="296"/>
      <c r="S43" s="296"/>
      <c r="T43" s="296"/>
      <c r="U43" s="296"/>
    </row>
    <row r="44" spans="1:21" ht="62.25" hidden="1"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296"/>
      <c r="N44" s="296"/>
      <c r="O44" s="296"/>
      <c r="P44" s="296"/>
      <c r="Q44" s="296"/>
      <c r="R44" s="296"/>
      <c r="S44" s="296"/>
      <c r="T44" s="296"/>
      <c r="U44" s="296"/>
    </row>
    <row r="45" spans="1:21" ht="62.25" hidden="1"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296"/>
      <c r="N45" s="296"/>
      <c r="O45" s="296"/>
      <c r="P45" s="296"/>
      <c r="Q45" s="296"/>
      <c r="R45" s="296"/>
      <c r="S45" s="296"/>
      <c r="T45" s="296"/>
      <c r="U45" s="296"/>
    </row>
    <row r="46" spans="1:21" ht="62.25" hidden="1"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96"/>
      <c r="N46" s="296"/>
      <c r="O46" s="296"/>
      <c r="P46" s="296"/>
      <c r="Q46" s="296"/>
      <c r="R46" s="296"/>
      <c r="S46" s="296"/>
      <c r="T46" s="296"/>
      <c r="U46" s="296"/>
    </row>
    <row r="47" spans="1:21" ht="62.25" hidden="1"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c r="I47" s="22"/>
      <c r="J47" s="22"/>
      <c r="K47" s="22"/>
      <c r="L47" s="22"/>
      <c r="M47" s="296"/>
      <c r="N47" s="296"/>
      <c r="O47" s="296"/>
      <c r="P47" s="296"/>
      <c r="Q47" s="296"/>
      <c r="R47" s="296"/>
      <c r="S47" s="296"/>
      <c r="T47" s="296"/>
      <c r="U47" s="296"/>
    </row>
    <row r="48" spans="1:21" ht="62.25" hidden="1"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96"/>
      <c r="N48" s="296"/>
      <c r="O48" s="296"/>
      <c r="P48" s="296"/>
      <c r="Q48" s="296"/>
      <c r="R48" s="296"/>
      <c r="S48" s="296"/>
      <c r="T48" s="296"/>
      <c r="U48" s="296"/>
    </row>
    <row r="49" spans="1:21" ht="62.25" hidden="1"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106</v>
      </c>
      <c r="G49" s="276"/>
      <c r="H49" s="22"/>
      <c r="I49" s="22"/>
      <c r="J49" s="22"/>
      <c r="K49" s="22"/>
      <c r="L49" s="22"/>
      <c r="M49" s="296"/>
      <c r="N49" s="296"/>
      <c r="O49" s="296"/>
      <c r="P49" s="296"/>
      <c r="Q49" s="296"/>
      <c r="R49" s="296"/>
      <c r="S49" s="296"/>
      <c r="T49" s="296"/>
      <c r="U49" s="296"/>
    </row>
    <row r="50" spans="1:21" ht="62.25" hidden="1"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96"/>
      <c r="N50" s="296"/>
      <c r="O50" s="296"/>
      <c r="P50" s="296"/>
      <c r="Q50" s="296"/>
      <c r="R50" s="296"/>
      <c r="S50" s="296"/>
      <c r="T50" s="296"/>
      <c r="U50" s="296"/>
    </row>
    <row r="51" spans="1:21" ht="62.25" hidden="1"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106</v>
      </c>
      <c r="G51" s="276"/>
      <c r="H51" s="22"/>
      <c r="I51" s="22"/>
      <c r="J51" s="22"/>
      <c r="K51" s="22"/>
      <c r="L51" s="22"/>
      <c r="M51" s="296"/>
      <c r="N51" s="296"/>
      <c r="O51" s="296"/>
      <c r="P51" s="296"/>
      <c r="Q51" s="296"/>
      <c r="R51" s="296"/>
      <c r="S51" s="296"/>
      <c r="T51" s="296"/>
      <c r="U51" s="296"/>
    </row>
    <row r="52" spans="1:21" ht="62.25" hidden="1"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96"/>
      <c r="N52" s="296"/>
      <c r="O52" s="296"/>
      <c r="P52" s="296"/>
      <c r="Q52" s="296"/>
      <c r="R52" s="296"/>
      <c r="S52" s="296"/>
      <c r="T52" s="296"/>
      <c r="U52" s="296"/>
    </row>
    <row r="53" spans="1:21" ht="62.25" hidden="1"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96"/>
      <c r="N53" s="296"/>
      <c r="O53" s="296"/>
      <c r="P53" s="296"/>
      <c r="Q53" s="296"/>
      <c r="R53" s="296"/>
      <c r="S53" s="296"/>
      <c r="T53" s="296"/>
      <c r="U53" s="296"/>
    </row>
    <row r="54" spans="1:21" ht="62.25" hidden="1"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96"/>
      <c r="N54" s="296"/>
      <c r="O54" s="296"/>
      <c r="P54" s="296"/>
      <c r="Q54" s="296"/>
      <c r="R54" s="296"/>
      <c r="S54" s="296"/>
      <c r="T54" s="296"/>
      <c r="U54" s="296"/>
    </row>
    <row r="55" spans="1:21" ht="62.25" hidden="1"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296"/>
      <c r="N55" s="296"/>
      <c r="O55" s="296"/>
      <c r="P55" s="296"/>
      <c r="Q55" s="296"/>
      <c r="R55" s="296"/>
      <c r="S55" s="296"/>
      <c r="T55" s="296"/>
      <c r="U55" s="296"/>
    </row>
    <row r="56" spans="1:21" ht="62.25" hidden="1"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96"/>
      <c r="N56" s="296"/>
      <c r="O56" s="296"/>
      <c r="P56" s="296"/>
      <c r="Q56" s="296"/>
      <c r="R56" s="296"/>
      <c r="S56" s="296"/>
      <c r="T56" s="296"/>
      <c r="U56" s="296"/>
    </row>
    <row r="57" spans="1:21" ht="62.25" hidden="1"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96"/>
      <c r="N57" s="296"/>
      <c r="O57" s="296"/>
      <c r="P57" s="296"/>
      <c r="Q57" s="296"/>
      <c r="R57" s="296"/>
      <c r="S57" s="296"/>
      <c r="T57" s="296"/>
      <c r="U57" s="296"/>
    </row>
    <row r="58" spans="1:21" ht="62.25" hidden="1"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96"/>
      <c r="N58" s="296"/>
      <c r="O58" s="296"/>
      <c r="P58" s="296"/>
      <c r="Q58" s="296"/>
      <c r="R58" s="296"/>
      <c r="S58" s="296"/>
      <c r="T58" s="296"/>
      <c r="U58" s="296"/>
    </row>
    <row r="59" spans="1:21" ht="62.25" hidden="1"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96"/>
      <c r="N59" s="296"/>
      <c r="O59" s="296"/>
      <c r="P59" s="296"/>
      <c r="Q59" s="296"/>
      <c r="R59" s="296"/>
      <c r="S59" s="296"/>
      <c r="T59" s="296"/>
      <c r="U59" s="296"/>
    </row>
    <row r="60" spans="1:21" ht="62.25" hidden="1"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96"/>
      <c r="N60" s="296"/>
      <c r="O60" s="296"/>
      <c r="P60" s="296"/>
      <c r="Q60" s="296"/>
      <c r="R60" s="296"/>
      <c r="S60" s="296"/>
      <c r="T60" s="296"/>
      <c r="U60" s="296"/>
    </row>
    <row r="61" spans="1:21" ht="62.25" hidden="1"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96"/>
      <c r="N61" s="296"/>
      <c r="O61" s="296"/>
      <c r="P61" s="296"/>
      <c r="Q61" s="296"/>
      <c r="R61" s="296"/>
      <c r="S61" s="296"/>
      <c r="T61" s="296"/>
      <c r="U61" s="296"/>
    </row>
    <row r="62" spans="1:21" ht="62.25" hidden="1"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c r="I62" s="22"/>
      <c r="J62" s="22"/>
      <c r="K62" s="22"/>
      <c r="L62" s="22"/>
      <c r="M62" s="296"/>
      <c r="N62" s="296"/>
      <c r="O62" s="296"/>
      <c r="P62" s="296"/>
      <c r="Q62" s="296"/>
      <c r="R62" s="296"/>
      <c r="S62" s="296"/>
      <c r="T62" s="296"/>
      <c r="U62" s="296"/>
    </row>
    <row r="63" spans="1:21" ht="62.25" hidden="1"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96"/>
      <c r="N63" s="296"/>
      <c r="O63" s="296"/>
      <c r="P63" s="296"/>
      <c r="Q63" s="296"/>
      <c r="R63" s="296"/>
      <c r="S63" s="296"/>
      <c r="T63" s="296"/>
      <c r="U63" s="296"/>
    </row>
    <row r="64" spans="1:21" ht="62.25" hidden="1"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c r="I64" s="22"/>
      <c r="J64" s="22"/>
      <c r="K64" s="22"/>
      <c r="L64" s="22"/>
      <c r="M64" s="296"/>
      <c r="N64" s="296"/>
      <c r="O64" s="296"/>
      <c r="P64" s="296"/>
      <c r="Q64" s="296"/>
      <c r="R64" s="296"/>
      <c r="S64" s="296"/>
      <c r="T64" s="296"/>
      <c r="U64" s="296"/>
    </row>
    <row r="65" spans="1:21" ht="62.25" hidden="1"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96"/>
      <c r="N65" s="296"/>
      <c r="O65" s="296"/>
      <c r="P65" s="296"/>
      <c r="Q65" s="296"/>
      <c r="R65" s="296"/>
      <c r="S65" s="296"/>
      <c r="T65" s="296"/>
      <c r="U65" s="296"/>
    </row>
    <row r="66" spans="1:21" ht="62.25" hidden="1"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96"/>
      <c r="N66" s="296"/>
      <c r="O66" s="296"/>
      <c r="P66" s="296"/>
      <c r="Q66" s="296"/>
      <c r="R66" s="296"/>
      <c r="S66" s="296"/>
      <c r="T66" s="296"/>
      <c r="U66" s="296"/>
    </row>
    <row r="67" spans="1:21" ht="62.25" hidden="1"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96"/>
      <c r="N67" s="296"/>
      <c r="O67" s="296"/>
      <c r="P67" s="296"/>
      <c r="Q67" s="296"/>
      <c r="R67" s="296"/>
      <c r="S67" s="296"/>
      <c r="T67" s="296"/>
      <c r="U67" s="296"/>
    </row>
    <row r="68" spans="1:21" ht="62.25" hidden="1"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96"/>
      <c r="N68" s="296"/>
      <c r="O68" s="296"/>
      <c r="P68" s="296"/>
      <c r="Q68" s="296"/>
      <c r="R68" s="296"/>
      <c r="S68" s="296"/>
      <c r="T68" s="296"/>
      <c r="U68" s="296"/>
    </row>
    <row r="69" spans="1:21" ht="62.25" hidden="1"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96"/>
      <c r="N69" s="296"/>
      <c r="O69" s="296"/>
      <c r="P69" s="296"/>
      <c r="Q69" s="296"/>
      <c r="R69" s="296"/>
      <c r="S69" s="296"/>
      <c r="T69" s="296"/>
      <c r="U69" s="296"/>
    </row>
    <row r="70" spans="1:21" ht="62.25" hidden="1"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96"/>
      <c r="N70" s="296"/>
      <c r="O70" s="296"/>
      <c r="P70" s="296"/>
      <c r="Q70" s="296"/>
      <c r="R70" s="296"/>
      <c r="S70" s="296"/>
      <c r="T70" s="296"/>
      <c r="U70" s="296"/>
    </row>
    <row r="71" spans="1:21" ht="62.25" hidden="1"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96"/>
      <c r="N71" s="296"/>
      <c r="O71" s="296"/>
      <c r="P71" s="296"/>
      <c r="Q71" s="296"/>
      <c r="R71" s="296"/>
      <c r="S71" s="296"/>
      <c r="T71" s="296"/>
      <c r="U71" s="296"/>
    </row>
    <row r="72" spans="1:21" ht="62.25" hidden="1"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96"/>
      <c r="N72" s="296"/>
      <c r="O72" s="296"/>
      <c r="P72" s="296"/>
      <c r="Q72" s="296"/>
      <c r="R72" s="296"/>
      <c r="S72" s="296"/>
      <c r="T72" s="296"/>
      <c r="U72" s="296"/>
    </row>
    <row r="73" spans="1:21" ht="62.25" hidden="1"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96"/>
      <c r="N73" s="296"/>
      <c r="O73" s="296"/>
      <c r="P73" s="296"/>
      <c r="Q73" s="296"/>
      <c r="R73" s="296"/>
      <c r="S73" s="296"/>
      <c r="T73" s="296"/>
      <c r="U73" s="296"/>
    </row>
    <row r="74" spans="1:21" ht="62.25" hidden="1"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96"/>
      <c r="N74" s="296"/>
      <c r="O74" s="296"/>
      <c r="P74" s="296"/>
      <c r="Q74" s="296"/>
      <c r="R74" s="296"/>
      <c r="S74" s="296"/>
      <c r="T74" s="296"/>
      <c r="U74" s="296"/>
    </row>
    <row r="75" spans="1:21" ht="62.25" hidden="1"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96"/>
      <c r="N75" s="296"/>
      <c r="O75" s="296"/>
      <c r="P75" s="296"/>
      <c r="Q75" s="296"/>
      <c r="R75" s="296"/>
      <c r="S75" s="296"/>
      <c r="T75" s="296"/>
      <c r="U75" s="296"/>
    </row>
    <row r="76" spans="1:21" ht="62.25" hidden="1"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96"/>
      <c r="N76" s="296"/>
      <c r="O76" s="296"/>
      <c r="P76" s="296"/>
      <c r="Q76" s="296"/>
      <c r="R76" s="296"/>
      <c r="S76" s="296"/>
      <c r="T76" s="296"/>
      <c r="U76" s="296"/>
    </row>
    <row r="77" spans="1:21" ht="62.25" hidden="1"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96"/>
      <c r="N77" s="296"/>
      <c r="O77" s="296"/>
      <c r="P77" s="296"/>
      <c r="Q77" s="296"/>
      <c r="R77" s="296"/>
      <c r="S77" s="296"/>
      <c r="T77" s="296"/>
      <c r="U77" s="296"/>
    </row>
    <row r="78" spans="1:21" ht="88.2" hidden="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96"/>
      <c r="N78" s="296"/>
      <c r="O78" s="296"/>
      <c r="P78" s="296"/>
      <c r="Q78" s="296"/>
      <c r="R78" s="296"/>
      <c r="S78" s="296"/>
      <c r="T78" s="296"/>
      <c r="U78" s="296"/>
    </row>
    <row r="79" spans="1:21" ht="62.25" hidden="1"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96"/>
      <c r="N79" s="296"/>
      <c r="O79" s="296"/>
      <c r="P79" s="296"/>
      <c r="Q79" s="296"/>
      <c r="R79" s="296"/>
      <c r="S79" s="296"/>
      <c r="T79" s="296"/>
      <c r="U79" s="296"/>
    </row>
    <row r="80" spans="1:21" ht="62.25" hidden="1"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96"/>
      <c r="N80" s="296"/>
      <c r="O80" s="296"/>
      <c r="P80" s="296"/>
      <c r="Q80" s="296"/>
      <c r="R80" s="296"/>
      <c r="S80" s="296"/>
      <c r="T80" s="296"/>
      <c r="U80" s="296"/>
    </row>
    <row r="81" spans="1:21" ht="62.25" hidden="1"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96"/>
      <c r="N81" s="296"/>
      <c r="O81" s="296"/>
      <c r="P81" s="296"/>
      <c r="Q81" s="296"/>
      <c r="R81" s="296"/>
      <c r="S81" s="296"/>
      <c r="T81" s="296"/>
      <c r="U81" s="296"/>
    </row>
    <row r="82" spans="1:21" ht="62.25" hidden="1" customHeight="1" x14ac:dyDescent="0.3">
      <c r="A82" s="390" t="s">
        <v>95</v>
      </c>
      <c r="B82" s="286" t="str">
        <f>Résultats!B83</f>
        <v>11.1</v>
      </c>
      <c r="C82" s="276" t="str">
        <f>Résultats!C83</f>
        <v>A</v>
      </c>
      <c r="D82" s="276" t="str">
        <f>Résultats!E83</f>
        <v>x</v>
      </c>
      <c r="E82" s="287" t="str">
        <f>Résultats!F83</f>
        <v>Chaque champ de formulaire a-t-il une étiquette ?</v>
      </c>
      <c r="F82" s="276" t="s">
        <v>106</v>
      </c>
      <c r="G82" s="276"/>
      <c r="H82" s="22"/>
      <c r="I82" s="22"/>
      <c r="J82" s="22"/>
      <c r="K82" s="22"/>
      <c r="L82" s="22"/>
      <c r="M82" s="296"/>
      <c r="N82" s="296"/>
      <c r="O82" s="296"/>
      <c r="P82" s="296"/>
      <c r="Q82" s="296"/>
      <c r="R82" s="296"/>
      <c r="S82" s="296"/>
      <c r="T82" s="296"/>
      <c r="U82" s="296"/>
    </row>
    <row r="83" spans="1:21" ht="62.25" hidden="1"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106</v>
      </c>
      <c r="G83" s="276"/>
      <c r="H83" s="22"/>
      <c r="I83" s="22"/>
      <c r="J83" s="22"/>
      <c r="K83" s="22"/>
      <c r="L83" s="22"/>
      <c r="M83" s="296"/>
      <c r="N83" s="296"/>
      <c r="O83" s="296"/>
      <c r="P83" s="296"/>
      <c r="Q83" s="296"/>
      <c r="R83" s="296"/>
      <c r="S83" s="296"/>
      <c r="T83" s="296"/>
      <c r="U83" s="296"/>
    </row>
    <row r="84" spans="1:21" ht="62.25" hidden="1"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96"/>
      <c r="N84" s="296"/>
      <c r="O84" s="296"/>
      <c r="P84" s="296"/>
      <c r="Q84" s="296"/>
      <c r="R84" s="296"/>
      <c r="S84" s="296"/>
      <c r="T84" s="296"/>
      <c r="U84" s="296"/>
    </row>
    <row r="85" spans="1:21" ht="62.25" hidden="1"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106</v>
      </c>
      <c r="G85" s="276"/>
      <c r="H85" s="22"/>
      <c r="I85" s="22"/>
      <c r="J85" s="22"/>
      <c r="K85" s="22"/>
      <c r="L85" s="22"/>
      <c r="M85" s="296"/>
      <c r="N85" s="296"/>
      <c r="O85" s="296"/>
      <c r="P85" s="296"/>
      <c r="Q85" s="296"/>
      <c r="R85" s="296"/>
      <c r="S85" s="296"/>
      <c r="T85" s="296"/>
      <c r="U85" s="296"/>
    </row>
    <row r="86" spans="1:21" ht="62.25" hidden="1"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96"/>
      <c r="N86" s="296"/>
      <c r="O86" s="296"/>
      <c r="P86" s="296"/>
      <c r="Q86" s="296"/>
      <c r="R86" s="296"/>
      <c r="S86" s="296"/>
      <c r="T86" s="296"/>
      <c r="U86" s="296"/>
    </row>
    <row r="87" spans="1:21" ht="62.25" hidden="1"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96"/>
      <c r="N87" s="296"/>
      <c r="O87" s="296"/>
      <c r="P87" s="296"/>
      <c r="Q87" s="296"/>
      <c r="R87" s="296"/>
      <c r="S87" s="296"/>
      <c r="T87" s="296"/>
      <c r="U87" s="296"/>
    </row>
    <row r="88" spans="1:21" ht="62.25" hidden="1"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96"/>
      <c r="N88" s="296"/>
      <c r="O88" s="296"/>
      <c r="P88" s="296"/>
      <c r="Q88" s="296"/>
      <c r="R88" s="296"/>
      <c r="S88" s="296"/>
      <c r="T88" s="296"/>
      <c r="U88" s="296"/>
    </row>
    <row r="89" spans="1:21" ht="62.25" hidden="1"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96"/>
      <c r="N89" s="296"/>
      <c r="O89" s="296"/>
      <c r="P89" s="296"/>
      <c r="Q89" s="296"/>
      <c r="R89" s="296"/>
      <c r="S89" s="296"/>
      <c r="T89" s="296"/>
      <c r="U89" s="296"/>
    </row>
    <row r="90" spans="1:21" ht="62.25" hidden="1"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296"/>
      <c r="N90" s="296"/>
      <c r="O90" s="296"/>
      <c r="P90" s="296"/>
      <c r="Q90" s="296"/>
      <c r="R90" s="296"/>
      <c r="S90" s="296"/>
      <c r="T90" s="296"/>
      <c r="U90" s="296"/>
    </row>
    <row r="91" spans="1:21" ht="62.25" hidden="1"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296"/>
      <c r="N91" s="296"/>
      <c r="O91" s="296"/>
      <c r="P91" s="296"/>
      <c r="Q91" s="296"/>
      <c r="R91" s="296"/>
      <c r="S91" s="296"/>
      <c r="T91" s="296"/>
      <c r="U91" s="296"/>
    </row>
    <row r="92" spans="1:21" ht="62.25" hidden="1"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296"/>
      <c r="N92" s="296"/>
      <c r="O92" s="296"/>
      <c r="P92" s="296"/>
      <c r="Q92" s="296"/>
      <c r="R92" s="296"/>
      <c r="S92" s="296"/>
      <c r="T92" s="296"/>
      <c r="U92" s="296"/>
    </row>
    <row r="93" spans="1:21" ht="62.25" hidden="1"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96"/>
      <c r="N93" s="296"/>
      <c r="O93" s="296"/>
      <c r="P93" s="296"/>
      <c r="Q93" s="296"/>
      <c r="R93" s="296"/>
      <c r="S93" s="296"/>
      <c r="T93" s="296"/>
      <c r="U93" s="296"/>
    </row>
    <row r="94" spans="1:21" ht="62.25" hidden="1"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296"/>
      <c r="N94" s="296"/>
      <c r="O94" s="296"/>
      <c r="P94" s="296"/>
      <c r="Q94" s="296"/>
      <c r="R94" s="296"/>
      <c r="S94" s="296"/>
      <c r="T94" s="296"/>
      <c r="U94" s="296"/>
    </row>
    <row r="95" spans="1:21" ht="62.25" hidden="1"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296"/>
      <c r="N95" s="296"/>
      <c r="O95" s="296"/>
      <c r="P95" s="296"/>
      <c r="Q95" s="296"/>
      <c r="R95" s="296"/>
      <c r="S95" s="296"/>
      <c r="T95" s="296"/>
      <c r="U95" s="296"/>
    </row>
    <row r="96" spans="1:21" ht="62.25" hidden="1"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296"/>
      <c r="N96" s="296"/>
      <c r="O96" s="296"/>
      <c r="P96" s="296"/>
      <c r="Q96" s="296"/>
      <c r="R96" s="296"/>
      <c r="S96" s="296"/>
      <c r="T96" s="296"/>
      <c r="U96" s="296"/>
    </row>
    <row r="97" spans="1:21" ht="62.25" hidden="1" customHeight="1" x14ac:dyDescent="0.3">
      <c r="A97" s="351"/>
      <c r="B97" s="292" t="str">
        <f>Résultats!B98</f>
        <v>12.3</v>
      </c>
      <c r="C97" s="276" t="str">
        <f>Résultats!C98</f>
        <v>AA</v>
      </c>
      <c r="D97" s="276">
        <f>Résultats!E98</f>
        <v>0</v>
      </c>
      <c r="E97" s="287" t="str">
        <f>Résultats!F98</f>
        <v>La page « plan du site » est-elle pertinente ?</v>
      </c>
      <c r="F97" s="276" t="s">
        <v>106</v>
      </c>
      <c r="G97" s="276"/>
      <c r="H97" s="22"/>
      <c r="I97" s="22"/>
      <c r="J97" s="22"/>
      <c r="K97" s="22"/>
      <c r="L97" s="22"/>
      <c r="M97" s="296"/>
      <c r="N97" s="296"/>
      <c r="O97" s="296"/>
      <c r="P97" s="296"/>
      <c r="Q97" s="296"/>
      <c r="R97" s="296"/>
      <c r="S97" s="296"/>
      <c r="T97" s="296"/>
      <c r="U97" s="296"/>
    </row>
    <row r="98" spans="1:21" ht="62.25" hidden="1"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296"/>
      <c r="N98" s="296"/>
      <c r="O98" s="296"/>
      <c r="P98" s="296"/>
      <c r="Q98" s="296"/>
      <c r="R98" s="296"/>
      <c r="S98" s="296"/>
      <c r="T98" s="296"/>
      <c r="U98" s="296"/>
    </row>
    <row r="99" spans="1:21" ht="62.25" hidden="1"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296"/>
      <c r="N99" s="296"/>
      <c r="O99" s="296"/>
      <c r="P99" s="296"/>
      <c r="Q99" s="296"/>
      <c r="R99" s="296"/>
      <c r="S99" s="296"/>
      <c r="T99" s="296"/>
      <c r="U99" s="296"/>
    </row>
    <row r="100" spans="1:21" ht="62.25" hidden="1"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96"/>
      <c r="N100" s="296"/>
      <c r="O100" s="296"/>
      <c r="P100" s="296"/>
      <c r="Q100" s="296"/>
      <c r="R100" s="296"/>
      <c r="S100" s="296"/>
      <c r="T100" s="296"/>
      <c r="U100" s="296"/>
    </row>
    <row r="101" spans="1:21" ht="62.25" hidden="1"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296"/>
      <c r="N101" s="296"/>
      <c r="O101" s="296"/>
      <c r="P101" s="296"/>
      <c r="Q101" s="296"/>
      <c r="R101" s="296"/>
      <c r="S101" s="296"/>
      <c r="T101" s="296"/>
      <c r="U101" s="296"/>
    </row>
    <row r="102" spans="1:21" ht="62.25" hidden="1"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96"/>
      <c r="N102" s="296"/>
      <c r="O102" s="296"/>
      <c r="P102" s="296"/>
      <c r="Q102" s="296"/>
      <c r="R102" s="296"/>
      <c r="S102" s="296"/>
      <c r="T102" s="296"/>
      <c r="U102" s="296"/>
    </row>
    <row r="103" spans="1:21" ht="62.25" hidden="1"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96"/>
      <c r="N103" s="296"/>
      <c r="O103" s="296"/>
      <c r="P103" s="296"/>
      <c r="Q103" s="296"/>
      <c r="R103" s="296"/>
      <c r="S103" s="296"/>
      <c r="T103" s="296"/>
      <c r="U103" s="296"/>
    </row>
    <row r="104" spans="1:21" ht="62.25" hidden="1"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96"/>
      <c r="N104" s="296"/>
      <c r="O104" s="296"/>
      <c r="P104" s="296"/>
      <c r="Q104" s="296"/>
      <c r="R104" s="296"/>
      <c r="S104" s="296"/>
      <c r="T104" s="296"/>
      <c r="U104" s="296"/>
    </row>
    <row r="105" spans="1:21" ht="62.25" hidden="1"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96"/>
      <c r="N105" s="296"/>
      <c r="O105" s="296"/>
      <c r="P105" s="296"/>
      <c r="Q105" s="296"/>
      <c r="R105" s="296"/>
      <c r="S105" s="296"/>
      <c r="T105" s="296"/>
      <c r="U105" s="296"/>
    </row>
    <row r="106" spans="1:21" ht="62.25" hidden="1"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96"/>
      <c r="N106" s="296"/>
      <c r="O106" s="296"/>
      <c r="P106" s="296"/>
      <c r="Q106" s="296"/>
      <c r="R106" s="296"/>
      <c r="S106" s="296"/>
      <c r="T106" s="296"/>
      <c r="U106" s="296"/>
    </row>
    <row r="107" spans="1:21" ht="62.25" hidden="1"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96"/>
      <c r="N107" s="296"/>
      <c r="O107" s="296"/>
      <c r="P107" s="296"/>
      <c r="Q107" s="296"/>
      <c r="R107" s="296"/>
      <c r="S107" s="296"/>
      <c r="T107" s="296"/>
      <c r="U107" s="296"/>
    </row>
    <row r="108" spans="1:21" ht="62.25" hidden="1"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296"/>
      <c r="N108" s="296"/>
      <c r="O108" s="296"/>
      <c r="P108" s="296"/>
      <c r="Q108" s="296"/>
      <c r="R108" s="296"/>
      <c r="S108" s="296"/>
      <c r="T108" s="296"/>
      <c r="U108" s="296"/>
    </row>
    <row r="109" spans="1:21" ht="62.25" hidden="1"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96"/>
      <c r="N109" s="296"/>
      <c r="O109" s="296"/>
      <c r="P109" s="296"/>
      <c r="Q109" s="296"/>
      <c r="R109" s="296"/>
      <c r="S109" s="296"/>
      <c r="T109" s="296"/>
      <c r="U109" s="296"/>
    </row>
    <row r="110" spans="1:21" ht="62.25" hidden="1"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96"/>
      <c r="N110" s="296"/>
      <c r="O110" s="296"/>
      <c r="P110" s="296"/>
      <c r="Q110" s="296"/>
      <c r="R110" s="296"/>
      <c r="S110" s="296"/>
      <c r="T110" s="296"/>
      <c r="U110" s="296"/>
    </row>
    <row r="111" spans="1:21" ht="62.25" hidden="1"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96"/>
      <c r="N111" s="296"/>
      <c r="O111" s="296"/>
      <c r="P111" s="296"/>
      <c r="Q111" s="296"/>
      <c r="R111" s="296"/>
      <c r="S111" s="296"/>
      <c r="T111" s="296"/>
      <c r="U111" s="296"/>
    </row>
    <row r="112" spans="1:21" ht="62.25" hidden="1"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96"/>
      <c r="N112" s="296"/>
      <c r="O112" s="296"/>
      <c r="P112" s="296"/>
      <c r="Q112" s="296"/>
      <c r="R112" s="296"/>
      <c r="S112" s="296"/>
      <c r="T112" s="296"/>
      <c r="U112" s="296"/>
    </row>
    <row r="113" spans="1:21" ht="62.25" hidden="1"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96"/>
      <c r="N113" s="296"/>
      <c r="O113" s="296"/>
      <c r="P113" s="296"/>
      <c r="Q113" s="296"/>
      <c r="R113" s="296"/>
      <c r="S113" s="296"/>
      <c r="T113" s="296"/>
      <c r="U113" s="296"/>
    </row>
    <row r="114" spans="1:21" ht="62.25" hidden="1"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96"/>
      <c r="N114" s="296"/>
      <c r="O114" s="296"/>
      <c r="P114" s="296"/>
      <c r="Q114" s="296"/>
      <c r="R114" s="296"/>
      <c r="S114" s="296"/>
      <c r="T114" s="296"/>
      <c r="U114" s="296"/>
    </row>
    <row r="115" spans="1:21" ht="62.25" hidden="1"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149"/>
      <c r="N115" s="149"/>
      <c r="O115" s="149"/>
      <c r="P115" s="149"/>
      <c r="Q115" s="149"/>
      <c r="R115" s="149"/>
      <c r="S115" s="149"/>
      <c r="T115" s="149"/>
      <c r="U115" s="149"/>
    </row>
    <row r="116" spans="1:21" ht="59.25" hidden="1"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96"/>
      <c r="N116" s="296"/>
      <c r="O116" s="296"/>
      <c r="P116" s="296"/>
      <c r="Q116" s="296"/>
      <c r="R116" s="296"/>
      <c r="S116" s="296"/>
      <c r="T116" s="296"/>
      <c r="U116" s="296"/>
    </row>
    <row r="117" spans="1:21" ht="50.4" hidden="1"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96"/>
      <c r="N117" s="296"/>
      <c r="O117" s="296"/>
      <c r="P117" s="296"/>
      <c r="Q117" s="296"/>
      <c r="R117" s="296"/>
      <c r="S117" s="296"/>
      <c r="T117" s="296"/>
      <c r="U117" s="296"/>
    </row>
  </sheetData>
  <autoFilter ref="B11:L117" xr:uid="{00000000-0009-0000-0000-00000C000000}">
    <filterColumn colId="4">
      <filters>
        <filter val="nc"/>
      </filters>
    </filterColumn>
  </autoFilter>
  <mergeCells count="23">
    <mergeCell ref="A82:A94"/>
    <mergeCell ref="A95:A105"/>
    <mergeCell ref="A106:A117"/>
    <mergeCell ref="A47:A48"/>
    <mergeCell ref="A49:A53"/>
    <mergeCell ref="A54:A63"/>
    <mergeCell ref="A64:A67"/>
    <mergeCell ref="A68:A81"/>
    <mergeCell ref="A12:A20"/>
    <mergeCell ref="A21:A22"/>
    <mergeCell ref="A23:A25"/>
    <mergeCell ref="A26:A38"/>
    <mergeCell ref="A39:A46"/>
    <mergeCell ref="H4:H10"/>
    <mergeCell ref="I4:I10"/>
    <mergeCell ref="J4:J10"/>
    <mergeCell ref="K4:K10"/>
    <mergeCell ref="L4:L10"/>
    <mergeCell ref="C3:F3"/>
    <mergeCell ref="B4:B10"/>
    <mergeCell ref="C4:C10"/>
    <mergeCell ref="D4:D10"/>
    <mergeCell ref="G4:G10"/>
  </mergeCells>
  <conditionalFormatting sqref="D12:D117">
    <cfRule type="cellIs" dxfId="264" priority="2" operator="equal">
      <formula>"x"</formula>
    </cfRule>
  </conditionalFormatting>
  <conditionalFormatting sqref="F1:F2 C2 F4:F117">
    <cfRule type="cellIs" dxfId="263" priority="12" operator="equal">
      <formula>"na"</formula>
    </cfRule>
  </conditionalFormatting>
  <conditionalFormatting sqref="F4:F10">
    <cfRule type="cellIs" dxfId="262" priority="1" operator="equal">
      <formula>"na"</formula>
    </cfRule>
  </conditionalFormatting>
  <conditionalFormatting sqref="F11:F117">
    <cfRule type="cellIs" dxfId="261" priority="9" operator="equal">
      <formula>"c"</formula>
    </cfRule>
  </conditionalFormatting>
  <conditionalFormatting sqref="F11:F117">
    <cfRule type="cellIs" dxfId="260" priority="10" operator="equal">
      <formula>"nc"</formula>
    </cfRule>
  </conditionalFormatting>
  <conditionalFormatting sqref="F11:F117">
    <cfRule type="cellIs" dxfId="259" priority="11" operator="equal">
      <formula>"nt"</formula>
    </cfRule>
  </conditionalFormatting>
  <conditionalFormatting sqref="G12:G117">
    <cfRule type="cellIs" dxfId="258" priority="4" operator="equal">
      <formula>"d"</formula>
    </cfRule>
  </conditionalFormatting>
  <conditionalFormatting sqref="O4:R4">
    <cfRule type="cellIs" dxfId="257" priority="3" operator="equal">
      <formula>"NT"</formula>
    </cfRule>
  </conditionalFormatting>
  <conditionalFormatting sqref="O4:R4">
    <cfRule type="cellIs" dxfId="256" priority="5" operator="equal">
      <formula>"C"</formula>
    </cfRule>
  </conditionalFormatting>
  <conditionalFormatting sqref="O4:R4">
    <cfRule type="cellIs" dxfId="255" priority="6" operator="equal">
      <formula>"NC"</formula>
    </cfRule>
  </conditionalFormatting>
  <conditionalFormatting sqref="O4:R4">
    <cfRule type="cellIs" dxfId="254" priority="7" operator="equal">
      <formula>"NA"</formula>
    </cfRule>
  </conditionalFormatting>
  <conditionalFormatting sqref="O4:R4">
    <cfRule type="cellIs" dxfId="253" priority="8" operator="equal">
      <formula>"NT"</formula>
    </cfRule>
  </conditionalFormatting>
  <dataValidations count="3">
    <dataValidation type="list" allowBlank="1" showErrorMessage="1" sqref="F54:F55" xr:uid="{0040008E-0035-423B-831E-004500250051}">
      <formula1>"nt,na,c"</formula1>
    </dataValidation>
    <dataValidation type="list" allowBlank="1" showErrorMessage="1" sqref="F12:F53 F56:F117" xr:uid="{00FD006A-0009-40B7-885A-004000E80068}">
      <formula1>"nt,na,c,nc"</formula1>
    </dataValidation>
    <dataValidation type="list" allowBlank="1" sqref="G12:G117" xr:uid="{006D007C-0001-458A-A4FD-005700530036}">
      <formula1>"d"</formula1>
    </dataValidation>
  </dataValidations>
  <hyperlinks>
    <hyperlink ref="L54" r:id="rId1" xr:uid="{00000000-0004-0000-0C00-000000000000}"/>
    <hyperlink ref="L55" r:id="rId2" xr:uid="{00000000-0004-0000-0C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C00-000000000000}">
          <x14:formula1>
            <xm:f>Paramètres!$A$2:$A$5</xm:f>
          </x14:formula1>
          <xm:sqref>H12:H117</xm:sqref>
        </x14:dataValidation>
        <x14:dataValidation type="list" allowBlank="1" xr:uid="{00000000-0002-0000-0C00-000001000000}">
          <x14:formula1>
            <xm:f>Paramètres!$D$2:$D$5</xm:f>
          </x14:formula1>
          <xm:sqref>I12:I117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rgb="FF666666"/>
    <outlinePr summaryBelow="0" summaryRight="0"/>
  </sheetPr>
  <dimension ref="A1:U117"/>
  <sheetViews>
    <sheetView showGridLines="0" zoomScale="90" workbookViewId="0">
      <pane xSplit="6" ySplit="11" topLeftCell="G12" activePane="bottomRight" state="frozen"/>
      <selection activeCell="J63" sqref="J63"/>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664062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3.88671875" customWidth="1"/>
  </cols>
  <sheetData>
    <row r="1" spans="1:21" ht="0.75" customHeight="1" x14ac:dyDescent="0.3">
      <c r="A1" s="257"/>
      <c r="B1" s="258"/>
      <c r="C1" s="258"/>
      <c r="D1" s="258"/>
      <c r="E1" s="258"/>
      <c r="F1" s="258"/>
      <c r="G1" s="258"/>
      <c r="H1" s="258"/>
      <c r="I1" s="258"/>
      <c r="J1" s="258"/>
      <c r="K1" s="258"/>
      <c r="L1" s="258"/>
      <c r="M1" s="258"/>
      <c r="N1" s="258"/>
      <c r="O1" s="258"/>
      <c r="P1" s="258"/>
      <c r="Q1" s="258"/>
      <c r="R1" s="258"/>
      <c r="S1" s="258"/>
      <c r="T1" s="258"/>
      <c r="U1" s="258"/>
    </row>
    <row r="2" spans="1:21" ht="16.5" customHeight="1" x14ac:dyDescent="0.3">
      <c r="A2" s="260"/>
      <c r="B2" s="261" t="str">
        <f>F4</f>
        <v>P06</v>
      </c>
      <c r="C2" s="262" t="str">
        <f>Echantillon!C18</f>
        <v xml:space="preserve">Agenda </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HYPERLINK(Echantillon!D18)</f>
        <v>https://conservatoire.agglo-larochelle.fr/agenda?</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Echantillon!B18</f>
        <v>P06</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39</v>
      </c>
      <c r="G5" s="351"/>
      <c r="H5" s="351"/>
      <c r="I5" s="351"/>
      <c r="J5" s="351"/>
      <c r="K5" s="351"/>
      <c r="L5" s="351"/>
      <c r="M5" s="258"/>
      <c r="N5" s="276" t="s">
        <v>107</v>
      </c>
      <c r="O5" s="12">
        <f>COUNTIFS($C$12:$C$117,"A",$F$12:$F$117,"c")</f>
        <v>27</v>
      </c>
      <c r="P5" s="12">
        <f>COUNTIFS($C$12:$C$117,"A",$F$12:$F$117,"nc")</f>
        <v>0</v>
      </c>
      <c r="Q5" s="12">
        <f>COUNTIFS($C$12:$C$117,"A",$F$12:$F$117,"na")</f>
        <v>56</v>
      </c>
      <c r="R5" s="12">
        <f>COUNTIFS($C$12:$C$117,"A",$F$12:$F$117,"nt")</f>
        <v>0</v>
      </c>
      <c r="S5" s="277">
        <f t="shared" ref="S5:S7" si="0">O5+P5</f>
        <v>27</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12</v>
      </c>
      <c r="P6" s="12">
        <f>COUNTIFS($C$12:$C$117,"AA",$F$12:$F$117,"nc")</f>
        <v>0</v>
      </c>
      <c r="Q6" s="12">
        <f>COUNTIFS($C$12:$C$117,"AA",$F$12:$F$117,"na")</f>
        <v>11</v>
      </c>
      <c r="R6" s="12">
        <f>COUNTIFS($C$12:$C$117,"AA",$F$12:$F$117,"nt")</f>
        <v>0</v>
      </c>
      <c r="S6" s="277">
        <f t="shared" si="0"/>
        <v>12</v>
      </c>
      <c r="T6" s="278">
        <f t="shared" si="1"/>
        <v>1</v>
      </c>
      <c r="U6" s="103">
        <f>IF(S6&gt;0,SUM(O5:O6)/SUM(S5:S6),"-")</f>
        <v>1</v>
      </c>
    </row>
    <row r="7" spans="1:21" ht="16.5" customHeight="1" x14ac:dyDescent="0.3">
      <c r="A7" s="257"/>
      <c r="B7" s="351"/>
      <c r="C7" s="351"/>
      <c r="D7" s="351"/>
      <c r="E7" s="268" t="s">
        <v>497</v>
      </c>
      <c r="F7" s="268">
        <f>COUNTIF(F12:F117,"na")</f>
        <v>67</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39</v>
      </c>
      <c r="P8" s="281">
        <f t="shared" si="2"/>
        <v>0</v>
      </c>
      <c r="Q8" s="281">
        <f t="shared" si="2"/>
        <v>67</v>
      </c>
      <c r="R8" s="281">
        <f t="shared" si="2"/>
        <v>0</v>
      </c>
      <c r="S8" s="282">
        <f t="shared" si="2"/>
        <v>39</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2.25" hidden="1"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109</v>
      </c>
      <c r="G12" s="276"/>
      <c r="H12" s="22"/>
      <c r="I12" s="22"/>
      <c r="J12" s="22"/>
      <c r="K12" s="22"/>
      <c r="L12" s="22"/>
      <c r="M12" s="258"/>
      <c r="N12" s="258"/>
      <c r="O12" s="258"/>
      <c r="P12" s="258"/>
      <c r="Q12" s="258"/>
      <c r="R12" s="258"/>
      <c r="S12" s="258"/>
      <c r="T12" s="258"/>
      <c r="U12" s="258"/>
    </row>
    <row r="13" spans="1:21" ht="62.25" hidden="1"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109</v>
      </c>
      <c r="G13" s="276"/>
      <c r="H13" s="22"/>
      <c r="I13" s="22"/>
      <c r="J13" s="22"/>
      <c r="K13" s="22"/>
      <c r="L13" s="22"/>
      <c r="M13" s="258"/>
      <c r="N13" s="258"/>
      <c r="O13" s="258"/>
      <c r="P13" s="258"/>
      <c r="Q13" s="258"/>
      <c r="R13" s="258"/>
      <c r="S13" s="258"/>
      <c r="T13" s="258"/>
      <c r="U13" s="258"/>
    </row>
    <row r="14" spans="1:21" ht="62.25" hidden="1"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109</v>
      </c>
      <c r="G14" s="276"/>
      <c r="H14" s="22"/>
      <c r="I14" s="22"/>
      <c r="J14" s="22"/>
      <c r="K14" s="22"/>
      <c r="L14" s="22"/>
      <c r="M14" s="258"/>
      <c r="N14" s="258"/>
      <c r="O14" s="258"/>
      <c r="P14" s="258"/>
      <c r="Q14" s="258"/>
      <c r="R14" s="258"/>
      <c r="S14" s="258"/>
      <c r="T14" s="258"/>
      <c r="U14" s="258"/>
    </row>
    <row r="15" spans="1:21" ht="62.25" hidden="1"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58"/>
      <c r="N15" s="258"/>
      <c r="O15" s="258"/>
      <c r="P15" s="258"/>
      <c r="Q15" s="258"/>
      <c r="R15" s="258"/>
      <c r="S15" s="258"/>
      <c r="T15" s="258"/>
      <c r="U15" s="258"/>
    </row>
    <row r="16" spans="1:21" ht="62.25" hidden="1"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58"/>
      <c r="N16" s="258"/>
      <c r="O16" s="258"/>
      <c r="P16" s="258"/>
      <c r="Q16" s="258"/>
      <c r="R16" s="258"/>
      <c r="S16" s="258"/>
      <c r="T16" s="258"/>
      <c r="U16" s="258"/>
    </row>
    <row r="17" spans="1:21" ht="62.25" hidden="1"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258"/>
      <c r="N17" s="258"/>
      <c r="O17" s="258"/>
      <c r="P17" s="258"/>
      <c r="Q17" s="258"/>
      <c r="R17" s="258"/>
      <c r="S17" s="258"/>
      <c r="T17" s="258"/>
      <c r="U17" s="258"/>
    </row>
    <row r="18" spans="1:21" ht="62.25" hidden="1"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3"/>
      <c r="N18" s="293"/>
      <c r="O18" s="293"/>
      <c r="P18" s="293"/>
      <c r="Q18" s="293"/>
      <c r="R18" s="293"/>
      <c r="S18" s="293"/>
      <c r="T18" s="293"/>
      <c r="U18" s="293"/>
    </row>
    <row r="19" spans="1:21" ht="62.25" hidden="1"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57"/>
      <c r="N19" s="257"/>
      <c r="O19" s="257"/>
      <c r="P19" s="257"/>
      <c r="Q19" s="257"/>
      <c r="R19" s="257"/>
      <c r="S19" s="294"/>
      <c r="T19" s="258"/>
      <c r="U19" s="258"/>
    </row>
    <row r="20" spans="1:21" ht="62.25" hidden="1"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58"/>
      <c r="N20" s="258"/>
      <c r="O20" s="258"/>
      <c r="P20" s="258"/>
      <c r="Q20" s="258"/>
      <c r="R20" s="258"/>
      <c r="S20" s="258"/>
      <c r="T20" s="258"/>
      <c r="U20" s="258"/>
    </row>
    <row r="21" spans="1:21" ht="62.25" hidden="1" customHeight="1" x14ac:dyDescent="0.3">
      <c r="A21" s="390" t="s">
        <v>86</v>
      </c>
      <c r="B21" s="286" t="str">
        <f>Résultats!B22</f>
        <v>2.1</v>
      </c>
      <c r="C21" s="276" t="str">
        <f>Résultats!C22</f>
        <v>A</v>
      </c>
      <c r="D21" s="276">
        <f>Résultats!E22</f>
        <v>0</v>
      </c>
      <c r="E21" s="287" t="str">
        <f>Résultats!F22</f>
        <v>Chaque cadre a-t-il un titre de cadre ?</v>
      </c>
      <c r="F21" s="276" t="s">
        <v>109</v>
      </c>
      <c r="G21" s="276"/>
      <c r="H21" s="22"/>
      <c r="I21" s="22"/>
      <c r="J21" s="22"/>
      <c r="K21" s="22"/>
      <c r="L21" s="22"/>
      <c r="M21" s="258"/>
      <c r="N21" s="258"/>
      <c r="O21" s="258"/>
      <c r="P21" s="258"/>
      <c r="Q21" s="258"/>
      <c r="R21" s="258"/>
      <c r="S21" s="258"/>
      <c r="T21" s="258"/>
      <c r="U21" s="258"/>
    </row>
    <row r="22" spans="1:21" ht="62.25" hidden="1"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109</v>
      </c>
      <c r="G22" s="276"/>
      <c r="H22" s="22"/>
      <c r="I22" s="22"/>
      <c r="J22" s="22"/>
      <c r="K22" s="22"/>
      <c r="L22" s="22"/>
      <c r="M22" s="258"/>
      <c r="N22" s="258"/>
      <c r="O22" s="258"/>
      <c r="P22" s="258"/>
      <c r="Q22" s="258"/>
      <c r="R22" s="258"/>
      <c r="S22" s="258"/>
      <c r="T22" s="258"/>
      <c r="U22" s="258"/>
    </row>
    <row r="23" spans="1:21" ht="62.25" hidden="1"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58"/>
      <c r="N23" s="258"/>
      <c r="O23" s="258"/>
      <c r="P23" s="258"/>
      <c r="Q23" s="258"/>
      <c r="R23" s="258"/>
      <c r="S23" s="258"/>
      <c r="T23" s="258"/>
      <c r="U23" s="258"/>
    </row>
    <row r="24" spans="1:21" ht="62.25" hidden="1"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c r="I24" s="22"/>
      <c r="J24" s="22"/>
      <c r="K24" s="22"/>
      <c r="L24" s="22"/>
      <c r="M24" s="258"/>
      <c r="N24" s="258"/>
      <c r="O24" s="258"/>
      <c r="P24" s="258"/>
      <c r="Q24" s="258"/>
      <c r="R24" s="258"/>
      <c r="S24" s="258"/>
      <c r="T24" s="258"/>
      <c r="U24" s="258"/>
    </row>
    <row r="25" spans="1:21" ht="62.25" hidden="1"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58"/>
      <c r="N25" s="258"/>
      <c r="O25" s="258"/>
      <c r="P25" s="258"/>
      <c r="Q25" s="258"/>
      <c r="R25" s="258"/>
      <c r="S25" s="258"/>
      <c r="T25" s="258"/>
      <c r="U25" s="258"/>
    </row>
    <row r="26" spans="1:21" ht="62.25" hidden="1"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58"/>
      <c r="N26" s="258"/>
      <c r="O26" s="258"/>
      <c r="P26" s="258"/>
      <c r="Q26" s="258"/>
      <c r="R26" s="258"/>
      <c r="S26" s="258"/>
      <c r="T26" s="258"/>
      <c r="U26" s="258"/>
    </row>
    <row r="27" spans="1:21" ht="62.25" hidden="1"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58"/>
      <c r="N27" s="258"/>
      <c r="O27" s="258"/>
      <c r="P27" s="258"/>
      <c r="Q27" s="258"/>
      <c r="R27" s="258"/>
      <c r="S27" s="258"/>
      <c r="T27" s="258"/>
      <c r="U27" s="258"/>
    </row>
    <row r="28" spans="1:21" ht="62.25" hidden="1"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58"/>
      <c r="N28" s="258"/>
      <c r="O28" s="258"/>
      <c r="P28" s="258"/>
      <c r="Q28" s="258"/>
      <c r="R28" s="258"/>
      <c r="S28" s="258"/>
      <c r="T28" s="258"/>
      <c r="U28" s="258"/>
    </row>
    <row r="29" spans="1:21" ht="62.25" hidden="1"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58"/>
      <c r="N29" s="258"/>
      <c r="O29" s="258"/>
      <c r="P29" s="258"/>
      <c r="Q29" s="258"/>
      <c r="R29" s="258"/>
      <c r="S29" s="258"/>
      <c r="T29" s="258"/>
      <c r="U29" s="258"/>
    </row>
    <row r="30" spans="1:21" ht="62.25" hidden="1"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58"/>
      <c r="N30" s="258"/>
      <c r="O30" s="258"/>
      <c r="P30" s="258"/>
      <c r="Q30" s="258"/>
      <c r="R30" s="258"/>
      <c r="S30" s="258"/>
      <c r="T30" s="258"/>
      <c r="U30" s="258"/>
    </row>
    <row r="31" spans="1:21" ht="62.25" hidden="1"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58"/>
      <c r="N31" s="258"/>
      <c r="O31" s="258"/>
      <c r="P31" s="258"/>
      <c r="Q31" s="258"/>
      <c r="R31" s="258"/>
      <c r="S31" s="258"/>
      <c r="T31" s="258"/>
      <c r="U31" s="258"/>
    </row>
    <row r="32" spans="1:21" ht="62.25" hidden="1"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58"/>
      <c r="N32" s="258"/>
      <c r="O32" s="258"/>
      <c r="P32" s="258"/>
      <c r="Q32" s="258"/>
      <c r="R32" s="258"/>
      <c r="S32" s="258"/>
      <c r="T32" s="258"/>
      <c r="U32" s="258"/>
    </row>
    <row r="33" spans="1:21" ht="62.25" hidden="1"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58"/>
      <c r="N33" s="258"/>
      <c r="O33" s="258"/>
      <c r="P33" s="258"/>
      <c r="Q33" s="258"/>
      <c r="R33" s="258"/>
      <c r="S33" s="258"/>
      <c r="T33" s="258"/>
      <c r="U33" s="258"/>
    </row>
    <row r="34" spans="1:21" ht="62.25" hidden="1"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58"/>
      <c r="N34" s="258"/>
      <c r="O34" s="258"/>
      <c r="P34" s="258"/>
      <c r="Q34" s="258"/>
      <c r="R34" s="258"/>
      <c r="S34" s="258"/>
      <c r="T34" s="258"/>
      <c r="U34" s="258"/>
    </row>
    <row r="35" spans="1:21" ht="62.25" hidden="1"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58"/>
      <c r="N35" s="258"/>
      <c r="O35" s="258"/>
      <c r="P35" s="258"/>
      <c r="Q35" s="258"/>
      <c r="R35" s="258"/>
      <c r="S35" s="258"/>
      <c r="T35" s="258"/>
      <c r="U35" s="258"/>
    </row>
    <row r="36" spans="1:21" ht="62.25" hidden="1"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58"/>
      <c r="N36" s="258"/>
      <c r="O36" s="258"/>
      <c r="P36" s="258"/>
      <c r="Q36" s="258"/>
      <c r="R36" s="258"/>
      <c r="S36" s="258"/>
      <c r="T36" s="258"/>
      <c r="U36" s="258"/>
    </row>
    <row r="37" spans="1:21" ht="62.25" hidden="1"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58"/>
      <c r="N37" s="258"/>
      <c r="O37" s="258"/>
      <c r="P37" s="258"/>
      <c r="Q37" s="258"/>
      <c r="R37" s="258"/>
      <c r="S37" s="258"/>
      <c r="T37" s="258"/>
      <c r="U37" s="258"/>
    </row>
    <row r="38" spans="1:21" ht="62.25" hidden="1"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58"/>
      <c r="N38" s="258"/>
      <c r="O38" s="258"/>
      <c r="P38" s="258"/>
      <c r="Q38" s="258"/>
      <c r="R38" s="258"/>
      <c r="S38" s="258"/>
      <c r="T38" s="258"/>
      <c r="U38" s="258"/>
    </row>
    <row r="39" spans="1:21" ht="62.25" hidden="1"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58"/>
      <c r="N39" s="258"/>
      <c r="O39" s="258"/>
      <c r="P39" s="258"/>
      <c r="Q39" s="258"/>
      <c r="R39" s="258"/>
      <c r="S39" s="258"/>
      <c r="T39" s="258"/>
      <c r="U39" s="258"/>
    </row>
    <row r="40" spans="1:21" ht="62.25" hidden="1"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58"/>
      <c r="N40" s="258"/>
      <c r="O40" s="258"/>
      <c r="P40" s="258"/>
      <c r="Q40" s="258"/>
      <c r="R40" s="258"/>
      <c r="S40" s="258"/>
      <c r="T40" s="258"/>
      <c r="U40" s="258"/>
    </row>
    <row r="41" spans="1:21" ht="62.25" hidden="1"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58"/>
      <c r="N41" s="258"/>
      <c r="O41" s="258"/>
      <c r="P41" s="258"/>
      <c r="Q41" s="258"/>
      <c r="R41" s="258"/>
      <c r="S41" s="258"/>
      <c r="T41" s="258"/>
      <c r="U41" s="258"/>
    </row>
    <row r="42" spans="1:21" ht="62.25" hidden="1"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258"/>
      <c r="N42" s="258"/>
      <c r="O42" s="258"/>
      <c r="P42" s="258"/>
      <c r="Q42" s="258"/>
      <c r="R42" s="258"/>
      <c r="S42" s="258"/>
      <c r="T42" s="258"/>
      <c r="U42" s="258"/>
    </row>
    <row r="43" spans="1:21" ht="62.25" hidden="1"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258"/>
      <c r="N43" s="258"/>
      <c r="O43" s="258"/>
      <c r="P43" s="258"/>
      <c r="Q43" s="258"/>
      <c r="R43" s="258"/>
      <c r="S43" s="258"/>
      <c r="T43" s="258"/>
      <c r="U43" s="258"/>
    </row>
    <row r="44" spans="1:21" ht="62.25" hidden="1"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258"/>
      <c r="N44" s="258"/>
      <c r="O44" s="258"/>
      <c r="P44" s="258"/>
      <c r="Q44" s="258"/>
      <c r="R44" s="258"/>
      <c r="S44" s="258"/>
      <c r="T44" s="258"/>
      <c r="U44" s="258"/>
    </row>
    <row r="45" spans="1:21" ht="62.25" hidden="1"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258"/>
      <c r="N45" s="258"/>
      <c r="O45" s="258"/>
      <c r="P45" s="258"/>
      <c r="Q45" s="258"/>
      <c r="R45" s="258"/>
      <c r="S45" s="258"/>
      <c r="T45" s="258"/>
      <c r="U45" s="258"/>
    </row>
    <row r="46" spans="1:21" ht="62.25" hidden="1"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58"/>
      <c r="N46" s="258"/>
      <c r="O46" s="258"/>
      <c r="P46" s="258"/>
      <c r="Q46" s="258"/>
      <c r="R46" s="258"/>
      <c r="S46" s="258"/>
      <c r="T46" s="258"/>
      <c r="U46" s="258"/>
    </row>
    <row r="47" spans="1:21" ht="62.25" hidden="1"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c r="I47" s="22"/>
      <c r="J47" s="22"/>
      <c r="K47" s="22"/>
      <c r="L47" s="22" t="s">
        <v>519</v>
      </c>
      <c r="M47" s="258"/>
      <c r="N47" s="258"/>
      <c r="O47" s="258"/>
      <c r="P47" s="258"/>
      <c r="Q47" s="258"/>
      <c r="R47" s="258"/>
      <c r="S47" s="258"/>
      <c r="T47" s="258"/>
      <c r="U47" s="258"/>
    </row>
    <row r="48" spans="1:21" ht="62.25" hidden="1"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58"/>
      <c r="N48" s="258"/>
      <c r="O48" s="258"/>
      <c r="P48" s="258"/>
      <c r="Q48" s="258"/>
      <c r="R48" s="258"/>
      <c r="S48" s="258"/>
      <c r="T48" s="258"/>
      <c r="U48" s="258"/>
    </row>
    <row r="49" spans="1:21" ht="62.25" hidden="1"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106</v>
      </c>
      <c r="G49" s="276"/>
      <c r="H49" s="22"/>
      <c r="I49" s="22"/>
      <c r="J49" s="22"/>
      <c r="K49" s="22"/>
      <c r="L49" s="22"/>
      <c r="M49" s="258"/>
      <c r="N49" s="258"/>
      <c r="O49" s="258"/>
      <c r="P49" s="258"/>
      <c r="Q49" s="258"/>
      <c r="R49" s="258"/>
      <c r="S49" s="258"/>
      <c r="T49" s="258"/>
      <c r="U49" s="258"/>
    </row>
    <row r="50" spans="1:21" ht="62.25" hidden="1"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58"/>
      <c r="N50" s="258"/>
      <c r="O50" s="258"/>
      <c r="P50" s="258"/>
      <c r="Q50" s="258"/>
      <c r="R50" s="258"/>
      <c r="S50" s="258"/>
      <c r="T50" s="258"/>
      <c r="U50" s="258"/>
    </row>
    <row r="51" spans="1:21" ht="62.25" hidden="1"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106</v>
      </c>
      <c r="G51" s="276"/>
      <c r="H51" s="22"/>
      <c r="I51" s="22"/>
      <c r="J51" s="22"/>
      <c r="K51" s="22"/>
      <c r="L51" s="22"/>
      <c r="M51" s="258"/>
      <c r="N51" s="258"/>
      <c r="O51" s="258"/>
      <c r="P51" s="258"/>
      <c r="Q51" s="258"/>
      <c r="R51" s="258"/>
      <c r="S51" s="258"/>
      <c r="T51" s="258"/>
      <c r="U51" s="258"/>
    </row>
    <row r="52" spans="1:21" ht="62.25" hidden="1"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58"/>
      <c r="N52" s="258"/>
      <c r="O52" s="258"/>
      <c r="P52" s="258"/>
      <c r="Q52" s="258"/>
      <c r="R52" s="258"/>
      <c r="S52" s="258"/>
      <c r="T52" s="258"/>
      <c r="U52" s="258"/>
    </row>
    <row r="53" spans="1:21" ht="62.25" hidden="1"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58"/>
      <c r="N53" s="258"/>
      <c r="O53" s="258"/>
      <c r="P53" s="258"/>
      <c r="Q53" s="258"/>
      <c r="R53" s="258"/>
      <c r="S53" s="258"/>
      <c r="T53" s="258"/>
      <c r="U53" s="258"/>
    </row>
    <row r="54" spans="1:21" ht="62.25" hidden="1"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58"/>
      <c r="N54" s="258"/>
      <c r="O54" s="258"/>
      <c r="P54" s="258"/>
      <c r="Q54" s="258"/>
      <c r="R54" s="258"/>
      <c r="S54" s="258"/>
      <c r="T54" s="258"/>
      <c r="U54" s="258"/>
    </row>
    <row r="55" spans="1:21" ht="62.25" hidden="1"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258"/>
      <c r="N55" s="258"/>
      <c r="O55" s="258"/>
      <c r="P55" s="258"/>
      <c r="Q55" s="258"/>
      <c r="R55" s="258"/>
      <c r="S55" s="258"/>
      <c r="T55" s="258"/>
      <c r="U55" s="258"/>
    </row>
    <row r="56" spans="1:21" ht="62.25" hidden="1"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58"/>
      <c r="N56" s="258"/>
      <c r="O56" s="258"/>
      <c r="P56" s="258"/>
      <c r="Q56" s="258"/>
      <c r="R56" s="258"/>
      <c r="S56" s="258"/>
      <c r="T56" s="258"/>
      <c r="U56" s="258"/>
    </row>
    <row r="57" spans="1:21" ht="62.25" hidden="1"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58"/>
      <c r="N57" s="258"/>
      <c r="O57" s="258"/>
      <c r="P57" s="258"/>
      <c r="Q57" s="258"/>
      <c r="R57" s="258"/>
      <c r="S57" s="258"/>
      <c r="T57" s="258"/>
      <c r="U57" s="258"/>
    </row>
    <row r="58" spans="1:21" ht="62.25" hidden="1"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58"/>
      <c r="N58" s="258"/>
      <c r="O58" s="258"/>
      <c r="P58" s="258"/>
      <c r="Q58" s="258"/>
      <c r="R58" s="258"/>
      <c r="S58" s="258"/>
      <c r="T58" s="258"/>
      <c r="U58" s="258"/>
    </row>
    <row r="59" spans="1:21" ht="62.25" hidden="1"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58"/>
      <c r="N59" s="258"/>
      <c r="O59" s="258"/>
      <c r="P59" s="258"/>
      <c r="Q59" s="258"/>
      <c r="R59" s="258"/>
      <c r="S59" s="258"/>
      <c r="T59" s="258"/>
      <c r="U59" s="258"/>
    </row>
    <row r="60" spans="1:21" ht="62.25" hidden="1"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58"/>
      <c r="N60" s="258"/>
      <c r="O60" s="258"/>
      <c r="P60" s="258"/>
      <c r="Q60" s="258"/>
      <c r="R60" s="258"/>
      <c r="S60" s="258"/>
      <c r="T60" s="258"/>
      <c r="U60" s="258"/>
    </row>
    <row r="61" spans="1:21" ht="62.25" hidden="1"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58"/>
      <c r="N61" s="258"/>
      <c r="O61" s="258"/>
      <c r="P61" s="258"/>
      <c r="Q61" s="258"/>
      <c r="R61" s="258"/>
      <c r="S61" s="258"/>
      <c r="T61" s="258"/>
      <c r="U61" s="258"/>
    </row>
    <row r="62" spans="1:21"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t="s">
        <v>486</v>
      </c>
      <c r="I62" s="22" t="s">
        <v>485</v>
      </c>
      <c r="J62" s="22" t="s">
        <v>520</v>
      </c>
      <c r="K62" s="22" t="s">
        <v>521</v>
      </c>
      <c r="L62" s="290" t="s">
        <v>507</v>
      </c>
      <c r="M62" s="258"/>
      <c r="N62" s="258"/>
      <c r="O62" s="258"/>
      <c r="P62" s="258"/>
      <c r="Q62" s="258"/>
      <c r="R62" s="258"/>
      <c r="S62" s="258"/>
      <c r="T62" s="258"/>
      <c r="U62" s="258"/>
    </row>
    <row r="63" spans="1:21" ht="62.25" hidden="1"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58"/>
      <c r="N63" s="258"/>
      <c r="O63" s="258"/>
      <c r="P63" s="258"/>
      <c r="Q63" s="258"/>
      <c r="R63" s="258"/>
      <c r="S63" s="258"/>
      <c r="T63" s="258"/>
      <c r="U63" s="258"/>
    </row>
    <row r="64" spans="1:21"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t="s">
        <v>480</v>
      </c>
      <c r="I64" s="22" t="s">
        <v>485</v>
      </c>
      <c r="J64" s="22" t="s">
        <v>522</v>
      </c>
      <c r="K64" s="22" t="s">
        <v>523</v>
      </c>
      <c r="L64" s="290" t="s">
        <v>507</v>
      </c>
      <c r="M64" s="258"/>
      <c r="N64" s="258"/>
      <c r="O64" s="258"/>
      <c r="P64" s="258"/>
      <c r="Q64" s="258"/>
      <c r="R64" s="258"/>
      <c r="S64" s="258"/>
      <c r="T64" s="258"/>
      <c r="U64" s="258"/>
    </row>
    <row r="65" spans="1:21" ht="62.25" hidden="1"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58"/>
      <c r="N65" s="258"/>
      <c r="O65" s="258"/>
      <c r="P65" s="258"/>
      <c r="Q65" s="258"/>
      <c r="R65" s="258"/>
      <c r="S65" s="258"/>
      <c r="T65" s="258"/>
      <c r="U65" s="258"/>
    </row>
    <row r="66" spans="1:21" ht="62.25" hidden="1"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58"/>
      <c r="N66" s="258"/>
      <c r="O66" s="258"/>
      <c r="P66" s="258"/>
      <c r="Q66" s="258"/>
      <c r="R66" s="258"/>
      <c r="S66" s="258"/>
      <c r="T66" s="258"/>
      <c r="U66" s="258"/>
    </row>
    <row r="67" spans="1:21" ht="62.25" hidden="1"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58"/>
      <c r="N67" s="258"/>
      <c r="O67" s="258"/>
      <c r="P67" s="258"/>
      <c r="Q67" s="258"/>
      <c r="R67" s="258"/>
      <c r="S67" s="258"/>
      <c r="T67" s="258"/>
      <c r="U67" s="258"/>
    </row>
    <row r="68" spans="1:21" ht="62.25" hidden="1"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58"/>
      <c r="N68" s="258"/>
      <c r="O68" s="258"/>
      <c r="P68" s="258"/>
      <c r="Q68" s="258"/>
      <c r="R68" s="258"/>
      <c r="S68" s="258"/>
      <c r="T68" s="258"/>
      <c r="U68" s="258"/>
    </row>
    <row r="69" spans="1:21" ht="62.25" hidden="1"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58"/>
      <c r="N69" s="258"/>
      <c r="O69" s="258"/>
      <c r="P69" s="258"/>
      <c r="Q69" s="258"/>
      <c r="R69" s="258"/>
      <c r="S69" s="258"/>
      <c r="T69" s="258"/>
      <c r="U69" s="258"/>
    </row>
    <row r="70" spans="1:21" ht="62.25" hidden="1"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58"/>
      <c r="N70" s="258"/>
      <c r="O70" s="258"/>
      <c r="P70" s="258"/>
      <c r="Q70" s="258"/>
      <c r="R70" s="258"/>
      <c r="S70" s="258"/>
      <c r="T70" s="258"/>
      <c r="U70" s="258"/>
    </row>
    <row r="71" spans="1:21" ht="62.25" hidden="1"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58"/>
      <c r="N71" s="258"/>
      <c r="O71" s="258"/>
      <c r="P71" s="258"/>
      <c r="Q71" s="258"/>
      <c r="R71" s="258"/>
      <c r="S71" s="258"/>
      <c r="T71" s="258"/>
      <c r="U71" s="258"/>
    </row>
    <row r="72" spans="1:21" ht="62.25" hidden="1"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58"/>
      <c r="N72" s="258"/>
      <c r="O72" s="258"/>
      <c r="P72" s="258"/>
      <c r="Q72" s="258"/>
      <c r="R72" s="258"/>
      <c r="S72" s="258"/>
      <c r="T72" s="258"/>
      <c r="U72" s="258"/>
    </row>
    <row r="73" spans="1:21" ht="62.25" hidden="1"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58"/>
      <c r="N73" s="258"/>
      <c r="O73" s="258"/>
      <c r="P73" s="258"/>
      <c r="Q73" s="258"/>
      <c r="R73" s="258"/>
      <c r="S73" s="258"/>
      <c r="T73" s="258"/>
      <c r="U73" s="258"/>
    </row>
    <row r="74" spans="1:21" ht="62.25" hidden="1"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58"/>
      <c r="N74" s="258"/>
      <c r="O74" s="258"/>
      <c r="P74" s="258"/>
      <c r="Q74" s="258"/>
      <c r="R74" s="258"/>
      <c r="S74" s="258"/>
      <c r="T74" s="258"/>
      <c r="U74" s="258"/>
    </row>
    <row r="75" spans="1:21" ht="62.25" hidden="1"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58"/>
      <c r="N75" s="258"/>
      <c r="O75" s="258"/>
      <c r="P75" s="258"/>
      <c r="Q75" s="258"/>
      <c r="R75" s="258"/>
      <c r="S75" s="258"/>
      <c r="T75" s="258"/>
      <c r="U75" s="258"/>
    </row>
    <row r="76" spans="1:21" ht="62.25" hidden="1"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58"/>
      <c r="N76" s="258"/>
      <c r="O76" s="258"/>
      <c r="P76" s="258"/>
      <c r="Q76" s="258"/>
      <c r="R76" s="258"/>
      <c r="S76" s="258"/>
      <c r="T76" s="258"/>
      <c r="U76" s="258"/>
    </row>
    <row r="77" spans="1:21" ht="62.25" hidden="1"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58"/>
      <c r="N77" s="258"/>
      <c r="O77" s="258"/>
      <c r="P77" s="258"/>
      <c r="Q77" s="258"/>
      <c r="R77" s="258"/>
      <c r="S77" s="258"/>
      <c r="T77" s="258"/>
      <c r="U77" s="258"/>
    </row>
    <row r="78" spans="1:21" ht="62.25" hidden="1"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58"/>
      <c r="N78" s="258"/>
      <c r="O78" s="258"/>
      <c r="P78" s="258"/>
      <c r="Q78" s="258"/>
      <c r="R78" s="258"/>
      <c r="S78" s="258"/>
      <c r="T78" s="258"/>
      <c r="U78" s="258"/>
    </row>
    <row r="79" spans="1:21" ht="62.25" hidden="1"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58"/>
      <c r="N79" s="258"/>
      <c r="O79" s="258"/>
      <c r="P79" s="258"/>
      <c r="Q79" s="258"/>
      <c r="R79" s="258"/>
      <c r="S79" s="258"/>
      <c r="T79" s="258"/>
      <c r="U79" s="258"/>
    </row>
    <row r="80" spans="1:21" ht="62.25" hidden="1"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58"/>
      <c r="N80" s="258"/>
      <c r="O80" s="258"/>
      <c r="P80" s="258"/>
      <c r="Q80" s="258"/>
      <c r="R80" s="258"/>
      <c r="S80" s="258"/>
      <c r="T80" s="258"/>
      <c r="U80" s="258"/>
    </row>
    <row r="81" spans="1:21" ht="62.25" hidden="1"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58"/>
      <c r="N81" s="258"/>
      <c r="O81" s="258"/>
      <c r="P81" s="258"/>
      <c r="Q81" s="258"/>
      <c r="R81" s="258"/>
      <c r="S81" s="258"/>
      <c r="T81" s="258"/>
      <c r="U81" s="258"/>
    </row>
    <row r="82" spans="1:21" ht="62.25" hidden="1" customHeight="1" x14ac:dyDescent="0.3">
      <c r="A82" s="390" t="s">
        <v>95</v>
      </c>
      <c r="B82" s="286" t="str">
        <f>Résultats!B83</f>
        <v>11.1</v>
      </c>
      <c r="C82" s="276" t="str">
        <f>Résultats!C83</f>
        <v>A</v>
      </c>
      <c r="D82" s="276" t="str">
        <f>Résultats!E83</f>
        <v>x</v>
      </c>
      <c r="E82" s="287" t="str">
        <f>Résultats!F83</f>
        <v>Chaque champ de formulaire a-t-il une étiquette ?</v>
      </c>
      <c r="F82" s="276" t="s">
        <v>106</v>
      </c>
      <c r="G82" s="276"/>
      <c r="H82" s="22"/>
      <c r="I82" s="22"/>
      <c r="J82" s="22"/>
      <c r="K82" s="22"/>
      <c r="L82" s="22"/>
      <c r="M82" s="258"/>
      <c r="N82" s="258"/>
      <c r="O82" s="258"/>
      <c r="P82" s="258"/>
      <c r="Q82" s="258"/>
      <c r="R82" s="258"/>
      <c r="S82" s="258"/>
      <c r="T82" s="258"/>
      <c r="U82" s="258"/>
    </row>
    <row r="83" spans="1:21" ht="62.25" hidden="1"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106</v>
      </c>
      <c r="G83" s="276"/>
      <c r="H83" s="22"/>
      <c r="I83" s="22"/>
      <c r="J83" s="22"/>
      <c r="K83" s="22"/>
      <c r="L83" s="22"/>
      <c r="M83" s="258"/>
      <c r="N83" s="258"/>
      <c r="O83" s="258"/>
      <c r="P83" s="258"/>
      <c r="Q83" s="258"/>
      <c r="R83" s="258"/>
      <c r="S83" s="258"/>
      <c r="T83" s="258"/>
      <c r="U83" s="258"/>
    </row>
    <row r="84" spans="1:21" ht="62.25" hidden="1"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58"/>
      <c r="N84" s="258"/>
      <c r="O84" s="258"/>
      <c r="P84" s="258"/>
      <c r="Q84" s="258"/>
      <c r="R84" s="258"/>
      <c r="S84" s="258"/>
      <c r="T84" s="258"/>
      <c r="U84" s="258"/>
    </row>
    <row r="85" spans="1:21" ht="62.25" hidden="1"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106</v>
      </c>
      <c r="G85" s="276"/>
      <c r="H85" s="22"/>
      <c r="I85" s="22"/>
      <c r="J85" s="22"/>
      <c r="K85" s="22"/>
      <c r="L85" s="22"/>
      <c r="M85" s="258"/>
      <c r="N85" s="258"/>
      <c r="O85" s="258"/>
      <c r="P85" s="258"/>
      <c r="Q85" s="258"/>
      <c r="R85" s="258"/>
      <c r="S85" s="258"/>
      <c r="T85" s="258"/>
      <c r="U85" s="258"/>
    </row>
    <row r="86" spans="1:21" ht="62.25" hidden="1"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58"/>
      <c r="N86" s="258"/>
      <c r="O86" s="258"/>
      <c r="P86" s="258"/>
      <c r="Q86" s="258"/>
      <c r="R86" s="258"/>
      <c r="S86" s="258"/>
      <c r="T86" s="258"/>
      <c r="U86" s="258"/>
    </row>
    <row r="87" spans="1:21" ht="62.25" hidden="1"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58"/>
      <c r="N87" s="258"/>
      <c r="O87" s="258"/>
      <c r="P87" s="258"/>
      <c r="Q87" s="258"/>
      <c r="R87" s="258"/>
      <c r="S87" s="258"/>
      <c r="T87" s="258"/>
      <c r="U87" s="258"/>
    </row>
    <row r="88" spans="1:21" ht="62.25" hidden="1"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58"/>
      <c r="N88" s="258"/>
      <c r="O88" s="258"/>
      <c r="P88" s="258"/>
      <c r="Q88" s="258"/>
      <c r="R88" s="258"/>
      <c r="S88" s="258"/>
      <c r="T88" s="258"/>
      <c r="U88" s="258"/>
    </row>
    <row r="89" spans="1:21" ht="62.25" hidden="1"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58"/>
      <c r="N89" s="258"/>
      <c r="O89" s="258"/>
      <c r="P89" s="258"/>
      <c r="Q89" s="258"/>
      <c r="R89" s="258"/>
      <c r="S89" s="258"/>
      <c r="T89" s="258"/>
      <c r="U89" s="258"/>
    </row>
    <row r="90" spans="1:21" ht="62.25" hidden="1"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258"/>
      <c r="N90" s="258"/>
      <c r="O90" s="258"/>
      <c r="P90" s="258"/>
      <c r="Q90" s="258"/>
      <c r="R90" s="258"/>
      <c r="S90" s="258"/>
      <c r="T90" s="258"/>
      <c r="U90" s="258"/>
    </row>
    <row r="91" spans="1:21" ht="62.25" hidden="1"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258"/>
      <c r="N91" s="258"/>
      <c r="O91" s="258"/>
      <c r="P91" s="258"/>
      <c r="Q91" s="258"/>
      <c r="R91" s="258"/>
      <c r="S91" s="258"/>
      <c r="T91" s="258"/>
      <c r="U91" s="258"/>
    </row>
    <row r="92" spans="1:21" ht="62.25" hidden="1"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258"/>
      <c r="N92" s="258"/>
      <c r="O92" s="258"/>
      <c r="P92" s="258"/>
      <c r="Q92" s="258"/>
      <c r="R92" s="258"/>
      <c r="S92" s="258"/>
      <c r="T92" s="258"/>
      <c r="U92" s="258"/>
    </row>
    <row r="93" spans="1:21" ht="62.25" hidden="1"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58"/>
      <c r="N93" s="258"/>
      <c r="O93" s="258"/>
      <c r="P93" s="258"/>
      <c r="Q93" s="258"/>
      <c r="R93" s="258"/>
      <c r="S93" s="258"/>
      <c r="T93" s="258"/>
      <c r="U93" s="258"/>
    </row>
    <row r="94" spans="1:21" ht="62.25" hidden="1"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258"/>
      <c r="N94" s="258"/>
      <c r="O94" s="258"/>
      <c r="P94" s="258"/>
      <c r="Q94" s="258"/>
      <c r="R94" s="258"/>
      <c r="S94" s="258"/>
      <c r="T94" s="258"/>
      <c r="U94" s="258"/>
    </row>
    <row r="95" spans="1:21" ht="62.25" hidden="1"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258"/>
      <c r="N95" s="258"/>
      <c r="O95" s="258"/>
      <c r="P95" s="258"/>
      <c r="Q95" s="258"/>
      <c r="R95" s="258"/>
      <c r="S95" s="258"/>
      <c r="T95" s="258"/>
      <c r="U95" s="258"/>
    </row>
    <row r="96" spans="1:21" ht="62.25" hidden="1"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258"/>
      <c r="N96" s="258"/>
      <c r="O96" s="258"/>
      <c r="P96" s="258"/>
      <c r="Q96" s="258"/>
      <c r="R96" s="258"/>
      <c r="S96" s="258"/>
      <c r="T96" s="258"/>
      <c r="U96" s="258"/>
    </row>
    <row r="97" spans="1:21" ht="62.25" hidden="1" customHeight="1" x14ac:dyDescent="0.3">
      <c r="A97" s="351"/>
      <c r="B97" s="292" t="str">
        <f>Résultats!B98</f>
        <v>12.3</v>
      </c>
      <c r="C97" s="276" t="str">
        <f>Résultats!C98</f>
        <v>AA</v>
      </c>
      <c r="D97" s="276">
        <f>Résultats!E98</f>
        <v>0</v>
      </c>
      <c r="E97" s="287" t="str">
        <f>Résultats!F98</f>
        <v>La page « plan du site » est-elle pertinente ?</v>
      </c>
      <c r="F97" s="276" t="s">
        <v>106</v>
      </c>
      <c r="G97" s="276"/>
      <c r="H97" s="22"/>
      <c r="I97" s="22"/>
      <c r="J97" s="22"/>
      <c r="K97" s="22"/>
      <c r="L97" s="22"/>
      <c r="M97" s="258"/>
      <c r="N97" s="258"/>
      <c r="O97" s="258"/>
      <c r="P97" s="258"/>
      <c r="Q97" s="258"/>
      <c r="R97" s="258"/>
      <c r="S97" s="258"/>
      <c r="T97" s="258"/>
      <c r="U97" s="258"/>
    </row>
    <row r="98" spans="1:21" ht="62.25" hidden="1"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258"/>
      <c r="N98" s="258"/>
      <c r="O98" s="258"/>
      <c r="P98" s="258"/>
      <c r="Q98" s="258"/>
      <c r="R98" s="258"/>
      <c r="S98" s="258"/>
      <c r="T98" s="258"/>
      <c r="U98" s="258"/>
    </row>
    <row r="99" spans="1:21" ht="62.25" hidden="1"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258"/>
      <c r="N99" s="258"/>
      <c r="O99" s="258"/>
      <c r="P99" s="258"/>
      <c r="Q99" s="258"/>
      <c r="R99" s="258"/>
      <c r="S99" s="258"/>
      <c r="T99" s="258"/>
      <c r="U99" s="258"/>
    </row>
    <row r="100" spans="1:21" ht="62.25" hidden="1"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58"/>
      <c r="N100" s="258"/>
      <c r="O100" s="258"/>
      <c r="P100" s="258"/>
      <c r="Q100" s="258"/>
      <c r="R100" s="258"/>
      <c r="S100" s="258"/>
      <c r="T100" s="258"/>
      <c r="U100" s="258"/>
    </row>
    <row r="101" spans="1:21" ht="62.25" hidden="1"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258"/>
      <c r="N101" s="258"/>
      <c r="O101" s="258"/>
      <c r="P101" s="258"/>
      <c r="Q101" s="258"/>
      <c r="R101" s="258"/>
      <c r="S101" s="258"/>
      <c r="T101" s="258"/>
      <c r="U101" s="258"/>
    </row>
    <row r="102" spans="1:21" ht="62.25" hidden="1"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58"/>
      <c r="N102" s="258"/>
      <c r="O102" s="258"/>
      <c r="P102" s="258"/>
      <c r="Q102" s="258"/>
      <c r="R102" s="258"/>
      <c r="S102" s="258"/>
      <c r="T102" s="258"/>
      <c r="U102" s="258"/>
    </row>
    <row r="103" spans="1:21" ht="62.25" hidden="1"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58"/>
      <c r="N103" s="258"/>
      <c r="O103" s="258"/>
      <c r="P103" s="258"/>
      <c r="Q103" s="258"/>
      <c r="R103" s="258"/>
      <c r="S103" s="258"/>
      <c r="T103" s="258"/>
      <c r="U103" s="258"/>
    </row>
    <row r="104" spans="1:21" ht="62.25" hidden="1"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58"/>
      <c r="N104" s="258"/>
      <c r="O104" s="258"/>
      <c r="P104" s="258"/>
      <c r="Q104" s="258"/>
      <c r="R104" s="258"/>
      <c r="S104" s="258"/>
      <c r="T104" s="258"/>
      <c r="U104" s="258"/>
    </row>
    <row r="105" spans="1:21" ht="62.25" hidden="1"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58"/>
      <c r="N105" s="258"/>
      <c r="O105" s="258"/>
      <c r="P105" s="258"/>
      <c r="Q105" s="258"/>
      <c r="R105" s="258"/>
      <c r="S105" s="258"/>
      <c r="T105" s="258"/>
      <c r="U105" s="258"/>
    </row>
    <row r="106" spans="1:21" ht="62.25" hidden="1"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58"/>
      <c r="N106" s="258"/>
      <c r="O106" s="258"/>
      <c r="P106" s="258"/>
      <c r="Q106" s="258"/>
      <c r="R106" s="258"/>
      <c r="S106" s="258"/>
      <c r="T106" s="258"/>
      <c r="U106" s="258"/>
    </row>
    <row r="107" spans="1:21" ht="62.25" hidden="1"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58"/>
      <c r="N107" s="258"/>
      <c r="O107" s="258"/>
      <c r="P107" s="258"/>
      <c r="Q107" s="258"/>
      <c r="R107" s="258"/>
      <c r="S107" s="258"/>
      <c r="T107" s="258"/>
      <c r="U107" s="258"/>
    </row>
    <row r="108" spans="1:21" ht="62.25" hidden="1"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258"/>
      <c r="N108" s="258"/>
      <c r="O108" s="258"/>
      <c r="P108" s="258"/>
      <c r="Q108" s="258"/>
      <c r="R108" s="258"/>
      <c r="S108" s="258"/>
      <c r="T108" s="258"/>
      <c r="U108" s="258"/>
    </row>
    <row r="109" spans="1:21" ht="62.25" hidden="1"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58"/>
      <c r="N109" s="258"/>
      <c r="O109" s="258"/>
      <c r="P109" s="258"/>
      <c r="Q109" s="258"/>
      <c r="R109" s="258"/>
      <c r="S109" s="258"/>
      <c r="T109" s="258"/>
      <c r="U109" s="258"/>
    </row>
    <row r="110" spans="1:21" ht="62.25" hidden="1"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58"/>
      <c r="N110" s="258"/>
      <c r="O110" s="258"/>
      <c r="P110" s="258"/>
      <c r="Q110" s="258"/>
      <c r="R110" s="258"/>
      <c r="S110" s="258"/>
      <c r="T110" s="258"/>
      <c r="U110" s="258"/>
    </row>
    <row r="111" spans="1:21" ht="62.25" hidden="1"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58"/>
      <c r="N111" s="258"/>
      <c r="O111" s="258"/>
      <c r="P111" s="258"/>
      <c r="Q111" s="258"/>
      <c r="R111" s="258"/>
      <c r="S111" s="258"/>
      <c r="T111" s="258"/>
      <c r="U111" s="258"/>
    </row>
    <row r="112" spans="1:21" ht="62.25" hidden="1"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58"/>
      <c r="N112" s="258"/>
      <c r="O112" s="258"/>
      <c r="P112" s="258"/>
      <c r="Q112" s="258"/>
      <c r="R112" s="258"/>
      <c r="S112" s="258"/>
      <c r="T112" s="258"/>
      <c r="U112" s="258"/>
    </row>
    <row r="113" spans="1:21" ht="62.25" hidden="1"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58"/>
      <c r="N113" s="258"/>
      <c r="O113" s="258"/>
      <c r="P113" s="258"/>
      <c r="Q113" s="258"/>
      <c r="R113" s="258"/>
      <c r="S113" s="258"/>
      <c r="T113" s="258"/>
      <c r="U113" s="258"/>
    </row>
    <row r="114" spans="1:21" ht="62.25" hidden="1"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58"/>
      <c r="N114" s="258"/>
      <c r="O114" s="258"/>
      <c r="P114" s="258"/>
      <c r="Q114" s="258"/>
      <c r="R114" s="258"/>
      <c r="S114" s="258"/>
      <c r="T114" s="258"/>
      <c r="U114" s="258"/>
    </row>
    <row r="115" spans="1:21" ht="62.25" hidden="1"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hidden="1"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58"/>
      <c r="N116" s="258"/>
      <c r="O116" s="258"/>
      <c r="P116" s="258"/>
      <c r="Q116" s="258"/>
      <c r="R116" s="258"/>
      <c r="S116" s="258"/>
      <c r="T116" s="258"/>
      <c r="U116" s="258"/>
    </row>
    <row r="117" spans="1:21" ht="50.4" hidden="1"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58"/>
      <c r="N117" s="258"/>
      <c r="O117" s="258"/>
      <c r="P117" s="258"/>
      <c r="Q117" s="258"/>
      <c r="R117" s="258"/>
      <c r="S117" s="258"/>
      <c r="T117" s="258"/>
      <c r="U117" s="258"/>
    </row>
  </sheetData>
  <autoFilter ref="B11:L117" xr:uid="{00000000-0009-0000-0000-00000D000000}">
    <filterColumn colId="4">
      <filters>
        <filter val="nc"/>
      </filters>
    </filterColumn>
  </autoFilter>
  <mergeCells count="23">
    <mergeCell ref="A82:A94"/>
    <mergeCell ref="A95:A105"/>
    <mergeCell ref="A106:A117"/>
    <mergeCell ref="A47:A48"/>
    <mergeCell ref="A49:A53"/>
    <mergeCell ref="A54:A63"/>
    <mergeCell ref="A64:A67"/>
    <mergeCell ref="A68:A81"/>
    <mergeCell ref="A12:A20"/>
    <mergeCell ref="A21:A22"/>
    <mergeCell ref="A23:A25"/>
    <mergeCell ref="A26:A38"/>
    <mergeCell ref="A39:A46"/>
    <mergeCell ref="H4:H10"/>
    <mergeCell ref="I4:I10"/>
    <mergeCell ref="J4:J10"/>
    <mergeCell ref="K4:K10"/>
    <mergeCell ref="L4:L10"/>
    <mergeCell ref="C3:F3"/>
    <mergeCell ref="B4:B10"/>
    <mergeCell ref="C4:C10"/>
    <mergeCell ref="D4:D10"/>
    <mergeCell ref="G4:G10"/>
  </mergeCells>
  <conditionalFormatting sqref="D12:D117">
    <cfRule type="cellIs" dxfId="252" priority="2" operator="equal">
      <formula>"x"</formula>
    </cfRule>
  </conditionalFormatting>
  <conditionalFormatting sqref="F1:F2 C2 F4:F117">
    <cfRule type="cellIs" dxfId="251" priority="12" operator="equal">
      <formula>"na"</formula>
    </cfRule>
  </conditionalFormatting>
  <conditionalFormatting sqref="F4:F10">
    <cfRule type="cellIs" dxfId="250" priority="1" operator="equal">
      <formula>"na"</formula>
    </cfRule>
  </conditionalFormatting>
  <conditionalFormatting sqref="F11:F117">
    <cfRule type="cellIs" dxfId="249" priority="9" operator="equal">
      <formula>"c"</formula>
    </cfRule>
  </conditionalFormatting>
  <conditionalFormatting sqref="F11:F117">
    <cfRule type="cellIs" dxfId="248" priority="10" operator="equal">
      <formula>"nc"</formula>
    </cfRule>
  </conditionalFormatting>
  <conditionalFormatting sqref="F11:F117">
    <cfRule type="cellIs" dxfId="247" priority="11" operator="equal">
      <formula>"nt"</formula>
    </cfRule>
  </conditionalFormatting>
  <conditionalFormatting sqref="G12:G117">
    <cfRule type="cellIs" dxfId="246" priority="4" operator="equal">
      <formula>"d"</formula>
    </cfRule>
  </conditionalFormatting>
  <conditionalFormatting sqref="O4:R4">
    <cfRule type="cellIs" dxfId="245" priority="3" operator="equal">
      <formula>"NT"</formula>
    </cfRule>
  </conditionalFormatting>
  <conditionalFormatting sqref="O4:R4">
    <cfRule type="cellIs" dxfId="244" priority="5" operator="equal">
      <formula>"C"</formula>
    </cfRule>
  </conditionalFormatting>
  <conditionalFormatting sqref="O4:R4">
    <cfRule type="cellIs" dxfId="243" priority="6" operator="equal">
      <formula>"NC"</formula>
    </cfRule>
  </conditionalFormatting>
  <conditionalFormatting sqref="O4:R4">
    <cfRule type="cellIs" dxfId="242" priority="7" operator="equal">
      <formula>"NA"</formula>
    </cfRule>
  </conditionalFormatting>
  <conditionalFormatting sqref="O4:R4">
    <cfRule type="cellIs" dxfId="241" priority="8" operator="equal">
      <formula>"NT"</formula>
    </cfRule>
  </conditionalFormatting>
  <dataValidations count="3">
    <dataValidation type="list" allowBlank="1" showErrorMessage="1" sqref="F54:F55" xr:uid="{00EC0062-000B-41A0-9689-00C00081004F}">
      <formula1>"nt,na,c"</formula1>
    </dataValidation>
    <dataValidation type="list" allowBlank="1" showErrorMessage="1" sqref="F12:F53 F56:F117" xr:uid="{0086006C-0063-467B-B666-000100750088}">
      <formula1>"nt,na,c,nc"</formula1>
    </dataValidation>
    <dataValidation type="list" allowBlank="1" sqref="G12:G117" xr:uid="{001200F0-00EB-46A6-8A01-00110064004D}">
      <formula1>"d"</formula1>
    </dataValidation>
  </dataValidations>
  <hyperlinks>
    <hyperlink ref="L54" r:id="rId1" xr:uid="{00000000-0004-0000-0D00-000000000000}"/>
    <hyperlink ref="L55" r:id="rId2" xr:uid="{00000000-0004-0000-0D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D00-000000000000}">
          <x14:formula1>
            <xm:f>Paramètres!$A$2:$A$5</xm:f>
          </x14:formula1>
          <xm:sqref>H12:H117</xm:sqref>
        </x14:dataValidation>
        <x14:dataValidation type="list" allowBlank="1" xr:uid="{00000000-0002-0000-0D00-000001000000}">
          <x14:formula1>
            <xm:f>Paramètres!$D$2:$D$5</xm:f>
          </x14:formula1>
          <xm:sqref>I12:I117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rgb="FF666666"/>
    <outlinePr summaryBelow="0" summaryRight="0"/>
  </sheetPr>
  <dimension ref="A1:U117"/>
  <sheetViews>
    <sheetView showGridLines="0" zoomScale="90" workbookViewId="0">
      <pane xSplit="6" ySplit="11" topLeftCell="G12" activePane="bottomRight" state="frozen"/>
      <selection activeCell="F117" sqref="F117"/>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664062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1" width="15.44140625" customWidth="1"/>
  </cols>
  <sheetData>
    <row r="1" spans="1:21" ht="0.75" customHeight="1" x14ac:dyDescent="0.3">
      <c r="A1" s="257"/>
      <c r="B1" s="258"/>
      <c r="C1" s="258"/>
      <c r="D1" s="258"/>
      <c r="E1" s="258"/>
      <c r="F1" s="258"/>
      <c r="G1" s="301"/>
      <c r="H1" s="258"/>
      <c r="I1" s="258"/>
      <c r="J1" s="258"/>
      <c r="K1" s="258"/>
      <c r="L1" s="258"/>
      <c r="M1" s="258"/>
      <c r="N1" s="258"/>
      <c r="O1" s="258"/>
      <c r="P1" s="258"/>
      <c r="Q1" s="258"/>
      <c r="R1" s="258"/>
      <c r="S1" s="258"/>
      <c r="T1" s="258"/>
      <c r="U1" s="258"/>
    </row>
    <row r="2" spans="1:21" ht="16.5" customHeight="1" x14ac:dyDescent="0.3">
      <c r="A2" s="260"/>
      <c r="B2" s="261" t="str">
        <f>F4</f>
        <v>P07</v>
      </c>
      <c r="C2" s="262" t="str">
        <f>Echantillon!C19</f>
        <v xml:space="preserve">Détail d'un évènement </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HYPERLINK(Echantillon!D19)</f>
        <v>https://conservatoire.agglo-larochelle.fr/agenda?article=conservatoire-funky-band-et-ateliers-musiques-actuelles</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Echantillon!B19</f>
        <v>P07</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39</v>
      </c>
      <c r="G5" s="351"/>
      <c r="H5" s="351"/>
      <c r="I5" s="351"/>
      <c r="J5" s="351"/>
      <c r="K5" s="351"/>
      <c r="L5" s="351"/>
      <c r="M5" s="258"/>
      <c r="N5" s="276" t="s">
        <v>107</v>
      </c>
      <c r="O5" s="12">
        <f>COUNTIFS($C$12:$C$117,"A",$F$12:$F$117,"c")</f>
        <v>27</v>
      </c>
      <c r="P5" s="12">
        <f>COUNTIFS($C$12:$C$117,"A",$F$12:$F$117,"nc")</f>
        <v>0</v>
      </c>
      <c r="Q5" s="12">
        <f>COUNTIFS($C$12:$C$117,"A",$F$12:$F$117,"na")</f>
        <v>56</v>
      </c>
      <c r="R5" s="12">
        <f>COUNTIFS($C$12:$C$117,"A",$F$12:$F$117,"nt")</f>
        <v>0</v>
      </c>
      <c r="S5" s="277">
        <f t="shared" ref="S5:S7" si="0">O5+P5</f>
        <v>27</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12</v>
      </c>
      <c r="P6" s="12">
        <f>COUNTIFS($C$12:$C$117,"AA",$F$12:$F$117,"nc")</f>
        <v>0</v>
      </c>
      <c r="Q6" s="12">
        <f>COUNTIFS($C$12:$C$117,"AA",$F$12:$F$117,"na")</f>
        <v>11</v>
      </c>
      <c r="R6" s="12">
        <f>COUNTIFS($C$12:$C$117,"AA",$F$12:$F$117,"nt")</f>
        <v>0</v>
      </c>
      <c r="S6" s="277">
        <f t="shared" si="0"/>
        <v>12</v>
      </c>
      <c r="T6" s="278">
        <f t="shared" si="1"/>
        <v>1</v>
      </c>
      <c r="U6" s="103">
        <f>IF(S6&gt;0,SUM(O5:O6)/SUM(S5:S6),"-")</f>
        <v>1</v>
      </c>
    </row>
    <row r="7" spans="1:21" ht="16.5" customHeight="1" x14ac:dyDescent="0.3">
      <c r="A7" s="257"/>
      <c r="B7" s="351"/>
      <c r="C7" s="351"/>
      <c r="D7" s="351"/>
      <c r="E7" s="268" t="s">
        <v>497</v>
      </c>
      <c r="F7" s="268">
        <f>COUNTIF(F12:F117,"na")</f>
        <v>67</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39</v>
      </c>
      <c r="P8" s="281">
        <f t="shared" si="2"/>
        <v>0</v>
      </c>
      <c r="Q8" s="281">
        <f t="shared" si="2"/>
        <v>67</v>
      </c>
      <c r="R8" s="281">
        <f t="shared" si="2"/>
        <v>0</v>
      </c>
      <c r="S8" s="282">
        <f t="shared" si="2"/>
        <v>39</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302"/>
      <c r="H11" s="285"/>
      <c r="I11" s="285"/>
      <c r="J11" s="285"/>
      <c r="K11" s="285"/>
      <c r="L11" s="285"/>
      <c r="M11" s="258"/>
      <c r="N11" s="258"/>
      <c r="O11" s="258"/>
      <c r="P11" s="258"/>
      <c r="Q11" s="258"/>
      <c r="R11" s="258"/>
      <c r="S11" s="258"/>
      <c r="T11" s="258"/>
      <c r="U11" s="258"/>
    </row>
    <row r="12" spans="1:21" ht="62.25" hidden="1" customHeight="1" x14ac:dyDescent="0.3">
      <c r="A12" s="390" t="s">
        <v>85</v>
      </c>
      <c r="B12" s="303" t="str">
        <f>Résultats!B13</f>
        <v>1.1</v>
      </c>
      <c r="C12" s="219" t="str">
        <f>Résultats!C13</f>
        <v>A</v>
      </c>
      <c r="D12" s="219" t="str">
        <f>Résultats!E13</f>
        <v>x</v>
      </c>
      <c r="E12" s="284" t="str">
        <f>Résultats!F13</f>
        <v>Chaque image porteuse d’information a-t-elle une alternative textuelle ?</v>
      </c>
      <c r="F12" s="276" t="s">
        <v>109</v>
      </c>
      <c r="G12" s="276"/>
      <c r="H12" s="22"/>
      <c r="I12" s="22"/>
      <c r="J12" s="22"/>
      <c r="K12" s="22"/>
      <c r="L12" s="22"/>
      <c r="M12" s="258"/>
      <c r="N12" s="258"/>
      <c r="O12" s="258"/>
      <c r="P12" s="258"/>
      <c r="Q12" s="258"/>
      <c r="R12" s="258"/>
      <c r="S12" s="258"/>
      <c r="T12" s="258"/>
      <c r="U12" s="258"/>
    </row>
    <row r="13" spans="1:21" ht="62.25" hidden="1" customHeight="1" x14ac:dyDescent="0.3">
      <c r="A13" s="351"/>
      <c r="B13" s="303" t="str">
        <f>Résultats!B14</f>
        <v>1.2</v>
      </c>
      <c r="C13" s="219" t="str">
        <f>Résultats!C14</f>
        <v>A</v>
      </c>
      <c r="D13" s="219">
        <f>Résultats!E14</f>
        <v>0</v>
      </c>
      <c r="E13" s="284" t="str">
        <f>Résultats!F14</f>
        <v>Chaque image de décoration est-elle correctement ignorée par les technologies d’assistance ?</v>
      </c>
      <c r="F13" s="276" t="s">
        <v>109</v>
      </c>
      <c r="G13" s="276"/>
      <c r="H13" s="22"/>
      <c r="I13" s="22"/>
      <c r="J13" s="22"/>
      <c r="K13" s="22"/>
      <c r="L13" s="22"/>
      <c r="M13" s="258"/>
      <c r="N13" s="258"/>
      <c r="O13" s="258"/>
      <c r="P13" s="258"/>
      <c r="Q13" s="258"/>
      <c r="R13" s="258"/>
      <c r="S13" s="258"/>
      <c r="T13" s="258"/>
      <c r="U13" s="258"/>
    </row>
    <row r="14" spans="1:21" ht="62.25" hidden="1" customHeight="1" x14ac:dyDescent="0.3">
      <c r="A14" s="351"/>
      <c r="B14" s="303" t="str">
        <f>Résultats!B15</f>
        <v>1.3</v>
      </c>
      <c r="C14" s="219" t="str">
        <f>Résultats!C15</f>
        <v>A</v>
      </c>
      <c r="D14" s="219">
        <f>Résultats!E15</f>
        <v>0</v>
      </c>
      <c r="E14" s="284" t="str">
        <f>Résultats!F15</f>
        <v>Pour chaque image porteuse d’information ayant une alternative textuelle, cette alternative est-elle pertinente (hors cas particuliers) ?</v>
      </c>
      <c r="F14" s="276" t="s">
        <v>109</v>
      </c>
      <c r="G14" s="276"/>
      <c r="H14" s="22"/>
      <c r="I14" s="22"/>
      <c r="J14" s="22"/>
      <c r="K14" s="22"/>
      <c r="L14" s="22"/>
      <c r="M14" s="258"/>
      <c r="N14" s="258"/>
      <c r="O14" s="258"/>
      <c r="P14" s="258"/>
      <c r="Q14" s="258"/>
      <c r="R14" s="258"/>
      <c r="S14" s="258"/>
      <c r="T14" s="258"/>
      <c r="U14" s="258"/>
    </row>
    <row r="15" spans="1:21" ht="62.25" hidden="1" customHeight="1" x14ac:dyDescent="0.3">
      <c r="A15" s="351"/>
      <c r="B15" s="303" t="str">
        <f>Résultats!B16</f>
        <v>1.4</v>
      </c>
      <c r="C15" s="219" t="str">
        <f>Résultats!C16</f>
        <v>A</v>
      </c>
      <c r="D15" s="219">
        <f>Résultats!E16</f>
        <v>0</v>
      </c>
      <c r="E15" s="284"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58"/>
      <c r="N15" s="258"/>
      <c r="O15" s="258"/>
      <c r="P15" s="258"/>
      <c r="Q15" s="258"/>
      <c r="R15" s="258"/>
      <c r="S15" s="258"/>
      <c r="T15" s="258"/>
      <c r="U15" s="258"/>
    </row>
    <row r="16" spans="1:21" ht="62.25" hidden="1" customHeight="1" x14ac:dyDescent="0.3">
      <c r="A16" s="351"/>
      <c r="B16" s="303" t="str">
        <f>Résultats!B17</f>
        <v>1.5</v>
      </c>
      <c r="C16" s="219" t="str">
        <f>Résultats!C17</f>
        <v>A</v>
      </c>
      <c r="D16" s="219">
        <f>Résultats!E17</f>
        <v>0</v>
      </c>
      <c r="E16" s="284" t="str">
        <f>Résultats!F17</f>
        <v>Pour chaque image utilisée comme CAPTCHA, une solution d’accès alternatif au contenu ou à la fonction du CAPTCHA est-elle présente ?</v>
      </c>
      <c r="F16" s="276" t="s">
        <v>109</v>
      </c>
      <c r="G16" s="276"/>
      <c r="H16" s="22"/>
      <c r="I16" s="22"/>
      <c r="J16" s="22"/>
      <c r="K16" s="22"/>
      <c r="L16" s="22"/>
      <c r="M16" s="258"/>
      <c r="N16" s="258"/>
      <c r="O16" s="258"/>
      <c r="P16" s="258"/>
      <c r="Q16" s="258"/>
      <c r="R16" s="258"/>
      <c r="S16" s="258"/>
      <c r="T16" s="258"/>
      <c r="U16" s="258"/>
    </row>
    <row r="17" spans="1:21" ht="62.25" hidden="1" customHeight="1" x14ac:dyDescent="0.3">
      <c r="A17" s="351"/>
      <c r="B17" s="303" t="str">
        <f>Résultats!B18</f>
        <v>1.6</v>
      </c>
      <c r="C17" s="219" t="str">
        <f>Résultats!C18</f>
        <v>A</v>
      </c>
      <c r="D17" s="219">
        <f>Résultats!E18</f>
        <v>0</v>
      </c>
      <c r="E17" s="284" t="str">
        <f>Résultats!F18</f>
        <v>Chaque image porteuse d’information a-t-elle, si nécessaire, une description détaillée ?</v>
      </c>
      <c r="F17" s="276" t="s">
        <v>109</v>
      </c>
      <c r="G17" s="276"/>
      <c r="H17" s="22"/>
      <c r="I17" s="22"/>
      <c r="J17" s="22"/>
      <c r="K17" s="22"/>
      <c r="L17" s="22"/>
      <c r="M17" s="258"/>
      <c r="N17" s="258"/>
      <c r="O17" s="258"/>
      <c r="P17" s="258"/>
      <c r="Q17" s="258"/>
      <c r="R17" s="258"/>
      <c r="S17" s="258"/>
      <c r="T17" s="258"/>
      <c r="U17" s="258"/>
    </row>
    <row r="18" spans="1:21" ht="62.25" hidden="1" customHeight="1" x14ac:dyDescent="0.3">
      <c r="A18" s="351"/>
      <c r="B18" s="303" t="str">
        <f>Résultats!B19</f>
        <v>1.7</v>
      </c>
      <c r="C18" s="219" t="str">
        <f>Résultats!C19</f>
        <v>A</v>
      </c>
      <c r="D18" s="219">
        <f>Résultats!E19</f>
        <v>0</v>
      </c>
      <c r="E18" s="284" t="str">
        <f>Résultats!F19</f>
        <v>Pour chaque image porteuse d’information ayant une description détaillée, cette description est-elle pertinente ?</v>
      </c>
      <c r="F18" s="276" t="s">
        <v>109</v>
      </c>
      <c r="G18" s="276"/>
      <c r="H18" s="22"/>
      <c r="I18" s="22"/>
      <c r="J18" s="22"/>
      <c r="K18" s="22"/>
      <c r="L18" s="22"/>
      <c r="M18" s="293"/>
      <c r="N18" s="293"/>
      <c r="O18" s="293"/>
      <c r="P18" s="293"/>
      <c r="Q18" s="293"/>
      <c r="R18" s="293"/>
      <c r="S18" s="293"/>
      <c r="T18" s="293"/>
      <c r="U18" s="293"/>
    </row>
    <row r="19" spans="1:21" ht="62.25" hidden="1" customHeight="1" x14ac:dyDescent="0.3">
      <c r="A19" s="351"/>
      <c r="B19" s="303" t="str">
        <f>Résultats!B20</f>
        <v>1.8</v>
      </c>
      <c r="C19" s="219" t="str">
        <f>Résultats!C20</f>
        <v>AA</v>
      </c>
      <c r="D19" s="219">
        <f>Résultats!E20</f>
        <v>0</v>
      </c>
      <c r="E19" s="304"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57"/>
      <c r="N19" s="257"/>
      <c r="O19" s="257"/>
      <c r="P19" s="257"/>
      <c r="Q19" s="257"/>
      <c r="R19" s="257"/>
      <c r="S19" s="294"/>
      <c r="T19" s="258"/>
      <c r="U19" s="258"/>
    </row>
    <row r="20" spans="1:21" ht="62.25" hidden="1" customHeight="1" x14ac:dyDescent="0.3">
      <c r="A20" s="352"/>
      <c r="B20" s="303" t="str">
        <f>Résultats!B21</f>
        <v>1.9</v>
      </c>
      <c r="C20" s="219" t="str">
        <f>Résultats!C21</f>
        <v>A</v>
      </c>
      <c r="D20" s="219">
        <f>Résultats!E21</f>
        <v>0</v>
      </c>
      <c r="E20" s="284" t="str">
        <f>Résultats!F21</f>
        <v>Chaque légende d’image est-elle, si nécessaire, correctement reliée à l’image correspondante ?</v>
      </c>
      <c r="F20" s="276" t="s">
        <v>109</v>
      </c>
      <c r="G20" s="276"/>
      <c r="H20" s="22"/>
      <c r="I20" s="22"/>
      <c r="J20" s="22"/>
      <c r="K20" s="22"/>
      <c r="L20" s="22"/>
      <c r="M20" s="258"/>
      <c r="N20" s="258"/>
      <c r="O20" s="258"/>
      <c r="P20" s="258"/>
      <c r="Q20" s="258"/>
      <c r="R20" s="258"/>
      <c r="S20" s="258"/>
      <c r="T20" s="258"/>
      <c r="U20" s="258"/>
    </row>
    <row r="21" spans="1:21" ht="62.25" hidden="1" customHeight="1" x14ac:dyDescent="0.3">
      <c r="A21" s="390" t="s">
        <v>86</v>
      </c>
      <c r="B21" s="303" t="str">
        <f>Résultats!B22</f>
        <v>2.1</v>
      </c>
      <c r="C21" s="219" t="str">
        <f>Résultats!C22</f>
        <v>A</v>
      </c>
      <c r="D21" s="219">
        <f>Résultats!E22</f>
        <v>0</v>
      </c>
      <c r="E21" s="284" t="str">
        <f>Résultats!F22</f>
        <v>Chaque cadre a-t-il un titre de cadre ?</v>
      </c>
      <c r="F21" s="276" t="s">
        <v>109</v>
      </c>
      <c r="G21" s="276"/>
      <c r="H21" s="22"/>
      <c r="I21" s="22"/>
      <c r="J21" s="22"/>
      <c r="K21" s="22"/>
      <c r="L21" s="22"/>
      <c r="M21" s="258"/>
      <c r="N21" s="258"/>
      <c r="O21" s="258"/>
      <c r="P21" s="258"/>
      <c r="Q21" s="258"/>
      <c r="R21" s="258"/>
      <c r="S21" s="258"/>
      <c r="T21" s="258"/>
      <c r="U21" s="258"/>
    </row>
    <row r="22" spans="1:21" ht="62.25" hidden="1" customHeight="1" x14ac:dyDescent="0.3">
      <c r="A22" s="352"/>
      <c r="B22" s="303" t="str">
        <f>Résultats!B23</f>
        <v>2.2</v>
      </c>
      <c r="C22" s="219" t="str">
        <f>Résultats!C23</f>
        <v>A</v>
      </c>
      <c r="D22" s="219">
        <f>Résultats!E23</f>
        <v>0</v>
      </c>
      <c r="E22" s="284" t="str">
        <f>Résultats!F23</f>
        <v>Pour chaque cadre ayant un titre de cadre, ce titre de cadre est-il pertinent ?</v>
      </c>
      <c r="F22" s="276" t="s">
        <v>109</v>
      </c>
      <c r="G22" s="276"/>
      <c r="H22" s="22"/>
      <c r="I22" s="22"/>
      <c r="J22" s="22"/>
      <c r="K22" s="22"/>
      <c r="L22" s="22"/>
      <c r="M22" s="258"/>
      <c r="N22" s="258"/>
      <c r="O22" s="258"/>
      <c r="P22" s="258"/>
      <c r="Q22" s="258"/>
      <c r="R22" s="258"/>
      <c r="S22" s="258"/>
      <c r="T22" s="258"/>
      <c r="U22" s="258"/>
    </row>
    <row r="23" spans="1:21" ht="62.25" hidden="1" customHeight="1" x14ac:dyDescent="0.3">
      <c r="A23" s="390" t="s">
        <v>87</v>
      </c>
      <c r="B23" s="303" t="str">
        <f>Résultats!B24</f>
        <v>3.1</v>
      </c>
      <c r="C23" s="219" t="str">
        <f>Résultats!C24</f>
        <v>A</v>
      </c>
      <c r="D23" s="219" t="str">
        <f>Résultats!E24</f>
        <v>x</v>
      </c>
      <c r="E23" s="284" t="str">
        <f>Résultats!F24</f>
        <v>Dans chaque page web, l’information ne doit pas être donnée uniquement par la couleur. Cette règle est-elle respectée ?</v>
      </c>
      <c r="F23" s="276" t="s">
        <v>106</v>
      </c>
      <c r="G23" s="276"/>
      <c r="H23" s="22"/>
      <c r="I23" s="22"/>
      <c r="J23" s="22"/>
      <c r="K23" s="22"/>
      <c r="L23" s="22"/>
      <c r="M23" s="258"/>
      <c r="N23" s="258"/>
      <c r="O23" s="258"/>
      <c r="P23" s="258"/>
      <c r="Q23" s="258"/>
      <c r="R23" s="258"/>
      <c r="S23" s="258"/>
      <c r="T23" s="258"/>
      <c r="U23" s="258"/>
    </row>
    <row r="24" spans="1:21" ht="62.25" hidden="1" customHeight="1" x14ac:dyDescent="0.3">
      <c r="A24" s="351"/>
      <c r="B24" s="303" t="str">
        <f>Résultats!B25</f>
        <v>3.2</v>
      </c>
      <c r="C24" s="219" t="str">
        <f>Résultats!C25</f>
        <v>AA</v>
      </c>
      <c r="D24" s="219">
        <f>Résultats!E25</f>
        <v>0</v>
      </c>
      <c r="E24" s="284" t="str">
        <f>Résultats!F25</f>
        <v>Dans chaque page web, le contraste entre la couleur du texte et la couleur de son arrière-plan est-il suffisamment élevé (hors cas particuliers) ?</v>
      </c>
      <c r="F24" s="276" t="s">
        <v>106</v>
      </c>
      <c r="G24" s="276"/>
      <c r="H24" s="22"/>
      <c r="I24" s="22"/>
      <c r="J24" s="22"/>
      <c r="K24" s="22"/>
      <c r="L24" s="22"/>
      <c r="M24" s="258"/>
      <c r="N24" s="258"/>
      <c r="O24" s="258"/>
      <c r="P24" s="258"/>
      <c r="Q24" s="258"/>
      <c r="R24" s="258"/>
      <c r="S24" s="258"/>
      <c r="T24" s="258"/>
      <c r="U24" s="258"/>
    </row>
    <row r="25" spans="1:21" ht="62.25" hidden="1" customHeight="1" x14ac:dyDescent="0.3">
      <c r="A25" s="352"/>
      <c r="B25" s="303" t="str">
        <f>Résultats!B26</f>
        <v>3.3</v>
      </c>
      <c r="C25" s="219" t="str">
        <f>Résultats!C26</f>
        <v>AA</v>
      </c>
      <c r="D25" s="219">
        <f>Résultats!E26</f>
        <v>0</v>
      </c>
      <c r="E25" s="284"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58"/>
      <c r="N25" s="258"/>
      <c r="O25" s="258"/>
      <c r="P25" s="258"/>
      <c r="Q25" s="258"/>
      <c r="R25" s="258"/>
      <c r="S25" s="258"/>
      <c r="T25" s="258"/>
      <c r="U25" s="258"/>
    </row>
    <row r="26" spans="1:21" ht="62.25" hidden="1" customHeight="1" x14ac:dyDescent="0.3">
      <c r="A26" s="390" t="s">
        <v>88</v>
      </c>
      <c r="B26" s="303" t="str">
        <f>Résultats!B27</f>
        <v>4.1</v>
      </c>
      <c r="C26" s="219" t="str">
        <f>Résultats!C27</f>
        <v>A</v>
      </c>
      <c r="D26" s="219" t="str">
        <f>Résultats!E27</f>
        <v>x</v>
      </c>
      <c r="E26" s="284" t="str">
        <f>Résultats!F27</f>
        <v>Chaque média temporel pré-enregistré a-t-il, si nécessaire, une transcription textuelle ou une audiodescription (hors cas particuliers) ?</v>
      </c>
      <c r="F26" s="276" t="s">
        <v>109</v>
      </c>
      <c r="G26" s="276"/>
      <c r="H26" s="22"/>
      <c r="I26" s="22"/>
      <c r="J26" s="22"/>
      <c r="K26" s="22"/>
      <c r="L26" s="22"/>
      <c r="M26" s="258"/>
      <c r="N26" s="258"/>
      <c r="O26" s="258"/>
      <c r="P26" s="258"/>
      <c r="Q26" s="258"/>
      <c r="R26" s="258"/>
      <c r="S26" s="258"/>
      <c r="T26" s="258"/>
      <c r="U26" s="258"/>
    </row>
    <row r="27" spans="1:21" ht="62.25" hidden="1" customHeight="1" x14ac:dyDescent="0.3">
      <c r="A27" s="351"/>
      <c r="B27" s="303" t="str">
        <f>Résultats!B28</f>
        <v>4.2</v>
      </c>
      <c r="C27" s="219" t="str">
        <f>Résultats!C28</f>
        <v>A</v>
      </c>
      <c r="D27" s="219">
        <f>Résultats!E28</f>
        <v>0</v>
      </c>
      <c r="E27" s="284"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58"/>
      <c r="N27" s="258"/>
      <c r="O27" s="258"/>
      <c r="P27" s="258"/>
      <c r="Q27" s="258"/>
      <c r="R27" s="258"/>
      <c r="S27" s="258"/>
      <c r="T27" s="258"/>
      <c r="U27" s="258"/>
    </row>
    <row r="28" spans="1:21" ht="62.25" hidden="1" customHeight="1" x14ac:dyDescent="0.3">
      <c r="A28" s="351"/>
      <c r="B28" s="303" t="str">
        <f>Résultats!B29</f>
        <v>4.3</v>
      </c>
      <c r="C28" s="219" t="str">
        <f>Résultats!C29</f>
        <v>A</v>
      </c>
      <c r="D28" s="219">
        <f>Résultats!E29</f>
        <v>0</v>
      </c>
      <c r="E28" s="284" t="str">
        <f>Résultats!F29</f>
        <v>Chaque média temporel synchronisé pré-enregistré a-t-il, si nécessaire, des sous-titres synchronisés (hors cas particuliers) ?</v>
      </c>
      <c r="F28" s="276" t="s">
        <v>109</v>
      </c>
      <c r="G28" s="276"/>
      <c r="H28" s="22"/>
      <c r="I28" s="22"/>
      <c r="J28" s="22"/>
      <c r="K28" s="22"/>
      <c r="L28" s="22"/>
      <c r="M28" s="258"/>
      <c r="N28" s="258"/>
      <c r="O28" s="258"/>
      <c r="P28" s="258"/>
      <c r="Q28" s="258"/>
      <c r="R28" s="258"/>
      <c r="S28" s="258"/>
      <c r="T28" s="258"/>
      <c r="U28" s="258"/>
    </row>
    <row r="29" spans="1:21" ht="62.25" hidden="1" customHeight="1" x14ac:dyDescent="0.3">
      <c r="A29" s="351"/>
      <c r="B29" s="303" t="str">
        <f>Résultats!B30</f>
        <v>4.4</v>
      </c>
      <c r="C29" s="219" t="str">
        <f>Résultats!C30</f>
        <v>A</v>
      </c>
      <c r="D29" s="219">
        <f>Résultats!E30</f>
        <v>0</v>
      </c>
      <c r="E29" s="284" t="str">
        <f>Résultats!F30</f>
        <v>Pour chaque média temporel synchronisé pré-enregistré ayant des sous-titres synchronisés, ces sous-titres sont-ils pertinents ?</v>
      </c>
      <c r="F29" s="276" t="s">
        <v>109</v>
      </c>
      <c r="G29" s="276"/>
      <c r="H29" s="22"/>
      <c r="I29" s="22"/>
      <c r="J29" s="22"/>
      <c r="K29" s="22"/>
      <c r="L29" s="22"/>
      <c r="M29" s="258"/>
      <c r="N29" s="258"/>
      <c r="O29" s="258"/>
      <c r="P29" s="258"/>
      <c r="Q29" s="258"/>
      <c r="R29" s="258"/>
      <c r="S29" s="258"/>
      <c r="T29" s="258"/>
      <c r="U29" s="258"/>
    </row>
    <row r="30" spans="1:21" ht="62.25" hidden="1" customHeight="1" x14ac:dyDescent="0.3">
      <c r="A30" s="351"/>
      <c r="B30" s="303" t="str">
        <f>Résultats!B31</f>
        <v>4.5</v>
      </c>
      <c r="C30" s="219" t="str">
        <f>Résultats!C31</f>
        <v>AA</v>
      </c>
      <c r="D30" s="219">
        <f>Résultats!E31</f>
        <v>0</v>
      </c>
      <c r="E30" s="284" t="str">
        <f>Résultats!F31</f>
        <v>Chaque média temporel pré-enregistré a-t-il, si nécessaire, une audiodescription synchronisée (hors cas particuliers) ?</v>
      </c>
      <c r="F30" s="276" t="s">
        <v>109</v>
      </c>
      <c r="G30" s="276"/>
      <c r="H30" s="22"/>
      <c r="I30" s="22"/>
      <c r="J30" s="22"/>
      <c r="K30" s="22"/>
      <c r="L30" s="22"/>
      <c r="M30" s="258"/>
      <c r="N30" s="258"/>
      <c r="O30" s="258"/>
      <c r="P30" s="258"/>
      <c r="Q30" s="258"/>
      <c r="R30" s="258"/>
      <c r="S30" s="258"/>
      <c r="T30" s="258"/>
      <c r="U30" s="258"/>
    </row>
    <row r="31" spans="1:21" ht="62.25" hidden="1" customHeight="1" x14ac:dyDescent="0.3">
      <c r="A31" s="351"/>
      <c r="B31" s="303" t="str">
        <f>Résultats!B32</f>
        <v>4.6</v>
      </c>
      <c r="C31" s="219" t="str">
        <f>Résultats!C32</f>
        <v>AA</v>
      </c>
      <c r="D31" s="219">
        <f>Résultats!E32</f>
        <v>0</v>
      </c>
      <c r="E31" s="284" t="str">
        <f>Résultats!F32</f>
        <v>Pour chaque média temporel pré-enregistré ayant une audiodescription synchronisée, celle-ci est-elle pertinente ?</v>
      </c>
      <c r="F31" s="276" t="s">
        <v>109</v>
      </c>
      <c r="G31" s="276"/>
      <c r="H31" s="22"/>
      <c r="I31" s="22"/>
      <c r="J31" s="22"/>
      <c r="K31" s="22"/>
      <c r="L31" s="22"/>
      <c r="M31" s="258"/>
      <c r="N31" s="258"/>
      <c r="O31" s="258"/>
      <c r="P31" s="258"/>
      <c r="Q31" s="258"/>
      <c r="R31" s="258"/>
      <c r="S31" s="258"/>
      <c r="T31" s="258"/>
      <c r="U31" s="258"/>
    </row>
    <row r="32" spans="1:21" ht="62.25" hidden="1" customHeight="1" x14ac:dyDescent="0.3">
      <c r="A32" s="351"/>
      <c r="B32" s="303" t="str">
        <f>Résultats!B33</f>
        <v>4.7</v>
      </c>
      <c r="C32" s="219" t="str">
        <f>Résultats!C33</f>
        <v>A</v>
      </c>
      <c r="D32" s="219">
        <f>Résultats!E33</f>
        <v>0</v>
      </c>
      <c r="E32" s="284" t="str">
        <f>Résultats!F33</f>
        <v>Chaque média temporel est-il clairement identifiable (hors cas particuliers) ?</v>
      </c>
      <c r="F32" s="276" t="s">
        <v>109</v>
      </c>
      <c r="G32" s="276"/>
      <c r="H32" s="22"/>
      <c r="I32" s="22"/>
      <c r="J32" s="22"/>
      <c r="K32" s="22"/>
      <c r="L32" s="22"/>
      <c r="M32" s="258"/>
      <c r="N32" s="258"/>
      <c r="O32" s="258"/>
      <c r="P32" s="258"/>
      <c r="Q32" s="258"/>
      <c r="R32" s="258"/>
      <c r="S32" s="258"/>
      <c r="T32" s="258"/>
      <c r="U32" s="258"/>
    </row>
    <row r="33" spans="1:21" ht="62.25" hidden="1" customHeight="1" x14ac:dyDescent="0.3">
      <c r="A33" s="351"/>
      <c r="B33" s="303" t="str">
        <f>Résultats!B34</f>
        <v>4.8</v>
      </c>
      <c r="C33" s="219" t="str">
        <f>Résultats!C34</f>
        <v>A</v>
      </c>
      <c r="D33" s="219">
        <f>Résultats!E34</f>
        <v>0</v>
      </c>
      <c r="E33" s="284" t="str">
        <f>Résultats!F34</f>
        <v>Chaque média non temporel a-t-il, si nécessaire, une alternative (hors cas particuliers) ?</v>
      </c>
      <c r="F33" s="276" t="s">
        <v>109</v>
      </c>
      <c r="G33" s="276"/>
      <c r="H33" s="22"/>
      <c r="I33" s="22"/>
      <c r="J33" s="22"/>
      <c r="K33" s="22"/>
      <c r="L33" s="22"/>
      <c r="M33" s="258"/>
      <c r="N33" s="258"/>
      <c r="O33" s="258"/>
      <c r="P33" s="258"/>
      <c r="Q33" s="258"/>
      <c r="R33" s="258"/>
      <c r="S33" s="258"/>
      <c r="T33" s="258"/>
      <c r="U33" s="258"/>
    </row>
    <row r="34" spans="1:21" ht="62.25" hidden="1" customHeight="1" x14ac:dyDescent="0.3">
      <c r="A34" s="351"/>
      <c r="B34" s="303" t="str">
        <f>Résultats!B35</f>
        <v>4.9</v>
      </c>
      <c r="C34" s="219" t="str">
        <f>Résultats!C35</f>
        <v>A</v>
      </c>
      <c r="D34" s="219">
        <f>Résultats!E35</f>
        <v>0</v>
      </c>
      <c r="E34" s="284" t="str">
        <f>Résultats!F35</f>
        <v>Pour chaque média non temporel ayant une alternative, cette alternative est-elle pertinente ?</v>
      </c>
      <c r="F34" s="276" t="s">
        <v>109</v>
      </c>
      <c r="G34" s="276"/>
      <c r="H34" s="22"/>
      <c r="I34" s="22"/>
      <c r="J34" s="22"/>
      <c r="K34" s="22"/>
      <c r="L34" s="22"/>
      <c r="M34" s="258"/>
      <c r="N34" s="258"/>
      <c r="O34" s="258"/>
      <c r="P34" s="258"/>
      <c r="Q34" s="258"/>
      <c r="R34" s="258"/>
      <c r="S34" s="258"/>
      <c r="T34" s="258"/>
      <c r="U34" s="258"/>
    </row>
    <row r="35" spans="1:21" ht="62.25" hidden="1" customHeight="1" x14ac:dyDescent="0.3">
      <c r="A35" s="351"/>
      <c r="B35" s="303" t="str">
        <f>Résultats!B36</f>
        <v>4.10</v>
      </c>
      <c r="C35" s="219" t="str">
        <f>Résultats!C36</f>
        <v>A</v>
      </c>
      <c r="D35" s="219" t="str">
        <f>Résultats!E36</f>
        <v>x</v>
      </c>
      <c r="E35" s="284" t="str">
        <f>Résultats!F36</f>
        <v>Chaque son déclenché automatiquement est-il contrôlable par l’utilisateur ?</v>
      </c>
      <c r="F35" s="276" t="s">
        <v>109</v>
      </c>
      <c r="G35" s="276"/>
      <c r="H35" s="22"/>
      <c r="I35" s="22"/>
      <c r="J35" s="22"/>
      <c r="K35" s="22"/>
      <c r="L35" s="22"/>
      <c r="M35" s="258"/>
      <c r="N35" s="258"/>
      <c r="O35" s="258"/>
      <c r="P35" s="258"/>
      <c r="Q35" s="258"/>
      <c r="R35" s="258"/>
      <c r="S35" s="258"/>
      <c r="T35" s="258"/>
      <c r="U35" s="258"/>
    </row>
    <row r="36" spans="1:21" ht="62.25" hidden="1" customHeight="1" x14ac:dyDescent="0.3">
      <c r="A36" s="351"/>
      <c r="B36" s="303" t="str">
        <f>Résultats!B37</f>
        <v>4.11</v>
      </c>
      <c r="C36" s="219" t="str">
        <f>Résultats!C37</f>
        <v>A</v>
      </c>
      <c r="D36" s="219">
        <f>Résultats!E37</f>
        <v>0</v>
      </c>
      <c r="E36" s="284" t="str">
        <f>Résultats!F37</f>
        <v>La consultation de chaque média temporel est-elle, si nécessaire, contrôlable par le clavier et tout dispositif de pointage ?</v>
      </c>
      <c r="F36" s="276" t="s">
        <v>109</v>
      </c>
      <c r="G36" s="276"/>
      <c r="H36" s="22"/>
      <c r="I36" s="22"/>
      <c r="J36" s="22"/>
      <c r="K36" s="22"/>
      <c r="L36" s="22"/>
      <c r="M36" s="258"/>
      <c r="N36" s="258"/>
      <c r="O36" s="258"/>
      <c r="P36" s="258"/>
      <c r="Q36" s="258"/>
      <c r="R36" s="258"/>
      <c r="S36" s="258"/>
      <c r="T36" s="258"/>
      <c r="U36" s="258"/>
    </row>
    <row r="37" spans="1:21" ht="62.25" hidden="1" customHeight="1" x14ac:dyDescent="0.3">
      <c r="A37" s="351"/>
      <c r="B37" s="303" t="str">
        <f>Résultats!B38</f>
        <v>4.12</v>
      </c>
      <c r="C37" s="219" t="str">
        <f>Résultats!C38</f>
        <v>A</v>
      </c>
      <c r="D37" s="219">
        <f>Résultats!E38</f>
        <v>0</v>
      </c>
      <c r="E37" s="284" t="str">
        <f>Résultats!F38</f>
        <v>La consultation de chaque média non temporel est-elle contrôlable par le clavier et tout dispositif de pointage ?</v>
      </c>
      <c r="F37" s="276" t="s">
        <v>109</v>
      </c>
      <c r="G37" s="276"/>
      <c r="H37" s="22"/>
      <c r="I37" s="22"/>
      <c r="J37" s="22"/>
      <c r="K37" s="22"/>
      <c r="L37" s="22"/>
      <c r="M37" s="258"/>
      <c r="N37" s="258"/>
      <c r="O37" s="258"/>
      <c r="P37" s="258"/>
      <c r="Q37" s="258"/>
      <c r="R37" s="258"/>
      <c r="S37" s="258"/>
      <c r="T37" s="258"/>
      <c r="U37" s="258"/>
    </row>
    <row r="38" spans="1:21" ht="62.25" hidden="1" customHeight="1" x14ac:dyDescent="0.3">
      <c r="A38" s="352"/>
      <c r="B38" s="303" t="str">
        <f>Résultats!B39</f>
        <v>4.13</v>
      </c>
      <c r="C38" s="219" t="str">
        <f>Résultats!C39</f>
        <v>A</v>
      </c>
      <c r="D38" s="219">
        <f>Résultats!E39</f>
        <v>0</v>
      </c>
      <c r="E38" s="284" t="str">
        <f>Résultats!F39</f>
        <v>Chaque média temporel et non temporel est-il compatible avec les technologies d’assistance (hors cas particuliers) ?</v>
      </c>
      <c r="F38" s="276" t="s">
        <v>109</v>
      </c>
      <c r="G38" s="276"/>
      <c r="H38" s="22"/>
      <c r="I38" s="22"/>
      <c r="J38" s="22"/>
      <c r="K38" s="22"/>
      <c r="L38" s="22"/>
      <c r="M38" s="258"/>
      <c r="N38" s="258"/>
      <c r="O38" s="258"/>
      <c r="P38" s="258"/>
      <c r="Q38" s="258"/>
      <c r="R38" s="258"/>
      <c r="S38" s="258"/>
      <c r="T38" s="258"/>
      <c r="U38" s="258"/>
    </row>
    <row r="39" spans="1:21" ht="62.25" hidden="1" customHeight="1" x14ac:dyDescent="0.3">
      <c r="A39" s="390" t="s">
        <v>89</v>
      </c>
      <c r="B39" s="303" t="str">
        <f>Résultats!B40</f>
        <v>5.1</v>
      </c>
      <c r="C39" s="219" t="str">
        <f>Résultats!C40</f>
        <v>A</v>
      </c>
      <c r="D39" s="219">
        <f>Résultats!E40</f>
        <v>0</v>
      </c>
      <c r="E39" s="284" t="str">
        <f>Résultats!F40</f>
        <v>Chaque tableau de données complexe a-t-il un résumé ?</v>
      </c>
      <c r="F39" s="276" t="s">
        <v>109</v>
      </c>
      <c r="G39" s="276"/>
      <c r="H39" s="22"/>
      <c r="I39" s="22"/>
      <c r="J39" s="22"/>
      <c r="K39" s="22"/>
      <c r="L39" s="22"/>
      <c r="M39" s="258"/>
      <c r="N39" s="258"/>
      <c r="O39" s="258"/>
      <c r="P39" s="258"/>
      <c r="Q39" s="258"/>
      <c r="R39" s="258"/>
      <c r="S39" s="258"/>
      <c r="T39" s="258"/>
      <c r="U39" s="258"/>
    </row>
    <row r="40" spans="1:21" ht="62.25" hidden="1" customHeight="1" x14ac:dyDescent="0.3">
      <c r="A40" s="351"/>
      <c r="B40" s="303" t="str">
        <f>Résultats!B41</f>
        <v>5.2</v>
      </c>
      <c r="C40" s="219" t="str">
        <f>Résultats!C41</f>
        <v>A</v>
      </c>
      <c r="D40" s="219">
        <f>Résultats!E41</f>
        <v>0</v>
      </c>
      <c r="E40" s="284" t="str">
        <f>Résultats!F41</f>
        <v>Pour chaque tableau de données complexe ayant un résumé, celui-ci est-il pertinent ?</v>
      </c>
      <c r="F40" s="276" t="s">
        <v>109</v>
      </c>
      <c r="G40" s="276"/>
      <c r="H40" s="22"/>
      <c r="I40" s="22"/>
      <c r="J40" s="22"/>
      <c r="K40" s="22"/>
      <c r="L40" s="22"/>
      <c r="M40" s="258"/>
      <c r="N40" s="258"/>
      <c r="O40" s="258"/>
      <c r="P40" s="258"/>
      <c r="Q40" s="258"/>
      <c r="R40" s="258"/>
      <c r="S40" s="258"/>
      <c r="T40" s="258"/>
      <c r="U40" s="258"/>
    </row>
    <row r="41" spans="1:21" ht="62.25" hidden="1" customHeight="1" x14ac:dyDescent="0.3">
      <c r="A41" s="351"/>
      <c r="B41" s="303" t="str">
        <f>Résultats!B42</f>
        <v>5.3</v>
      </c>
      <c r="C41" s="219" t="str">
        <f>Résultats!C42</f>
        <v>A</v>
      </c>
      <c r="D41" s="219" t="str">
        <f>Résultats!E42</f>
        <v>x</v>
      </c>
      <c r="E41" s="284" t="str">
        <f>Résultats!F42</f>
        <v>Pour chaque tableau de mise en forme, le contenu linéarisé reste-t-il compréhensible ?</v>
      </c>
      <c r="F41" s="276" t="s">
        <v>109</v>
      </c>
      <c r="G41" s="276"/>
      <c r="H41" s="22"/>
      <c r="I41" s="22"/>
      <c r="J41" s="22"/>
      <c r="K41" s="22"/>
      <c r="L41" s="22"/>
      <c r="M41" s="258"/>
      <c r="N41" s="258"/>
      <c r="O41" s="258"/>
      <c r="P41" s="258"/>
      <c r="Q41" s="258"/>
      <c r="R41" s="258"/>
      <c r="S41" s="258"/>
      <c r="T41" s="258"/>
      <c r="U41" s="258"/>
    </row>
    <row r="42" spans="1:21" ht="62.25" hidden="1" customHeight="1" x14ac:dyDescent="0.3">
      <c r="A42" s="351"/>
      <c r="B42" s="303" t="str">
        <f>Résultats!B43</f>
        <v>5.4</v>
      </c>
      <c r="C42" s="219" t="str">
        <f>Résultats!C43</f>
        <v>A</v>
      </c>
      <c r="D42" s="219">
        <f>Résultats!E43</f>
        <v>0</v>
      </c>
      <c r="E42" s="284" t="str">
        <f>Résultats!F43</f>
        <v>Pour chaque tableau de données ayant un titre, le titre est-il correctement associé au tableau de données ?</v>
      </c>
      <c r="F42" s="276" t="s">
        <v>109</v>
      </c>
      <c r="G42" s="276"/>
      <c r="H42" s="22"/>
      <c r="I42" s="22"/>
      <c r="J42" s="22"/>
      <c r="K42" s="22"/>
      <c r="L42" s="22"/>
      <c r="M42" s="258"/>
      <c r="N42" s="258"/>
      <c r="O42" s="258"/>
      <c r="P42" s="258"/>
      <c r="Q42" s="258"/>
      <c r="R42" s="258"/>
      <c r="S42" s="258"/>
      <c r="T42" s="258"/>
      <c r="U42" s="258"/>
    </row>
    <row r="43" spans="1:21" ht="62.25" hidden="1" customHeight="1" x14ac:dyDescent="0.3">
      <c r="A43" s="351"/>
      <c r="B43" s="303" t="str">
        <f>Résultats!B44</f>
        <v>5.5</v>
      </c>
      <c r="C43" s="219" t="str">
        <f>Résultats!C44</f>
        <v>A</v>
      </c>
      <c r="D43" s="219">
        <f>Résultats!E44</f>
        <v>0</v>
      </c>
      <c r="E43" s="284" t="str">
        <f>Résultats!F44</f>
        <v>Pour chaque tableau de données ayant un titre, celui-ci est-il pertinent ?</v>
      </c>
      <c r="F43" s="276" t="s">
        <v>109</v>
      </c>
      <c r="G43" s="276"/>
      <c r="H43" s="22"/>
      <c r="I43" s="22"/>
      <c r="J43" s="22"/>
      <c r="K43" s="22"/>
      <c r="L43" s="22"/>
      <c r="M43" s="258"/>
      <c r="N43" s="258"/>
      <c r="O43" s="258"/>
      <c r="P43" s="258"/>
      <c r="Q43" s="258"/>
      <c r="R43" s="258"/>
      <c r="S43" s="258"/>
      <c r="T43" s="258"/>
      <c r="U43" s="258"/>
    </row>
    <row r="44" spans="1:21" ht="62.25" hidden="1" customHeight="1" x14ac:dyDescent="0.3">
      <c r="A44" s="351"/>
      <c r="B44" s="303" t="str">
        <f>Résultats!B45</f>
        <v>5.6</v>
      </c>
      <c r="C44" s="219" t="str">
        <f>Résultats!C45</f>
        <v>A</v>
      </c>
      <c r="D44" s="219">
        <f>Résultats!E45</f>
        <v>0</v>
      </c>
      <c r="E44" s="284" t="str">
        <f>Résultats!F45</f>
        <v>Pour chaque tableau de données, chaque en-tête de colonne et chaque en-tête de ligne sont-ils correctement déclarés ?</v>
      </c>
      <c r="F44" s="276" t="s">
        <v>109</v>
      </c>
      <c r="G44" s="276"/>
      <c r="H44" s="22"/>
      <c r="I44" s="22"/>
      <c r="J44" s="22"/>
      <c r="K44" s="22"/>
      <c r="L44" s="22"/>
      <c r="M44" s="258"/>
      <c r="N44" s="258"/>
      <c r="O44" s="258"/>
      <c r="P44" s="258"/>
      <c r="Q44" s="258"/>
      <c r="R44" s="258"/>
      <c r="S44" s="258"/>
      <c r="T44" s="258"/>
      <c r="U44" s="258"/>
    </row>
    <row r="45" spans="1:21" ht="62.25" hidden="1" customHeight="1" x14ac:dyDescent="0.3">
      <c r="A45" s="351"/>
      <c r="B45" s="303" t="str">
        <f>Résultats!B46</f>
        <v>5.7</v>
      </c>
      <c r="C45" s="219" t="str">
        <f>Résultats!C46</f>
        <v>A</v>
      </c>
      <c r="D45" s="219" t="str">
        <f>Résultats!E46</f>
        <v>x</v>
      </c>
      <c r="E45" s="284" t="str">
        <f>Résultats!F46</f>
        <v>Pour chaque tableau de données, la technique appropriée permettant d’associer chaque cellule avec ses en-têtes est-elle utilisée (hors cas particuliers) ?</v>
      </c>
      <c r="F45" s="276" t="s">
        <v>109</v>
      </c>
      <c r="G45" s="276"/>
      <c r="H45" s="22"/>
      <c r="I45" s="22"/>
      <c r="J45" s="22"/>
      <c r="K45" s="22"/>
      <c r="L45" s="22"/>
      <c r="M45" s="258"/>
      <c r="N45" s="258"/>
      <c r="O45" s="258"/>
      <c r="P45" s="258"/>
      <c r="Q45" s="258"/>
      <c r="R45" s="258"/>
      <c r="S45" s="258"/>
      <c r="T45" s="258"/>
      <c r="U45" s="258"/>
    </row>
    <row r="46" spans="1:21" ht="62.25" hidden="1" customHeight="1" x14ac:dyDescent="0.3">
      <c r="A46" s="352"/>
      <c r="B46" s="303" t="str">
        <f>Résultats!B47</f>
        <v>5.8</v>
      </c>
      <c r="C46" s="219" t="str">
        <f>Résultats!C47</f>
        <v>A</v>
      </c>
      <c r="D46" s="219">
        <f>Résultats!E47</f>
        <v>0</v>
      </c>
      <c r="E46" s="284" t="str">
        <f>Résultats!F47</f>
        <v>Chaque tableau de mise en forme ne doit pas utiliser d’éléments propres aux tableaux de données. Cette règle est-elle respectée ?</v>
      </c>
      <c r="F46" s="276" t="s">
        <v>109</v>
      </c>
      <c r="G46" s="276"/>
      <c r="H46" s="22"/>
      <c r="I46" s="22"/>
      <c r="J46" s="22"/>
      <c r="K46" s="22"/>
      <c r="L46" s="22"/>
      <c r="M46" s="258"/>
      <c r="N46" s="258"/>
      <c r="O46" s="258"/>
      <c r="P46" s="258"/>
      <c r="Q46" s="258"/>
      <c r="R46" s="258"/>
      <c r="S46" s="258"/>
      <c r="T46" s="258"/>
      <c r="U46" s="258"/>
    </row>
    <row r="47" spans="1:21" ht="62.25" hidden="1" customHeight="1" x14ac:dyDescent="0.3">
      <c r="A47" s="390" t="s">
        <v>90</v>
      </c>
      <c r="B47" s="303" t="str">
        <f>Résultats!B48</f>
        <v>6.1</v>
      </c>
      <c r="C47" s="219" t="str">
        <f>Résultats!C48</f>
        <v>A</v>
      </c>
      <c r="D47" s="219" t="str">
        <f>Résultats!E48</f>
        <v>x</v>
      </c>
      <c r="E47" s="284" t="str">
        <f>Résultats!F48</f>
        <v>Chaque lien est-il explicite (hors cas particuliers) ?</v>
      </c>
      <c r="F47" s="276" t="s">
        <v>106</v>
      </c>
      <c r="G47" s="276"/>
      <c r="H47" s="22"/>
      <c r="I47" s="22"/>
      <c r="J47" s="22"/>
      <c r="K47" s="22"/>
      <c r="L47" s="22"/>
      <c r="M47" s="258"/>
      <c r="N47" s="258"/>
      <c r="O47" s="258"/>
      <c r="P47" s="258"/>
      <c r="Q47" s="258"/>
      <c r="R47" s="258"/>
      <c r="S47" s="258"/>
      <c r="T47" s="258"/>
      <c r="U47" s="258"/>
    </row>
    <row r="48" spans="1:21" ht="62.25" hidden="1" customHeight="1" x14ac:dyDescent="0.3">
      <c r="A48" s="352"/>
      <c r="B48" s="303" t="str">
        <f>Résultats!B49</f>
        <v>6.2</v>
      </c>
      <c r="C48" s="219" t="str">
        <f>Résultats!C49</f>
        <v>A</v>
      </c>
      <c r="D48" s="219" t="str">
        <f>Résultats!E49</f>
        <v>x</v>
      </c>
      <c r="E48" s="284" t="str">
        <f>Résultats!F49</f>
        <v>Dans chaque page web, chaque lien a-t-il un intitulé ?</v>
      </c>
      <c r="F48" s="276" t="s">
        <v>106</v>
      </c>
      <c r="G48" s="276"/>
      <c r="H48" s="22"/>
      <c r="I48" s="22"/>
      <c r="J48" s="22"/>
      <c r="K48" s="22"/>
      <c r="L48" s="22"/>
      <c r="M48" s="258"/>
      <c r="N48" s="258"/>
      <c r="O48" s="258"/>
      <c r="P48" s="258"/>
      <c r="Q48" s="258"/>
      <c r="R48" s="258"/>
      <c r="S48" s="258"/>
      <c r="T48" s="258"/>
      <c r="U48" s="258"/>
    </row>
    <row r="49" spans="1:21" ht="62.25" hidden="1" customHeight="1" x14ac:dyDescent="0.3">
      <c r="A49" s="390" t="s">
        <v>464</v>
      </c>
      <c r="B49" s="303" t="str">
        <f>Résultats!B50</f>
        <v>7.1</v>
      </c>
      <c r="C49" s="219" t="str">
        <f>Résultats!C50</f>
        <v>A</v>
      </c>
      <c r="D49" s="219" t="str">
        <f>Résultats!E50</f>
        <v>x</v>
      </c>
      <c r="E49" s="284" t="str">
        <f>Résultats!F50</f>
        <v>Chaque script est-il, si nécessaire, compatible avec les technologies d’assistance ?</v>
      </c>
      <c r="F49" s="276" t="s">
        <v>106</v>
      </c>
      <c r="G49" s="276"/>
      <c r="H49" s="22"/>
      <c r="I49" s="22"/>
      <c r="J49" s="22"/>
      <c r="K49" s="22"/>
      <c r="L49" s="22"/>
      <c r="M49" s="258"/>
      <c r="N49" s="258"/>
      <c r="O49" s="258"/>
      <c r="P49" s="258"/>
      <c r="Q49" s="258"/>
      <c r="R49" s="258"/>
      <c r="S49" s="258"/>
      <c r="T49" s="258"/>
      <c r="U49" s="258"/>
    </row>
    <row r="50" spans="1:21" ht="62.25" hidden="1" customHeight="1" x14ac:dyDescent="0.3">
      <c r="A50" s="351"/>
      <c r="B50" s="303" t="str">
        <f>Résultats!B51</f>
        <v>7.2</v>
      </c>
      <c r="C50" s="219" t="str">
        <f>Résultats!C51</f>
        <v>A</v>
      </c>
      <c r="D50" s="219">
        <f>Résultats!E51</f>
        <v>0</v>
      </c>
      <c r="E50" s="284" t="str">
        <f>Résultats!F51</f>
        <v>Pour chaque script ayant une alternative, cette alternative est-elle pertinente ?</v>
      </c>
      <c r="F50" s="276" t="s">
        <v>109</v>
      </c>
      <c r="G50" s="276"/>
      <c r="H50" s="22"/>
      <c r="I50" s="22"/>
      <c r="J50" s="22"/>
      <c r="K50" s="22"/>
      <c r="L50" s="22"/>
      <c r="M50" s="258"/>
      <c r="N50" s="258"/>
      <c r="O50" s="258"/>
      <c r="P50" s="258"/>
      <c r="Q50" s="258"/>
      <c r="R50" s="258"/>
      <c r="S50" s="258"/>
      <c r="T50" s="258"/>
      <c r="U50" s="258"/>
    </row>
    <row r="51" spans="1:21" ht="62.25" hidden="1" customHeight="1" x14ac:dyDescent="0.3">
      <c r="A51" s="351"/>
      <c r="B51" s="303" t="str">
        <f>Résultats!B52</f>
        <v>7.3</v>
      </c>
      <c r="C51" s="219" t="str">
        <f>Résultats!C52</f>
        <v>A</v>
      </c>
      <c r="D51" s="219" t="str">
        <f>Résultats!E52</f>
        <v>x</v>
      </c>
      <c r="E51" s="284" t="str">
        <f>Résultats!F52</f>
        <v>Chaque script est-il contrôlable par le clavier et par tout dispositif de pointage (hors cas particuliers) ?</v>
      </c>
      <c r="F51" s="276" t="s">
        <v>106</v>
      </c>
      <c r="G51" s="276"/>
      <c r="H51" s="22"/>
      <c r="I51" s="22"/>
      <c r="J51" s="22"/>
      <c r="K51" s="22"/>
      <c r="L51" s="22"/>
      <c r="M51" s="258"/>
      <c r="N51" s="258"/>
      <c r="O51" s="258"/>
      <c r="P51" s="258"/>
      <c r="Q51" s="258"/>
      <c r="R51" s="258"/>
      <c r="S51" s="258"/>
      <c r="T51" s="258"/>
      <c r="U51" s="258"/>
    </row>
    <row r="52" spans="1:21" ht="62.25" hidden="1" customHeight="1" x14ac:dyDescent="0.3">
      <c r="A52" s="351"/>
      <c r="B52" s="303" t="str">
        <f>Résultats!B53</f>
        <v>7.4</v>
      </c>
      <c r="C52" s="219" t="str">
        <f>Résultats!C53</f>
        <v>A</v>
      </c>
      <c r="D52" s="219">
        <f>Résultats!E53</f>
        <v>0</v>
      </c>
      <c r="E52" s="284" t="str">
        <f>Résultats!F53</f>
        <v>Pour chaque script qui initie un changement de contexte, l’utilisateur est-il averti ou en a-t-il le contrôle ?</v>
      </c>
      <c r="F52" s="276" t="s">
        <v>109</v>
      </c>
      <c r="G52" s="276"/>
      <c r="H52" s="22"/>
      <c r="I52" s="22"/>
      <c r="J52" s="22"/>
      <c r="K52" s="22"/>
      <c r="L52" s="22"/>
      <c r="M52" s="258"/>
      <c r="N52" s="258"/>
      <c r="O52" s="258"/>
      <c r="P52" s="258"/>
      <c r="Q52" s="258"/>
      <c r="R52" s="258"/>
      <c r="S52" s="258"/>
      <c r="T52" s="258"/>
      <c r="U52" s="258"/>
    </row>
    <row r="53" spans="1:21" ht="62.25" hidden="1" customHeight="1" x14ac:dyDescent="0.3">
      <c r="A53" s="352"/>
      <c r="B53" s="303" t="str">
        <f>Résultats!B54</f>
        <v>7.5</v>
      </c>
      <c r="C53" s="219" t="str">
        <f>Résultats!C54</f>
        <v>AA</v>
      </c>
      <c r="D53" s="219">
        <f>Résultats!E54</f>
        <v>0</v>
      </c>
      <c r="E53" s="284" t="str">
        <f>Résultats!F54</f>
        <v>Dans chaque page web, les messages de statut sont-ils correctement restitués par les technologies d’assistance ?</v>
      </c>
      <c r="F53" s="276" t="s">
        <v>109</v>
      </c>
      <c r="G53" s="276"/>
      <c r="H53" s="22"/>
      <c r="I53" s="22"/>
      <c r="J53" s="22"/>
      <c r="K53" s="22"/>
      <c r="L53" s="22"/>
      <c r="M53" s="258"/>
      <c r="N53" s="258"/>
      <c r="O53" s="258"/>
      <c r="P53" s="258"/>
      <c r="Q53" s="258"/>
      <c r="R53" s="258"/>
      <c r="S53" s="258"/>
      <c r="T53" s="258"/>
      <c r="U53" s="258"/>
    </row>
    <row r="54" spans="1:21" ht="62.25" hidden="1" customHeight="1" x14ac:dyDescent="0.3">
      <c r="A54" s="390" t="s">
        <v>465</v>
      </c>
      <c r="B54" s="303" t="str">
        <f>Résultats!B55</f>
        <v>8.1</v>
      </c>
      <c r="C54" s="219" t="str">
        <f>Résultats!C55</f>
        <v>A</v>
      </c>
      <c r="D54" s="219">
        <f>Résultats!E55</f>
        <v>0</v>
      </c>
      <c r="E54" s="284" t="str">
        <f>Résultats!F55</f>
        <v>Chaque page web est-elle définie par un type de document ?</v>
      </c>
      <c r="F54" s="276" t="s">
        <v>106</v>
      </c>
      <c r="G54" s="276"/>
      <c r="H54" s="22"/>
      <c r="I54" s="22"/>
      <c r="J54" s="22"/>
      <c r="K54" s="22"/>
      <c r="L54" s="291" t="s">
        <v>504</v>
      </c>
      <c r="M54" s="258"/>
      <c r="N54" s="258"/>
      <c r="O54" s="258"/>
      <c r="P54" s="258"/>
      <c r="Q54" s="258"/>
      <c r="R54" s="258"/>
      <c r="S54" s="258"/>
      <c r="T54" s="258"/>
      <c r="U54" s="258"/>
    </row>
    <row r="55" spans="1:21" ht="62.25" hidden="1" customHeight="1" x14ac:dyDescent="0.3">
      <c r="A55" s="351"/>
      <c r="B55" s="303" t="str">
        <f>Résultats!B56</f>
        <v>8.2</v>
      </c>
      <c r="C55" s="219" t="str">
        <f>Résultats!C56</f>
        <v>A</v>
      </c>
      <c r="D55" s="219">
        <f>Résultats!E56</f>
        <v>0</v>
      </c>
      <c r="E55" s="284" t="str">
        <f>Résultats!F56</f>
        <v>Pour chaque page web, le code source généré est-il valide selon le type de document spécifié ?</v>
      </c>
      <c r="F55" s="276" t="s">
        <v>109</v>
      </c>
      <c r="G55" s="276"/>
      <c r="H55" s="22"/>
      <c r="I55" s="22"/>
      <c r="J55" s="22"/>
      <c r="K55" s="22"/>
      <c r="L55" s="291" t="s">
        <v>504</v>
      </c>
      <c r="M55" s="258"/>
      <c r="N55" s="258"/>
      <c r="O55" s="258"/>
      <c r="P55" s="258"/>
      <c r="Q55" s="258"/>
      <c r="R55" s="258"/>
      <c r="S55" s="258"/>
      <c r="T55" s="258"/>
      <c r="U55" s="258"/>
    </row>
    <row r="56" spans="1:21" ht="62.25" hidden="1" customHeight="1" x14ac:dyDescent="0.3">
      <c r="A56" s="351"/>
      <c r="B56" s="303" t="str">
        <f>Résultats!B57</f>
        <v>8.3</v>
      </c>
      <c r="C56" s="219" t="str">
        <f>Résultats!C57</f>
        <v>A</v>
      </c>
      <c r="D56" s="219" t="str">
        <f>Résultats!E57</f>
        <v>x</v>
      </c>
      <c r="E56" s="284" t="str">
        <f>Résultats!F57</f>
        <v>Dans chaque page web, la langue par défaut est-elle présente ?</v>
      </c>
      <c r="F56" s="276" t="s">
        <v>106</v>
      </c>
      <c r="G56" s="276"/>
      <c r="H56" s="22"/>
      <c r="I56" s="22"/>
      <c r="J56" s="22"/>
      <c r="K56" s="22"/>
      <c r="L56" s="22"/>
      <c r="M56" s="258"/>
      <c r="N56" s="258"/>
      <c r="O56" s="258"/>
      <c r="P56" s="258"/>
      <c r="Q56" s="258"/>
      <c r="R56" s="258"/>
      <c r="S56" s="258"/>
      <c r="T56" s="258"/>
      <c r="U56" s="258"/>
    </row>
    <row r="57" spans="1:21" ht="62.25" hidden="1" customHeight="1" x14ac:dyDescent="0.3">
      <c r="A57" s="351"/>
      <c r="B57" s="303" t="str">
        <f>Résultats!B58</f>
        <v>8.4</v>
      </c>
      <c r="C57" s="219" t="str">
        <f>Résultats!C58</f>
        <v>A</v>
      </c>
      <c r="D57" s="219" t="str">
        <f>Résultats!E58</f>
        <v>x</v>
      </c>
      <c r="E57" s="284" t="str">
        <f>Résultats!F58</f>
        <v>Pour chaque page web ayant une langue par défaut, le code de langue est-il pertinent ?</v>
      </c>
      <c r="F57" s="276" t="s">
        <v>106</v>
      </c>
      <c r="G57" s="276"/>
      <c r="H57" s="22"/>
      <c r="I57" s="22"/>
      <c r="J57" s="22"/>
      <c r="K57" s="22"/>
      <c r="L57" s="22"/>
      <c r="M57" s="258"/>
      <c r="N57" s="258"/>
      <c r="O57" s="258"/>
      <c r="P57" s="258"/>
      <c r="Q57" s="258"/>
      <c r="R57" s="258"/>
      <c r="S57" s="258"/>
      <c r="T57" s="258"/>
      <c r="U57" s="258"/>
    </row>
    <row r="58" spans="1:21" ht="62.25" hidden="1" customHeight="1" x14ac:dyDescent="0.3">
      <c r="A58" s="351"/>
      <c r="B58" s="218" t="str">
        <f>Résultats!B59</f>
        <v>8.5</v>
      </c>
      <c r="C58" s="219" t="str">
        <f>Résultats!C59</f>
        <v>A</v>
      </c>
      <c r="D58" s="219" t="str">
        <f>Résultats!E59</f>
        <v>x</v>
      </c>
      <c r="E58" s="284" t="str">
        <f>Résultats!F59</f>
        <v>Chaque page web a-t-elle un titre de page ?</v>
      </c>
      <c r="F58" s="276" t="s">
        <v>106</v>
      </c>
      <c r="G58" s="276"/>
      <c r="H58" s="22"/>
      <c r="I58" s="22"/>
      <c r="J58" s="22"/>
      <c r="K58" s="22"/>
      <c r="L58" s="22"/>
      <c r="M58" s="258"/>
      <c r="N58" s="258"/>
      <c r="O58" s="258"/>
      <c r="P58" s="258"/>
      <c r="Q58" s="258"/>
      <c r="R58" s="258"/>
      <c r="S58" s="258"/>
      <c r="T58" s="258"/>
      <c r="U58" s="258"/>
    </row>
    <row r="59" spans="1:21" ht="62.25" hidden="1" customHeight="1" x14ac:dyDescent="0.3">
      <c r="A59" s="351"/>
      <c r="B59" s="218" t="str">
        <f>Résultats!B60</f>
        <v>8.6</v>
      </c>
      <c r="C59" s="219" t="str">
        <f>Résultats!C60</f>
        <v>A</v>
      </c>
      <c r="D59" s="219">
        <f>Résultats!E60</f>
        <v>0</v>
      </c>
      <c r="E59" s="284" t="str">
        <f>Résultats!F60</f>
        <v>Pour chaque page web ayant un titre de page, ce titre est-il pertinent ?</v>
      </c>
      <c r="F59" s="276" t="s">
        <v>106</v>
      </c>
      <c r="G59" s="276"/>
      <c r="H59" s="22"/>
      <c r="I59" s="22"/>
      <c r="J59" s="22"/>
      <c r="K59" s="22"/>
      <c r="L59" s="22"/>
      <c r="M59" s="258"/>
      <c r="N59" s="258"/>
      <c r="O59" s="258"/>
      <c r="P59" s="258"/>
      <c r="Q59" s="258"/>
      <c r="R59" s="258"/>
      <c r="S59" s="258"/>
      <c r="T59" s="258"/>
      <c r="U59" s="258"/>
    </row>
    <row r="60" spans="1:21" ht="62.25" hidden="1" customHeight="1" x14ac:dyDescent="0.3">
      <c r="A60" s="351"/>
      <c r="B60" s="218" t="str">
        <f>Résultats!B61</f>
        <v>8.7</v>
      </c>
      <c r="C60" s="219" t="str">
        <f>Résultats!C61</f>
        <v>AA</v>
      </c>
      <c r="D60" s="219">
        <f>Résultats!E61</f>
        <v>0</v>
      </c>
      <c r="E60" s="284" t="str">
        <f>Résultats!F61</f>
        <v>Dans chaque page web, chaque changement de langue est-il indiqué dans le code source (hors cas particuliers) ?</v>
      </c>
      <c r="F60" s="276" t="s">
        <v>109</v>
      </c>
      <c r="G60" s="276"/>
      <c r="H60" s="22"/>
      <c r="I60" s="22"/>
      <c r="J60" s="22"/>
      <c r="K60" s="22"/>
      <c r="L60" s="22"/>
      <c r="M60" s="258"/>
      <c r="N60" s="258"/>
      <c r="O60" s="258"/>
      <c r="P60" s="258"/>
      <c r="Q60" s="258"/>
      <c r="R60" s="258"/>
      <c r="S60" s="258"/>
      <c r="T60" s="258"/>
      <c r="U60" s="258"/>
    </row>
    <row r="61" spans="1:21" ht="62.25" hidden="1" customHeight="1" x14ac:dyDescent="0.3">
      <c r="A61" s="351"/>
      <c r="B61" s="218" t="str">
        <f>Résultats!B62</f>
        <v>8.8</v>
      </c>
      <c r="C61" s="219" t="str">
        <f>Résultats!C62</f>
        <v>AA</v>
      </c>
      <c r="D61" s="219">
        <f>Résultats!E62</f>
        <v>0</v>
      </c>
      <c r="E61" s="284" t="str">
        <f>Résultats!F62</f>
        <v>Dans chaque page web, le code de langue de chaque changement de langue est-il valide et pertinent ?</v>
      </c>
      <c r="F61" s="276" t="s">
        <v>109</v>
      </c>
      <c r="G61" s="276"/>
      <c r="H61" s="22"/>
      <c r="I61" s="22"/>
      <c r="J61" s="22"/>
      <c r="K61" s="22"/>
      <c r="L61" s="22"/>
      <c r="M61" s="258"/>
      <c r="N61" s="258"/>
      <c r="O61" s="258"/>
      <c r="P61" s="258"/>
      <c r="Q61" s="258"/>
      <c r="R61" s="258"/>
      <c r="S61" s="258"/>
      <c r="T61" s="258"/>
      <c r="U61" s="258"/>
    </row>
    <row r="62" spans="1:21" ht="62.25" customHeight="1" x14ac:dyDescent="0.3">
      <c r="A62" s="351"/>
      <c r="B62" s="218" t="str">
        <f>Résultats!B63</f>
        <v>8.9</v>
      </c>
      <c r="C62" s="219" t="str">
        <f>Résultats!C63</f>
        <v>A</v>
      </c>
      <c r="D62" s="219">
        <f>Résultats!E63</f>
        <v>0</v>
      </c>
      <c r="E62" s="284" t="str">
        <f>Résultats!F63</f>
        <v>Dans chaque page web, les balises ne doivent pas être utilisées uniquement à des fins de présentation. Cette règle est-elle respectée ?</v>
      </c>
      <c r="F62" s="276" t="s">
        <v>106</v>
      </c>
      <c r="G62" s="276"/>
      <c r="H62" s="22" t="s">
        <v>486</v>
      </c>
      <c r="I62" s="22" t="s">
        <v>485</v>
      </c>
      <c r="J62" s="22" t="s">
        <v>524</v>
      </c>
      <c r="K62" s="22" t="s">
        <v>521</v>
      </c>
      <c r="L62" s="290" t="s">
        <v>507</v>
      </c>
      <c r="M62" s="258"/>
      <c r="N62" s="258"/>
      <c r="O62" s="258"/>
      <c r="P62" s="258"/>
      <c r="Q62" s="258"/>
      <c r="R62" s="258"/>
      <c r="S62" s="258"/>
      <c r="T62" s="258"/>
      <c r="U62" s="258"/>
    </row>
    <row r="63" spans="1:21" ht="62.25" hidden="1" customHeight="1" x14ac:dyDescent="0.3">
      <c r="A63" s="352"/>
      <c r="B63" s="303" t="str">
        <f>Résultats!B64</f>
        <v>8.10</v>
      </c>
      <c r="C63" s="219" t="str">
        <f>Résultats!C64</f>
        <v>A</v>
      </c>
      <c r="D63" s="219">
        <f>Résultats!E64</f>
        <v>0</v>
      </c>
      <c r="E63" s="284" t="str">
        <f>Résultats!F64</f>
        <v>Dans chaque page web, les changements du sens de lecture sont-ils signalés ?</v>
      </c>
      <c r="F63" s="276" t="s">
        <v>109</v>
      </c>
      <c r="G63" s="276"/>
      <c r="H63" s="22"/>
      <c r="I63" s="22"/>
      <c r="J63" s="22"/>
      <c r="K63" s="22"/>
      <c r="L63" s="22"/>
      <c r="M63" s="258"/>
      <c r="N63" s="258"/>
      <c r="O63" s="258"/>
      <c r="P63" s="258"/>
      <c r="Q63" s="258"/>
      <c r="R63" s="258"/>
      <c r="S63" s="258"/>
      <c r="T63" s="258"/>
      <c r="U63" s="258"/>
    </row>
    <row r="64" spans="1:21" ht="62.25" hidden="1" customHeight="1" x14ac:dyDescent="0.3">
      <c r="A64" s="390" t="s">
        <v>466</v>
      </c>
      <c r="B64" s="303" t="str">
        <f>Résultats!B65</f>
        <v>9.1</v>
      </c>
      <c r="C64" s="219" t="str">
        <f>Résultats!C65</f>
        <v>A</v>
      </c>
      <c r="D64" s="219" t="str">
        <f>Résultats!E65</f>
        <v>x</v>
      </c>
      <c r="E64" s="284" t="str">
        <f>Résultats!F65</f>
        <v>Dans chaque page web, l’information est-elle structurée par l’utilisation appropriée de titres ?</v>
      </c>
      <c r="F64" s="276" t="s">
        <v>106</v>
      </c>
      <c r="G64" s="276"/>
      <c r="H64" s="22"/>
      <c r="I64" s="22"/>
      <c r="J64" s="22"/>
      <c r="K64" s="22"/>
      <c r="L64" s="22"/>
      <c r="M64" s="258"/>
      <c r="N64" s="258"/>
      <c r="O64" s="258"/>
      <c r="P64" s="258"/>
      <c r="Q64" s="258"/>
      <c r="R64" s="258"/>
      <c r="S64" s="258"/>
      <c r="T64" s="258"/>
      <c r="U64" s="258"/>
    </row>
    <row r="65" spans="1:21" ht="62.25" hidden="1" customHeight="1" x14ac:dyDescent="0.3">
      <c r="A65" s="351"/>
      <c r="B65" s="303" t="str">
        <f>Résultats!B66</f>
        <v>9.2</v>
      </c>
      <c r="C65" s="219" t="str">
        <f>Résultats!C66</f>
        <v>A</v>
      </c>
      <c r="D65" s="219">
        <f>Résultats!E66</f>
        <v>0</v>
      </c>
      <c r="E65" s="284" t="str">
        <f>Résultats!F66</f>
        <v>Dans chaque page web, la structure du document est-elle cohérente (hors cas particuliers) ?</v>
      </c>
      <c r="F65" s="276" t="s">
        <v>106</v>
      </c>
      <c r="G65" s="276"/>
      <c r="H65" s="22"/>
      <c r="I65" s="22"/>
      <c r="J65" s="22"/>
      <c r="K65" s="22"/>
      <c r="L65" s="22"/>
      <c r="M65" s="258"/>
      <c r="N65" s="258"/>
      <c r="O65" s="258"/>
      <c r="P65" s="258"/>
      <c r="Q65" s="258"/>
      <c r="R65" s="258"/>
      <c r="S65" s="258"/>
      <c r="T65" s="258"/>
      <c r="U65" s="258"/>
    </row>
    <row r="66" spans="1:21" ht="62.25" hidden="1" customHeight="1" x14ac:dyDescent="0.3">
      <c r="A66" s="351"/>
      <c r="B66" s="303" t="str">
        <f>Résultats!B67</f>
        <v>9.3</v>
      </c>
      <c r="C66" s="219" t="str">
        <f>Résultats!C67</f>
        <v>A</v>
      </c>
      <c r="D66" s="219">
        <f>Résultats!E67</f>
        <v>0</v>
      </c>
      <c r="E66" s="284" t="str">
        <f>Résultats!F67</f>
        <v>Dans chaque page web, chaque liste est-elle correctement structurée ?</v>
      </c>
      <c r="F66" s="276" t="s">
        <v>106</v>
      </c>
      <c r="G66" s="276"/>
      <c r="H66" s="22"/>
      <c r="I66" s="22"/>
      <c r="J66" s="22"/>
      <c r="K66" s="22"/>
      <c r="L66" s="22"/>
      <c r="M66" s="258"/>
      <c r="N66" s="258"/>
      <c r="O66" s="258"/>
      <c r="P66" s="258"/>
      <c r="Q66" s="258"/>
      <c r="R66" s="258"/>
      <c r="S66" s="258"/>
      <c r="T66" s="258"/>
      <c r="U66" s="258"/>
    </row>
    <row r="67" spans="1:21" ht="62.25" hidden="1" customHeight="1" x14ac:dyDescent="0.3">
      <c r="A67" s="352"/>
      <c r="B67" s="303" t="str">
        <f>Résultats!B68</f>
        <v>9.4</v>
      </c>
      <c r="C67" s="219" t="str">
        <f>Résultats!C68</f>
        <v>A</v>
      </c>
      <c r="D67" s="219">
        <f>Résultats!E68</f>
        <v>0</v>
      </c>
      <c r="E67" s="284" t="str">
        <f>Résultats!F68</f>
        <v>Dans chaque page web, chaque citation est-elle correctement indiquée ?</v>
      </c>
      <c r="F67" s="276" t="s">
        <v>109</v>
      </c>
      <c r="G67" s="276"/>
      <c r="H67" s="22"/>
      <c r="I67" s="22"/>
      <c r="J67" s="22"/>
      <c r="K67" s="22"/>
      <c r="L67" s="22"/>
      <c r="M67" s="258"/>
      <c r="N67" s="258"/>
      <c r="O67" s="258"/>
      <c r="P67" s="258"/>
      <c r="Q67" s="258"/>
      <c r="R67" s="258"/>
      <c r="S67" s="258"/>
      <c r="T67" s="258"/>
      <c r="U67" s="258"/>
    </row>
    <row r="68" spans="1:21" ht="62.25" hidden="1" customHeight="1" x14ac:dyDescent="0.3">
      <c r="A68" s="390" t="s">
        <v>467</v>
      </c>
      <c r="B68" s="303" t="str">
        <f>Résultats!B69</f>
        <v>10.1</v>
      </c>
      <c r="C68" s="219" t="str">
        <f>Résultats!C69</f>
        <v>A</v>
      </c>
      <c r="D68" s="219">
        <f>Résultats!E69</f>
        <v>0</v>
      </c>
      <c r="E68" s="284" t="str">
        <f>Résultats!F69</f>
        <v>Dans le site web, des feuilles de styles sont-elles utilisées pour contrôler la présentation de l’information ?</v>
      </c>
      <c r="F68" s="276" t="s">
        <v>106</v>
      </c>
      <c r="G68" s="276"/>
      <c r="H68" s="22"/>
      <c r="I68" s="22"/>
      <c r="J68" s="22"/>
      <c r="K68" s="22"/>
      <c r="L68" s="22"/>
      <c r="M68" s="258"/>
      <c r="N68" s="258"/>
      <c r="O68" s="258"/>
      <c r="P68" s="258"/>
      <c r="Q68" s="258"/>
      <c r="R68" s="258"/>
      <c r="S68" s="258"/>
      <c r="T68" s="258"/>
      <c r="U68" s="258"/>
    </row>
    <row r="69" spans="1:21" ht="62.25" hidden="1" customHeight="1" x14ac:dyDescent="0.3">
      <c r="A69" s="351"/>
      <c r="B69" s="303" t="str">
        <f>Résultats!B70</f>
        <v>10.2</v>
      </c>
      <c r="C69" s="219" t="str">
        <f>Résultats!C70</f>
        <v>A</v>
      </c>
      <c r="D69" s="219">
        <f>Résultats!E70</f>
        <v>0</v>
      </c>
      <c r="E69" s="284" t="str">
        <f>Résultats!F70</f>
        <v>Dans chaque page web, le contenu visible porteur d’information reste-t-il présent lorsque les feuilles de styles sont désactivées ?</v>
      </c>
      <c r="F69" s="276" t="s">
        <v>106</v>
      </c>
      <c r="G69" s="276"/>
      <c r="H69" s="22"/>
      <c r="I69" s="22"/>
      <c r="J69" s="22"/>
      <c r="K69" s="22"/>
      <c r="L69" s="22"/>
      <c r="M69" s="258"/>
      <c r="N69" s="258"/>
      <c r="O69" s="258"/>
      <c r="P69" s="258"/>
      <c r="Q69" s="258"/>
      <c r="R69" s="258"/>
      <c r="S69" s="258"/>
      <c r="T69" s="258"/>
      <c r="U69" s="258"/>
    </row>
    <row r="70" spans="1:21" ht="62.25" hidden="1" customHeight="1" x14ac:dyDescent="0.3">
      <c r="A70" s="351"/>
      <c r="B70" s="303" t="str">
        <f>Résultats!B71</f>
        <v>10.3</v>
      </c>
      <c r="C70" s="219" t="str">
        <f>Résultats!C71</f>
        <v>A</v>
      </c>
      <c r="D70" s="219" t="str">
        <f>Résultats!E71</f>
        <v>x</v>
      </c>
      <c r="E70" s="284" t="str">
        <f>Résultats!F71</f>
        <v>Dans chaque page web, l’information reste-t-elle compréhensible lorsque les feuilles de styles sont désactivées ?</v>
      </c>
      <c r="F70" s="276" t="s">
        <v>106</v>
      </c>
      <c r="G70" s="276"/>
      <c r="H70" s="22"/>
      <c r="I70" s="22"/>
      <c r="J70" s="22"/>
      <c r="K70" s="22"/>
      <c r="L70" s="22"/>
      <c r="M70" s="258"/>
      <c r="N70" s="258"/>
      <c r="O70" s="258"/>
      <c r="P70" s="258"/>
      <c r="Q70" s="258"/>
      <c r="R70" s="258"/>
      <c r="S70" s="258"/>
      <c r="T70" s="258"/>
      <c r="U70" s="258"/>
    </row>
    <row r="71" spans="1:21" ht="62.25" hidden="1" customHeight="1" x14ac:dyDescent="0.3">
      <c r="A71" s="351"/>
      <c r="B71" s="303" t="str">
        <f>Résultats!B72</f>
        <v>10.4</v>
      </c>
      <c r="C71" s="219" t="str">
        <f>Résultats!C72</f>
        <v>AA</v>
      </c>
      <c r="D71" s="219">
        <f>Résultats!E72</f>
        <v>0</v>
      </c>
      <c r="E71" s="284" t="str">
        <f>Résultats!F72</f>
        <v>Dans chaque page web, le texte reste-t-il lisible lorsque la taille des caractères est augmentée jusqu’à 200%, au moins (hors cas particuliers) ?</v>
      </c>
      <c r="F71" s="276" t="s">
        <v>106</v>
      </c>
      <c r="G71" s="276"/>
      <c r="H71" s="22"/>
      <c r="I71" s="22"/>
      <c r="J71" s="22"/>
      <c r="K71" s="22"/>
      <c r="L71" s="22"/>
      <c r="M71" s="258"/>
      <c r="N71" s="258"/>
      <c r="O71" s="258"/>
      <c r="P71" s="258"/>
      <c r="Q71" s="258"/>
      <c r="R71" s="258"/>
      <c r="S71" s="258"/>
      <c r="T71" s="258"/>
      <c r="U71" s="258"/>
    </row>
    <row r="72" spans="1:21" ht="62.25" hidden="1" customHeight="1" x14ac:dyDescent="0.3">
      <c r="A72" s="351"/>
      <c r="B72" s="303" t="str">
        <f>Résultats!B73</f>
        <v>10.5</v>
      </c>
      <c r="C72" s="219" t="str">
        <f>Résultats!C73</f>
        <v>AA</v>
      </c>
      <c r="D72" s="219">
        <f>Résultats!E73</f>
        <v>0</v>
      </c>
      <c r="E72" s="284" t="str">
        <f>Résultats!F73</f>
        <v>Dans chaque page web, les déclarations CSS de couleurs de fond d’élément et de police sont-elles correctement utilisées ?</v>
      </c>
      <c r="F72" s="276" t="s">
        <v>106</v>
      </c>
      <c r="G72" s="276"/>
      <c r="H72" s="22"/>
      <c r="I72" s="22"/>
      <c r="J72" s="22"/>
      <c r="K72" s="22"/>
      <c r="L72" s="22"/>
      <c r="M72" s="258"/>
      <c r="N72" s="258"/>
      <c r="O72" s="258"/>
      <c r="P72" s="258"/>
      <c r="Q72" s="258"/>
      <c r="R72" s="258"/>
      <c r="S72" s="258"/>
      <c r="T72" s="258"/>
      <c r="U72" s="258"/>
    </row>
    <row r="73" spans="1:21" ht="62.25" hidden="1" customHeight="1" x14ac:dyDescent="0.3">
      <c r="A73" s="351"/>
      <c r="B73" s="303" t="str">
        <f>Résultats!B74</f>
        <v>10.6</v>
      </c>
      <c r="C73" s="219" t="str">
        <f>Résultats!C74</f>
        <v>A</v>
      </c>
      <c r="D73" s="219" t="str">
        <f>Résultats!E74</f>
        <v>x</v>
      </c>
      <c r="E73" s="284" t="str">
        <f>Résultats!F74</f>
        <v>Dans chaque page web, chaque lien dont la nature n’est pas évidente est-il visible par rapport au texte environnant ?</v>
      </c>
      <c r="F73" s="276" t="s">
        <v>106</v>
      </c>
      <c r="G73" s="276"/>
      <c r="H73" s="22"/>
      <c r="I73" s="22"/>
      <c r="J73" s="22"/>
      <c r="K73" s="22"/>
      <c r="L73" s="22"/>
      <c r="M73" s="258"/>
      <c r="N73" s="258"/>
      <c r="O73" s="258"/>
      <c r="P73" s="258"/>
      <c r="Q73" s="258"/>
      <c r="R73" s="258"/>
      <c r="S73" s="258"/>
      <c r="T73" s="258"/>
      <c r="U73" s="258"/>
    </row>
    <row r="74" spans="1:21" ht="62.25" hidden="1" customHeight="1" x14ac:dyDescent="0.3">
      <c r="A74" s="351"/>
      <c r="B74" s="303" t="str">
        <f>Résultats!B75</f>
        <v>10.7</v>
      </c>
      <c r="C74" s="219" t="str">
        <f>Résultats!C75</f>
        <v>A</v>
      </c>
      <c r="D74" s="219" t="str">
        <f>Résultats!E75</f>
        <v>x</v>
      </c>
      <c r="E74" s="284" t="str">
        <f>Résultats!F75</f>
        <v>Dans chaque page web, pour chaque élément recevant le focus, la prise de focus est-elle visible ?</v>
      </c>
      <c r="F74" s="276" t="s">
        <v>106</v>
      </c>
      <c r="G74" s="276"/>
      <c r="H74" s="22"/>
      <c r="I74" s="22"/>
      <c r="J74" s="22"/>
      <c r="K74" s="22"/>
      <c r="L74" s="22"/>
      <c r="M74" s="258"/>
      <c r="N74" s="258"/>
      <c r="O74" s="258"/>
      <c r="P74" s="258"/>
      <c r="Q74" s="258"/>
      <c r="R74" s="258"/>
      <c r="S74" s="258"/>
      <c r="T74" s="258"/>
      <c r="U74" s="258"/>
    </row>
    <row r="75" spans="1:21" ht="62.25" hidden="1" customHeight="1" x14ac:dyDescent="0.3">
      <c r="A75" s="351"/>
      <c r="B75" s="303" t="str">
        <f>Résultats!B76</f>
        <v>10.8</v>
      </c>
      <c r="C75" s="219" t="str">
        <f>Résultats!C76</f>
        <v>A</v>
      </c>
      <c r="D75" s="219">
        <f>Résultats!E76</f>
        <v>0</v>
      </c>
      <c r="E75" s="284" t="str">
        <f>Résultats!F76</f>
        <v>Pour chaque page web, les contenus cachés ont-ils vocation à être ignorés par les technologies d’assistance ?</v>
      </c>
      <c r="F75" s="276" t="s">
        <v>109</v>
      </c>
      <c r="G75" s="276"/>
      <c r="H75" s="22"/>
      <c r="I75" s="22"/>
      <c r="J75" s="22"/>
      <c r="K75" s="22"/>
      <c r="L75" s="22"/>
      <c r="M75" s="258"/>
      <c r="N75" s="258"/>
      <c r="O75" s="258"/>
      <c r="P75" s="258"/>
      <c r="Q75" s="258"/>
      <c r="R75" s="258"/>
      <c r="S75" s="258"/>
      <c r="T75" s="258"/>
      <c r="U75" s="258"/>
    </row>
    <row r="76" spans="1:21" ht="62.25" hidden="1" customHeight="1" x14ac:dyDescent="0.3">
      <c r="A76" s="351"/>
      <c r="B76" s="303" t="str">
        <f>Résultats!B77</f>
        <v>10.9</v>
      </c>
      <c r="C76" s="219" t="str">
        <f>Résultats!C77</f>
        <v>A</v>
      </c>
      <c r="D76" s="219">
        <f>Résultats!E77</f>
        <v>0</v>
      </c>
      <c r="E76" s="284" t="str">
        <f>Résultats!F77</f>
        <v>Dans chaque page web, l’information ne doit pas être donnée uniquement par la forme, taille ou position. Cette règle est-elle respectée ?</v>
      </c>
      <c r="F76" s="276" t="s">
        <v>109</v>
      </c>
      <c r="G76" s="276"/>
      <c r="H76" s="22"/>
      <c r="I76" s="22"/>
      <c r="J76" s="22"/>
      <c r="K76" s="22"/>
      <c r="L76" s="22"/>
      <c r="M76" s="258"/>
      <c r="N76" s="258"/>
      <c r="O76" s="258"/>
      <c r="P76" s="258"/>
      <c r="Q76" s="258"/>
      <c r="R76" s="258"/>
      <c r="S76" s="258"/>
      <c r="T76" s="258"/>
      <c r="U76" s="258"/>
    </row>
    <row r="77" spans="1:21" ht="62.25" hidden="1" customHeight="1" x14ac:dyDescent="0.3">
      <c r="A77" s="351"/>
      <c r="B77" s="303" t="str">
        <f>Résultats!B78</f>
        <v>10.10</v>
      </c>
      <c r="C77" s="219" t="str">
        <f>Résultats!C78</f>
        <v>A</v>
      </c>
      <c r="D77" s="219">
        <f>Résultats!E78</f>
        <v>0</v>
      </c>
      <c r="E77" s="284"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58"/>
      <c r="N77" s="258"/>
      <c r="O77" s="258"/>
      <c r="P77" s="258"/>
      <c r="Q77" s="258"/>
      <c r="R77" s="258"/>
      <c r="S77" s="258"/>
      <c r="T77" s="258"/>
      <c r="U77" s="258"/>
    </row>
    <row r="78" spans="1:21" ht="96.6" hidden="1" x14ac:dyDescent="0.3">
      <c r="A78" s="351"/>
      <c r="B78" s="303" t="str">
        <f>Résultats!B79</f>
        <v>10.11</v>
      </c>
      <c r="C78" s="219" t="str">
        <f>Résultats!C79</f>
        <v>AA</v>
      </c>
      <c r="D78" s="219">
        <f>Résultats!E79</f>
        <v>0</v>
      </c>
      <c r="E78" s="284"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58"/>
      <c r="N78" s="258"/>
      <c r="O78" s="258"/>
      <c r="P78" s="258"/>
      <c r="Q78" s="258"/>
      <c r="R78" s="258"/>
      <c r="S78" s="258"/>
      <c r="T78" s="258"/>
      <c r="U78" s="258"/>
    </row>
    <row r="79" spans="1:21" ht="62.25" hidden="1" customHeight="1" x14ac:dyDescent="0.3">
      <c r="A79" s="351"/>
      <c r="B79" s="303" t="str">
        <f>Résultats!B80</f>
        <v>10.12</v>
      </c>
      <c r="C79" s="219" t="str">
        <f>Résultats!C80</f>
        <v>AA</v>
      </c>
      <c r="D79" s="219">
        <f>Résultats!E80</f>
        <v>0</v>
      </c>
      <c r="E79" s="284"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58"/>
      <c r="N79" s="258"/>
      <c r="O79" s="258"/>
      <c r="P79" s="258"/>
      <c r="Q79" s="258"/>
      <c r="R79" s="258"/>
      <c r="S79" s="258"/>
      <c r="T79" s="258"/>
      <c r="U79" s="258"/>
    </row>
    <row r="80" spans="1:21" ht="62.25" hidden="1" customHeight="1" x14ac:dyDescent="0.3">
      <c r="A80" s="351"/>
      <c r="B80" s="303" t="str">
        <f>Résultats!B81</f>
        <v>10.13</v>
      </c>
      <c r="C80" s="219" t="str">
        <f>Résultats!C81</f>
        <v>AA</v>
      </c>
      <c r="D80" s="219">
        <f>Résultats!E81</f>
        <v>0</v>
      </c>
      <c r="E80" s="284"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58"/>
      <c r="N80" s="258"/>
      <c r="O80" s="258"/>
      <c r="P80" s="258"/>
      <c r="Q80" s="258"/>
      <c r="R80" s="258"/>
      <c r="S80" s="258"/>
      <c r="T80" s="258"/>
      <c r="U80" s="258"/>
    </row>
    <row r="81" spans="1:21" ht="62.25" hidden="1" customHeight="1" x14ac:dyDescent="0.3">
      <c r="A81" s="352"/>
      <c r="B81" s="303" t="str">
        <f>Résultats!B82</f>
        <v>10.14</v>
      </c>
      <c r="C81" s="219" t="str">
        <f>Résultats!C82</f>
        <v>A</v>
      </c>
      <c r="D81" s="219">
        <f>Résultats!E82</f>
        <v>0</v>
      </c>
      <c r="E81" s="284"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58"/>
      <c r="N81" s="258"/>
      <c r="O81" s="258"/>
      <c r="P81" s="258"/>
      <c r="Q81" s="258"/>
      <c r="R81" s="258"/>
      <c r="S81" s="258"/>
      <c r="T81" s="258"/>
      <c r="U81" s="258"/>
    </row>
    <row r="82" spans="1:21" ht="62.25" hidden="1" customHeight="1" x14ac:dyDescent="0.3">
      <c r="A82" s="390" t="s">
        <v>95</v>
      </c>
      <c r="B82" s="303" t="str">
        <f>Résultats!B83</f>
        <v>11.1</v>
      </c>
      <c r="C82" s="219" t="str">
        <f>Résultats!C83</f>
        <v>A</v>
      </c>
      <c r="D82" s="219" t="str">
        <f>Résultats!E83</f>
        <v>x</v>
      </c>
      <c r="E82" s="284" t="str">
        <f>Résultats!F83</f>
        <v>Chaque champ de formulaire a-t-il une étiquette ?</v>
      </c>
      <c r="F82" s="276" t="s">
        <v>106</v>
      </c>
      <c r="G82" s="276"/>
      <c r="H82" s="22"/>
      <c r="I82" s="22"/>
      <c r="J82" s="22"/>
      <c r="K82" s="22"/>
      <c r="L82" s="22"/>
      <c r="M82" s="258"/>
      <c r="N82" s="258"/>
      <c r="O82" s="258"/>
      <c r="P82" s="258"/>
      <c r="Q82" s="258"/>
      <c r="R82" s="258"/>
      <c r="S82" s="258"/>
      <c r="T82" s="258"/>
      <c r="U82" s="258"/>
    </row>
    <row r="83" spans="1:21" ht="62.25" hidden="1" customHeight="1" x14ac:dyDescent="0.3">
      <c r="A83" s="351"/>
      <c r="B83" s="303" t="str">
        <f>Résultats!B84</f>
        <v>11.2</v>
      </c>
      <c r="C83" s="219" t="str">
        <f>Résultats!C84</f>
        <v>A</v>
      </c>
      <c r="D83" s="219" t="str">
        <f>Résultats!E84</f>
        <v>x</v>
      </c>
      <c r="E83" s="284" t="str">
        <f>Résultats!F84</f>
        <v>Chaque étiquette associée à un champ de formulaire est-elle pertinente (hors cas particuliers) ?</v>
      </c>
      <c r="F83" s="276" t="s">
        <v>106</v>
      </c>
      <c r="G83" s="276"/>
      <c r="H83" s="22"/>
      <c r="I83" s="22"/>
      <c r="J83" s="22"/>
      <c r="K83" s="22"/>
      <c r="L83" s="22"/>
      <c r="M83" s="258"/>
      <c r="N83" s="258"/>
      <c r="O83" s="258"/>
      <c r="P83" s="258"/>
      <c r="Q83" s="258"/>
      <c r="R83" s="258"/>
      <c r="S83" s="258"/>
      <c r="T83" s="258"/>
      <c r="U83" s="258"/>
    </row>
    <row r="84" spans="1:21" ht="62.25" hidden="1" customHeight="1" x14ac:dyDescent="0.3">
      <c r="A84" s="351"/>
      <c r="B84" s="218" t="str">
        <f>Résultats!B85</f>
        <v>11.3</v>
      </c>
      <c r="C84" s="219" t="str">
        <f>Résultats!C85</f>
        <v>AA</v>
      </c>
      <c r="D84" s="219">
        <f>Résultats!E85</f>
        <v>0</v>
      </c>
      <c r="E84" s="284"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58"/>
      <c r="N84" s="258"/>
      <c r="O84" s="258"/>
      <c r="P84" s="258"/>
      <c r="Q84" s="258"/>
      <c r="R84" s="258"/>
      <c r="S84" s="258"/>
      <c r="T84" s="258"/>
      <c r="U84" s="258"/>
    </row>
    <row r="85" spans="1:21" ht="62.25" hidden="1" customHeight="1" x14ac:dyDescent="0.3">
      <c r="A85" s="351"/>
      <c r="B85" s="218" t="str">
        <f>Résultats!B86</f>
        <v>11.4</v>
      </c>
      <c r="C85" s="219" t="str">
        <f>Résultats!C86</f>
        <v>A</v>
      </c>
      <c r="D85" s="219">
        <f>Résultats!E86</f>
        <v>0</v>
      </c>
      <c r="E85" s="284" t="str">
        <f>Résultats!F86</f>
        <v>Dans chaque formulaire, chaque étiquette de champ et son champ associé sont-ils accolés (hors cas particuliers) ?</v>
      </c>
      <c r="F85" s="276" t="s">
        <v>106</v>
      </c>
      <c r="G85" s="276"/>
      <c r="H85" s="22"/>
      <c r="I85" s="22"/>
      <c r="J85" s="22"/>
      <c r="K85" s="22"/>
      <c r="L85" s="22"/>
      <c r="M85" s="258"/>
      <c r="N85" s="258"/>
      <c r="O85" s="258"/>
      <c r="P85" s="258"/>
      <c r="Q85" s="258"/>
      <c r="R85" s="258"/>
      <c r="S85" s="258"/>
      <c r="T85" s="258"/>
      <c r="U85" s="258"/>
    </row>
    <row r="86" spans="1:21" ht="62.25" hidden="1" customHeight="1" x14ac:dyDescent="0.3">
      <c r="A86" s="351"/>
      <c r="B86" s="218" t="str">
        <f>Résultats!B87</f>
        <v>11.5</v>
      </c>
      <c r="C86" s="219" t="str">
        <f>Résultats!C87</f>
        <v>A</v>
      </c>
      <c r="D86" s="219" t="str">
        <f>Résultats!E87</f>
        <v>x</v>
      </c>
      <c r="E86" s="284" t="str">
        <f>Résultats!F87</f>
        <v>Dans chaque formulaire, les champs de même nature sont-ils regroupés, si nécessaire ?</v>
      </c>
      <c r="F86" s="276" t="s">
        <v>109</v>
      </c>
      <c r="G86" s="276"/>
      <c r="H86" s="22"/>
      <c r="I86" s="22"/>
      <c r="J86" s="22"/>
      <c r="K86" s="22"/>
      <c r="L86" s="22"/>
      <c r="M86" s="258"/>
      <c r="N86" s="258"/>
      <c r="O86" s="258"/>
      <c r="P86" s="258"/>
      <c r="Q86" s="258"/>
      <c r="R86" s="258"/>
      <c r="S86" s="258"/>
      <c r="T86" s="258"/>
      <c r="U86" s="258"/>
    </row>
    <row r="87" spans="1:21" ht="62.25" hidden="1" customHeight="1" x14ac:dyDescent="0.3">
      <c r="A87" s="351"/>
      <c r="B87" s="218" t="str">
        <f>Résultats!B88</f>
        <v>11.6</v>
      </c>
      <c r="C87" s="219" t="str">
        <f>Résultats!C88</f>
        <v>A</v>
      </c>
      <c r="D87" s="219" t="str">
        <f>Résultats!E88</f>
        <v>x</v>
      </c>
      <c r="E87" s="284" t="str">
        <f>Résultats!F88</f>
        <v>Dans chaque formulaire, chaque regroupement de champs de même nature a-t-il une légende ?</v>
      </c>
      <c r="F87" s="276" t="s">
        <v>109</v>
      </c>
      <c r="G87" s="276"/>
      <c r="H87" s="22"/>
      <c r="I87" s="22"/>
      <c r="J87" s="22"/>
      <c r="K87" s="22"/>
      <c r="L87" s="22"/>
      <c r="M87" s="258"/>
      <c r="N87" s="258"/>
      <c r="O87" s="258"/>
      <c r="P87" s="258"/>
      <c r="Q87" s="258"/>
      <c r="R87" s="258"/>
      <c r="S87" s="258"/>
      <c r="T87" s="258"/>
      <c r="U87" s="258"/>
    </row>
    <row r="88" spans="1:21" ht="62.25" hidden="1" customHeight="1" x14ac:dyDescent="0.3">
      <c r="A88" s="351"/>
      <c r="B88" s="218" t="str">
        <f>Résultats!B89</f>
        <v>11.7</v>
      </c>
      <c r="C88" s="219" t="str">
        <f>Résultats!C89</f>
        <v>A</v>
      </c>
      <c r="D88" s="219">
        <f>Résultats!E89</f>
        <v>0</v>
      </c>
      <c r="E88" s="284" t="str">
        <f>Résultats!F89</f>
        <v>Dans chaque formulaire, chaque légende associée à un regroupement de champs de même nature est-elle pertinente ?</v>
      </c>
      <c r="F88" s="276" t="s">
        <v>109</v>
      </c>
      <c r="G88" s="276"/>
      <c r="H88" s="22"/>
      <c r="I88" s="22"/>
      <c r="J88" s="22"/>
      <c r="K88" s="22"/>
      <c r="L88" s="22"/>
      <c r="M88" s="258"/>
      <c r="N88" s="258"/>
      <c r="O88" s="258"/>
      <c r="P88" s="258"/>
      <c r="Q88" s="258"/>
      <c r="R88" s="258"/>
      <c r="S88" s="258"/>
      <c r="T88" s="258"/>
      <c r="U88" s="258"/>
    </row>
    <row r="89" spans="1:21" ht="62.25" hidden="1" customHeight="1" x14ac:dyDescent="0.3">
      <c r="A89" s="351"/>
      <c r="B89" s="218" t="str">
        <f>Résultats!B90</f>
        <v>11.8</v>
      </c>
      <c r="C89" s="219" t="str">
        <f>Résultats!C90</f>
        <v>A</v>
      </c>
      <c r="D89" s="219">
        <f>Résultats!E90</f>
        <v>0</v>
      </c>
      <c r="E89" s="284" t="str">
        <f>Résultats!F90</f>
        <v>Dans chaque formulaire, les items de même nature d’une liste de choix sont-ils regroupés de manière pertinente ?</v>
      </c>
      <c r="F89" s="276" t="s">
        <v>109</v>
      </c>
      <c r="G89" s="276"/>
      <c r="H89" s="22"/>
      <c r="I89" s="22"/>
      <c r="J89" s="22"/>
      <c r="K89" s="22"/>
      <c r="L89" s="22"/>
      <c r="M89" s="258"/>
      <c r="N89" s="258"/>
      <c r="O89" s="258"/>
      <c r="P89" s="258"/>
      <c r="Q89" s="258"/>
      <c r="R89" s="258"/>
      <c r="S89" s="258"/>
      <c r="T89" s="258"/>
      <c r="U89" s="258"/>
    </row>
    <row r="90" spans="1:21" ht="62.25" hidden="1" customHeight="1" x14ac:dyDescent="0.3">
      <c r="A90" s="351"/>
      <c r="B90" s="218" t="str">
        <f>Résultats!B91</f>
        <v>11.9</v>
      </c>
      <c r="C90" s="219" t="str">
        <f>Résultats!C91</f>
        <v>A</v>
      </c>
      <c r="D90" s="219" t="str">
        <f>Résultats!E91</f>
        <v>x</v>
      </c>
      <c r="E90" s="284" t="str">
        <f>Résultats!F91</f>
        <v>Dans chaque formulaire, l’intitulé de chaque bouton est-il pertinent (hors cas particuliers) ?</v>
      </c>
      <c r="F90" s="276" t="s">
        <v>109</v>
      </c>
      <c r="G90" s="276"/>
      <c r="H90" s="22"/>
      <c r="I90" s="22"/>
      <c r="J90" s="22"/>
      <c r="K90" s="22"/>
      <c r="L90" s="22"/>
      <c r="M90" s="258"/>
      <c r="N90" s="258"/>
      <c r="O90" s="258"/>
      <c r="P90" s="258"/>
      <c r="Q90" s="258"/>
      <c r="R90" s="258"/>
      <c r="S90" s="258"/>
      <c r="T90" s="258"/>
      <c r="U90" s="258"/>
    </row>
    <row r="91" spans="1:21" ht="62.25" hidden="1" customHeight="1" x14ac:dyDescent="0.3">
      <c r="A91" s="351"/>
      <c r="B91" s="218" t="str">
        <f>Résultats!B92</f>
        <v>11.10</v>
      </c>
      <c r="C91" s="219" t="str">
        <f>Résultats!C92</f>
        <v>A</v>
      </c>
      <c r="D91" s="219" t="str">
        <f>Résultats!E92</f>
        <v>x</v>
      </c>
      <c r="E91" s="284" t="str">
        <f>Résultats!F92</f>
        <v>Dans chaque formulaire, le contrôle de saisie est-il utilisé de manière pertinente (hors cas particuliers) ?</v>
      </c>
      <c r="F91" s="276" t="s">
        <v>109</v>
      </c>
      <c r="G91" s="276"/>
      <c r="H91" s="22"/>
      <c r="I91" s="22"/>
      <c r="J91" s="22"/>
      <c r="K91" s="22"/>
      <c r="L91" s="22"/>
      <c r="M91" s="258"/>
      <c r="N91" s="258"/>
      <c r="O91" s="258"/>
      <c r="P91" s="258"/>
      <c r="Q91" s="258"/>
      <c r="R91" s="258"/>
      <c r="S91" s="258"/>
      <c r="T91" s="258"/>
      <c r="U91" s="258"/>
    </row>
    <row r="92" spans="1:21" ht="62.25" hidden="1" customHeight="1" x14ac:dyDescent="0.3">
      <c r="A92" s="351"/>
      <c r="B92" s="218" t="str">
        <f>Résultats!B93</f>
        <v>11.11</v>
      </c>
      <c r="C92" s="219" t="str">
        <f>Résultats!C93</f>
        <v>AA</v>
      </c>
      <c r="D92" s="219">
        <f>Résultats!E93</f>
        <v>0</v>
      </c>
      <c r="E92" s="284" t="str">
        <f>Résultats!F93</f>
        <v>Dans chaque formulaire, le contrôle de saisie est-il accompagné, si nécessaire, de suggestions facilitant la correction des erreurs de saisie ?</v>
      </c>
      <c r="F92" s="276" t="s">
        <v>109</v>
      </c>
      <c r="G92" s="276"/>
      <c r="H92" s="22"/>
      <c r="I92" s="22"/>
      <c r="J92" s="22"/>
      <c r="K92" s="22"/>
      <c r="L92" s="22"/>
      <c r="M92" s="258"/>
      <c r="N92" s="258"/>
      <c r="O92" s="258"/>
      <c r="P92" s="258"/>
      <c r="Q92" s="258"/>
      <c r="R92" s="258"/>
      <c r="S92" s="258"/>
      <c r="T92" s="258"/>
      <c r="U92" s="258"/>
    </row>
    <row r="93" spans="1:21" ht="62.25" hidden="1" customHeight="1" x14ac:dyDescent="0.3">
      <c r="A93" s="351"/>
      <c r="B93" s="218" t="str">
        <f>Résultats!B94</f>
        <v>11.12</v>
      </c>
      <c r="C93" s="219" t="str">
        <f>Résultats!C94</f>
        <v>AA</v>
      </c>
      <c r="D93" s="219">
        <f>Résultats!E94</f>
        <v>0</v>
      </c>
      <c r="E93" s="284"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58"/>
      <c r="N93" s="258"/>
      <c r="O93" s="258"/>
      <c r="P93" s="258"/>
      <c r="Q93" s="258"/>
      <c r="R93" s="258"/>
      <c r="S93" s="258"/>
      <c r="T93" s="258"/>
      <c r="U93" s="258"/>
    </row>
    <row r="94" spans="1:21" ht="62.25" hidden="1" customHeight="1" x14ac:dyDescent="0.3">
      <c r="A94" s="352"/>
      <c r="B94" s="218" t="str">
        <f>Résultats!B95</f>
        <v>11.13</v>
      </c>
      <c r="C94" s="219" t="str">
        <f>Résultats!C95</f>
        <v>AA</v>
      </c>
      <c r="D94" s="219">
        <f>Résultats!E95</f>
        <v>0</v>
      </c>
      <c r="E94" s="284" t="str">
        <f>Résultats!F95</f>
        <v>La finalité d’un champ de saisie peut-elle être déduite pour faciliter le remplissage automatique des champs avec les données de l’utilisateur ?</v>
      </c>
      <c r="F94" s="276" t="s">
        <v>109</v>
      </c>
      <c r="G94" s="276"/>
      <c r="H94" s="22"/>
      <c r="I94" s="22"/>
      <c r="J94" s="22"/>
      <c r="K94" s="22"/>
      <c r="L94" s="22"/>
      <c r="M94" s="258"/>
      <c r="N94" s="258"/>
      <c r="O94" s="258"/>
      <c r="P94" s="258"/>
      <c r="Q94" s="258"/>
      <c r="R94" s="258"/>
      <c r="S94" s="258"/>
      <c r="T94" s="258"/>
      <c r="U94" s="258"/>
    </row>
    <row r="95" spans="1:21" ht="62.25" hidden="1" customHeight="1" x14ac:dyDescent="0.3">
      <c r="A95" s="390" t="s">
        <v>96</v>
      </c>
      <c r="B95" s="218" t="str">
        <f>Résultats!B96</f>
        <v>12.1</v>
      </c>
      <c r="C95" s="219" t="str">
        <f>Résultats!C96</f>
        <v>AA</v>
      </c>
      <c r="D95" s="219">
        <f>Résultats!E96</f>
        <v>0</v>
      </c>
      <c r="E95" s="284" t="str">
        <f>Résultats!F96</f>
        <v>Chaque ensemble de pages dispose-t-il de deux systèmes de navigation différents, au moins (hors cas particuliers) ?</v>
      </c>
      <c r="F95" s="276" t="s">
        <v>106</v>
      </c>
      <c r="G95" s="276"/>
      <c r="H95" s="22"/>
      <c r="I95" s="22"/>
      <c r="J95" s="22"/>
      <c r="K95" s="22"/>
      <c r="L95" s="22"/>
      <c r="M95" s="258"/>
      <c r="N95" s="258"/>
      <c r="O95" s="258"/>
      <c r="P95" s="258"/>
      <c r="Q95" s="258"/>
      <c r="R95" s="258"/>
      <c r="S95" s="258"/>
      <c r="T95" s="258"/>
      <c r="U95" s="258"/>
    </row>
    <row r="96" spans="1:21" ht="62.25" hidden="1" customHeight="1" x14ac:dyDescent="0.3">
      <c r="A96" s="351"/>
      <c r="B96" s="218" t="str">
        <f>Résultats!B97</f>
        <v>12.2</v>
      </c>
      <c r="C96" s="219" t="str">
        <f>Résultats!C97</f>
        <v>AA</v>
      </c>
      <c r="D96" s="219">
        <f>Résultats!E97</f>
        <v>0</v>
      </c>
      <c r="E96" s="284" t="str">
        <f>Résultats!F97</f>
        <v>Dans chaque ensemble de pages, le menu et les barres de navigation sont-ils toujours à la même place (hors cas particuliers) ?</v>
      </c>
      <c r="F96" s="276" t="s">
        <v>106</v>
      </c>
      <c r="G96" s="276"/>
      <c r="H96" s="22"/>
      <c r="I96" s="22"/>
      <c r="J96" s="22"/>
      <c r="K96" s="22"/>
      <c r="L96" s="22"/>
      <c r="M96" s="258"/>
      <c r="N96" s="258"/>
      <c r="O96" s="258"/>
      <c r="P96" s="258"/>
      <c r="Q96" s="258"/>
      <c r="R96" s="258"/>
      <c r="S96" s="258"/>
      <c r="T96" s="258"/>
      <c r="U96" s="258"/>
    </row>
    <row r="97" spans="1:21" ht="62.25" hidden="1" customHeight="1" x14ac:dyDescent="0.3">
      <c r="A97" s="351"/>
      <c r="B97" s="218" t="str">
        <f>Résultats!B98</f>
        <v>12.3</v>
      </c>
      <c r="C97" s="219" t="str">
        <f>Résultats!C98</f>
        <v>AA</v>
      </c>
      <c r="D97" s="219">
        <f>Résultats!E98</f>
        <v>0</v>
      </c>
      <c r="E97" s="284" t="str">
        <f>Résultats!F98</f>
        <v>La page « plan du site » est-elle pertinente ?</v>
      </c>
      <c r="F97" s="276" t="s">
        <v>106</v>
      </c>
      <c r="G97" s="276"/>
      <c r="H97" s="22"/>
      <c r="I97" s="22"/>
      <c r="J97" s="22"/>
      <c r="K97" s="22"/>
      <c r="L97" s="22"/>
      <c r="M97" s="258"/>
      <c r="N97" s="258"/>
      <c r="O97" s="258"/>
      <c r="P97" s="258"/>
      <c r="Q97" s="258"/>
      <c r="R97" s="258"/>
      <c r="S97" s="258"/>
      <c r="T97" s="258"/>
      <c r="U97" s="258"/>
    </row>
    <row r="98" spans="1:21" ht="62.25" hidden="1" customHeight="1" x14ac:dyDescent="0.3">
      <c r="A98" s="351"/>
      <c r="B98" s="218" t="str">
        <f>Résultats!B99</f>
        <v>12.4</v>
      </c>
      <c r="C98" s="219" t="str">
        <f>Résultats!C99</f>
        <v>AA</v>
      </c>
      <c r="D98" s="219">
        <f>Résultats!E99</f>
        <v>0</v>
      </c>
      <c r="E98" s="284" t="str">
        <f>Résultats!F99</f>
        <v>Dans chaque ensemble de pages, la page « plan du site » est-elle atteignable de manière identique ?</v>
      </c>
      <c r="F98" s="276" t="s">
        <v>106</v>
      </c>
      <c r="G98" s="276"/>
      <c r="H98" s="22"/>
      <c r="I98" s="22"/>
      <c r="J98" s="22"/>
      <c r="K98" s="22"/>
      <c r="L98" s="22"/>
      <c r="M98" s="258"/>
      <c r="N98" s="258"/>
      <c r="O98" s="258"/>
      <c r="P98" s="258"/>
      <c r="Q98" s="258"/>
      <c r="R98" s="258"/>
      <c r="S98" s="258"/>
      <c r="T98" s="258"/>
      <c r="U98" s="258"/>
    </row>
    <row r="99" spans="1:21" ht="62.25" hidden="1" customHeight="1" x14ac:dyDescent="0.3">
      <c r="A99" s="351"/>
      <c r="B99" s="303" t="str">
        <f>Résultats!B100</f>
        <v>12.5</v>
      </c>
      <c r="C99" s="219" t="str">
        <f>Résultats!C100</f>
        <v>AA</v>
      </c>
      <c r="D99" s="219">
        <f>Résultats!E100</f>
        <v>0</v>
      </c>
      <c r="E99" s="284" t="str">
        <f>Résultats!F100</f>
        <v>Dans chaque ensemble de pages, le moteur de recherche est-il atteignable de manière identique ?</v>
      </c>
      <c r="F99" s="276" t="s">
        <v>106</v>
      </c>
      <c r="G99" s="276"/>
      <c r="H99" s="22"/>
      <c r="I99" s="22"/>
      <c r="J99" s="22"/>
      <c r="K99" s="22"/>
      <c r="L99" s="22"/>
      <c r="M99" s="258"/>
      <c r="N99" s="258"/>
      <c r="O99" s="258"/>
      <c r="P99" s="258"/>
      <c r="Q99" s="258"/>
      <c r="R99" s="258"/>
      <c r="S99" s="258"/>
      <c r="T99" s="258"/>
      <c r="U99" s="258"/>
    </row>
    <row r="100" spans="1:21" ht="82.8" hidden="1" x14ac:dyDescent="0.3">
      <c r="A100" s="351"/>
      <c r="B100" s="303" t="str">
        <f>Résultats!B101</f>
        <v>12.6</v>
      </c>
      <c r="C100" s="219" t="str">
        <f>Résultats!C101</f>
        <v>A</v>
      </c>
      <c r="D100" s="219">
        <f>Résultats!E101</f>
        <v>0</v>
      </c>
      <c r="E100" s="284"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58"/>
      <c r="N100" s="258"/>
      <c r="O100" s="258"/>
      <c r="P100" s="258"/>
      <c r="Q100" s="258"/>
      <c r="R100" s="258"/>
      <c r="S100" s="258"/>
      <c r="T100" s="258"/>
      <c r="U100" s="258"/>
    </row>
    <row r="101" spans="1:21" ht="62.25" hidden="1" customHeight="1" x14ac:dyDescent="0.3">
      <c r="A101" s="351"/>
      <c r="B101" s="303" t="str">
        <f>Résultats!B102</f>
        <v>12.7</v>
      </c>
      <c r="C101" s="219" t="str">
        <f>Résultats!C102</f>
        <v>A</v>
      </c>
      <c r="D101" s="219">
        <f>Résultats!E102</f>
        <v>0</v>
      </c>
      <c r="E101" s="284" t="str">
        <f>Résultats!F102</f>
        <v>Dans chaque page web, un lien d’évitement ou d’accès rapide à la zone de contenu principal est-il présent (hors cas particuliers) ?</v>
      </c>
      <c r="F101" s="276" t="s">
        <v>106</v>
      </c>
      <c r="G101" s="276"/>
      <c r="H101" s="22"/>
      <c r="I101" s="22"/>
      <c r="J101" s="22"/>
      <c r="K101" s="22"/>
      <c r="L101" s="22"/>
      <c r="M101" s="258"/>
      <c r="N101" s="258"/>
      <c r="O101" s="258"/>
      <c r="P101" s="258"/>
      <c r="Q101" s="258"/>
      <c r="R101" s="258"/>
      <c r="S101" s="258"/>
      <c r="T101" s="258"/>
      <c r="U101" s="258"/>
    </row>
    <row r="102" spans="1:21" ht="62.25" hidden="1" customHeight="1" x14ac:dyDescent="0.3">
      <c r="A102" s="351"/>
      <c r="B102" s="303" t="str">
        <f>Résultats!B103</f>
        <v>12.8</v>
      </c>
      <c r="C102" s="219" t="str">
        <f>Résultats!C103</f>
        <v>A</v>
      </c>
      <c r="D102" s="219" t="str">
        <f>Résultats!E103</f>
        <v>x</v>
      </c>
      <c r="E102" s="284" t="str">
        <f>Résultats!F103</f>
        <v>Dans chaque page web, l’ordre de tabulation est-il cohérent ?</v>
      </c>
      <c r="F102" s="276" t="s">
        <v>109</v>
      </c>
      <c r="G102" s="276"/>
      <c r="H102" s="22"/>
      <c r="I102" s="22"/>
      <c r="J102" s="22"/>
      <c r="K102" s="22"/>
      <c r="L102" s="22"/>
      <c r="M102" s="258"/>
      <c r="N102" s="258"/>
      <c r="O102" s="258"/>
      <c r="P102" s="258"/>
      <c r="Q102" s="258"/>
      <c r="R102" s="258"/>
      <c r="S102" s="258"/>
      <c r="T102" s="258"/>
      <c r="U102" s="258"/>
    </row>
    <row r="103" spans="1:21" ht="62.25" hidden="1" customHeight="1" x14ac:dyDescent="0.3">
      <c r="A103" s="351"/>
      <c r="B103" s="303" t="str">
        <f>Résultats!B104</f>
        <v>12.9</v>
      </c>
      <c r="C103" s="219" t="str">
        <f>Résultats!C104</f>
        <v>A</v>
      </c>
      <c r="D103" s="219" t="str">
        <f>Résultats!E104</f>
        <v>x</v>
      </c>
      <c r="E103" s="284" t="str">
        <f>Résultats!F104</f>
        <v>Dans chaque page web, la navigation ne doit pas contenir de piège au clavier. Cette règle est-elle respectée ?</v>
      </c>
      <c r="F103" s="276" t="s">
        <v>106</v>
      </c>
      <c r="G103" s="276"/>
      <c r="H103" s="22"/>
      <c r="I103" s="22"/>
      <c r="J103" s="22"/>
      <c r="K103" s="22"/>
      <c r="L103" s="22"/>
      <c r="M103" s="258"/>
      <c r="N103" s="258"/>
      <c r="O103" s="258"/>
      <c r="P103" s="258"/>
      <c r="Q103" s="258"/>
      <c r="R103" s="258"/>
      <c r="S103" s="258"/>
      <c r="T103" s="258"/>
      <c r="U103" s="258"/>
    </row>
    <row r="104" spans="1:21" ht="62.25" hidden="1" customHeight="1" x14ac:dyDescent="0.3">
      <c r="A104" s="351"/>
      <c r="B104" s="303" t="str">
        <f>Résultats!B105</f>
        <v>12.10</v>
      </c>
      <c r="C104" s="219" t="str">
        <f>Résultats!C105</f>
        <v>A</v>
      </c>
      <c r="D104" s="219">
        <f>Résultats!E105</f>
        <v>0</v>
      </c>
      <c r="E104" s="284"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58"/>
      <c r="N104" s="258"/>
      <c r="O104" s="258"/>
      <c r="P104" s="258"/>
      <c r="Q104" s="258"/>
      <c r="R104" s="258"/>
      <c r="S104" s="258"/>
      <c r="T104" s="258"/>
      <c r="U104" s="258"/>
    </row>
    <row r="105" spans="1:21" ht="62.25" hidden="1" customHeight="1" x14ac:dyDescent="0.3">
      <c r="A105" s="352"/>
      <c r="B105" s="303" t="str">
        <f>Résultats!B106</f>
        <v>12.11</v>
      </c>
      <c r="C105" s="219" t="str">
        <f>Résultats!C106</f>
        <v>A</v>
      </c>
      <c r="D105" s="219">
        <f>Résultats!E106</f>
        <v>0</v>
      </c>
      <c r="E105" s="284"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58"/>
      <c r="N105" s="258"/>
      <c r="O105" s="258"/>
      <c r="P105" s="258"/>
      <c r="Q105" s="258"/>
      <c r="R105" s="258"/>
      <c r="S105" s="258"/>
      <c r="T105" s="258"/>
      <c r="U105" s="258"/>
    </row>
    <row r="106" spans="1:21" ht="62.25" hidden="1" customHeight="1" x14ac:dyDescent="0.3">
      <c r="A106" s="390" t="s">
        <v>97</v>
      </c>
      <c r="B106" s="303" t="str">
        <f>Résultats!B107</f>
        <v>13.1</v>
      </c>
      <c r="C106" s="219" t="str">
        <f>Résultats!C107</f>
        <v>A</v>
      </c>
      <c r="D106" s="219">
        <f>Résultats!E107</f>
        <v>0</v>
      </c>
      <c r="E106" s="284" t="str">
        <f>Résultats!F107</f>
        <v>Pour chaque page web, l’utilisateur a-t-il le contrôle de chaque limite de temps modifiant le contenu (hors cas particuliers) ?</v>
      </c>
      <c r="F106" s="276" t="s">
        <v>109</v>
      </c>
      <c r="G106" s="276"/>
      <c r="H106" s="22"/>
      <c r="I106" s="22"/>
      <c r="J106" s="22"/>
      <c r="K106" s="22"/>
      <c r="L106" s="22"/>
      <c r="M106" s="258"/>
      <c r="N106" s="258"/>
      <c r="O106" s="258"/>
      <c r="P106" s="258"/>
      <c r="Q106" s="258"/>
      <c r="R106" s="258"/>
      <c r="S106" s="258"/>
      <c r="T106" s="258"/>
      <c r="U106" s="258"/>
    </row>
    <row r="107" spans="1:21" ht="62.25" hidden="1" customHeight="1" x14ac:dyDescent="0.3">
      <c r="A107" s="351"/>
      <c r="B107" s="303" t="str">
        <f>Résultats!B108</f>
        <v>13.2</v>
      </c>
      <c r="C107" s="219" t="str">
        <f>Résultats!C108</f>
        <v>A</v>
      </c>
      <c r="D107" s="219">
        <f>Résultats!E108</f>
        <v>0</v>
      </c>
      <c r="E107" s="284"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58"/>
      <c r="N107" s="258"/>
      <c r="O107" s="258"/>
      <c r="P107" s="258"/>
      <c r="Q107" s="258"/>
      <c r="R107" s="258"/>
      <c r="S107" s="258"/>
      <c r="T107" s="258"/>
      <c r="U107" s="258"/>
    </row>
    <row r="108" spans="1:21" ht="62.25" hidden="1" customHeight="1" x14ac:dyDescent="0.3">
      <c r="A108" s="351"/>
      <c r="B108" s="303" t="str">
        <f>Résultats!B109</f>
        <v>13.3</v>
      </c>
      <c r="C108" s="219" t="str">
        <f>Résultats!C109</f>
        <v>A</v>
      </c>
      <c r="D108" s="219">
        <f>Résultats!E109</f>
        <v>0</v>
      </c>
      <c r="E108" s="284" t="str">
        <f>Résultats!F109</f>
        <v>Dans chaque page web, chaque document bureautique en téléchargement possède-t-il, si nécessaire, une version accessible (hors cas particuliers) ?</v>
      </c>
      <c r="F108" s="276" t="s">
        <v>109</v>
      </c>
      <c r="G108" s="276"/>
      <c r="H108" s="22"/>
      <c r="I108" s="22"/>
      <c r="J108" s="22"/>
      <c r="K108" s="22"/>
      <c r="L108" s="22"/>
      <c r="M108" s="258"/>
      <c r="N108" s="258"/>
      <c r="O108" s="258"/>
      <c r="P108" s="258"/>
      <c r="Q108" s="258"/>
      <c r="R108" s="258"/>
      <c r="S108" s="258"/>
      <c r="T108" s="258"/>
      <c r="U108" s="258"/>
    </row>
    <row r="109" spans="1:21" ht="62.25" hidden="1" customHeight="1" x14ac:dyDescent="0.3">
      <c r="A109" s="351"/>
      <c r="B109" s="303" t="str">
        <f>Résultats!B110</f>
        <v>13.4</v>
      </c>
      <c r="C109" s="219" t="str">
        <f>Résultats!C110</f>
        <v>A</v>
      </c>
      <c r="D109" s="219">
        <f>Résultats!E110</f>
        <v>0</v>
      </c>
      <c r="E109" s="284" t="str">
        <f>Résultats!F110</f>
        <v>Pour chaque document bureautique ayant une version accessible, cette version offre-t-elle la même information ?</v>
      </c>
      <c r="F109" s="276" t="s">
        <v>109</v>
      </c>
      <c r="G109" s="276"/>
      <c r="H109" s="22"/>
      <c r="I109" s="22"/>
      <c r="J109" s="22"/>
      <c r="K109" s="22"/>
      <c r="L109" s="22"/>
      <c r="M109" s="258"/>
      <c r="N109" s="258"/>
      <c r="O109" s="258"/>
      <c r="P109" s="258"/>
      <c r="Q109" s="258"/>
      <c r="R109" s="258"/>
      <c r="S109" s="258"/>
      <c r="T109" s="258"/>
      <c r="U109" s="258"/>
    </row>
    <row r="110" spans="1:21" ht="62.25" hidden="1" customHeight="1" x14ac:dyDescent="0.3">
      <c r="A110" s="351"/>
      <c r="B110" s="303" t="str">
        <f>Résultats!B111</f>
        <v>13.5</v>
      </c>
      <c r="C110" s="219" t="str">
        <f>Résultats!C111</f>
        <v>A</v>
      </c>
      <c r="D110" s="219">
        <f>Résultats!E111</f>
        <v>0</v>
      </c>
      <c r="E110" s="284" t="str">
        <f>Résultats!F111</f>
        <v>Dans chaque page web, chaque contenu cryptique (art ASCII, émoticône, syntaxe cryptique) a-t-il une alternative ?</v>
      </c>
      <c r="F110" s="276" t="s">
        <v>109</v>
      </c>
      <c r="G110" s="276"/>
      <c r="H110" s="22"/>
      <c r="I110" s="22"/>
      <c r="J110" s="22"/>
      <c r="K110" s="22"/>
      <c r="L110" s="22"/>
      <c r="M110" s="258"/>
      <c r="N110" s="258"/>
      <c r="O110" s="258"/>
      <c r="P110" s="258"/>
      <c r="Q110" s="258"/>
      <c r="R110" s="258"/>
      <c r="S110" s="258"/>
      <c r="T110" s="258"/>
      <c r="U110" s="258"/>
    </row>
    <row r="111" spans="1:21" ht="62.25" hidden="1" customHeight="1" x14ac:dyDescent="0.3">
      <c r="A111" s="351"/>
      <c r="B111" s="303" t="str">
        <f>Résultats!B112</f>
        <v>13.6</v>
      </c>
      <c r="C111" s="219" t="str">
        <f>Résultats!C112</f>
        <v>A</v>
      </c>
      <c r="D111" s="219">
        <f>Résultats!E112</f>
        <v>0</v>
      </c>
      <c r="E111" s="284"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58"/>
      <c r="N111" s="258"/>
      <c r="O111" s="258"/>
      <c r="P111" s="258"/>
      <c r="Q111" s="258"/>
      <c r="R111" s="258"/>
      <c r="S111" s="258"/>
      <c r="T111" s="258"/>
      <c r="U111" s="258"/>
    </row>
    <row r="112" spans="1:21" ht="62.25" hidden="1" customHeight="1" x14ac:dyDescent="0.3">
      <c r="A112" s="351"/>
      <c r="B112" s="303" t="str">
        <f>Résultats!B113</f>
        <v>13.7</v>
      </c>
      <c r="C112" s="219" t="str">
        <f>Résultats!C113</f>
        <v>A</v>
      </c>
      <c r="D112" s="219">
        <f>Résultats!E113</f>
        <v>0</v>
      </c>
      <c r="E112" s="284" t="str">
        <f>Résultats!F113</f>
        <v>Dans chaque page web, les changements brusques de luminosité ou les effets de flash sont-ils correctement utilisés ?</v>
      </c>
      <c r="F112" s="276" t="s">
        <v>109</v>
      </c>
      <c r="G112" s="276"/>
      <c r="H112" s="22"/>
      <c r="I112" s="22"/>
      <c r="J112" s="22"/>
      <c r="K112" s="22"/>
      <c r="L112" s="22"/>
      <c r="M112" s="258"/>
      <c r="N112" s="258"/>
      <c r="O112" s="258"/>
      <c r="P112" s="258"/>
      <c r="Q112" s="258"/>
      <c r="R112" s="258"/>
      <c r="S112" s="258"/>
      <c r="T112" s="258"/>
      <c r="U112" s="258"/>
    </row>
    <row r="113" spans="1:21" ht="62.25" hidden="1" customHeight="1" x14ac:dyDescent="0.3">
      <c r="A113" s="351"/>
      <c r="B113" s="303" t="str">
        <f>Résultats!B114</f>
        <v>13.8</v>
      </c>
      <c r="C113" s="219" t="str">
        <f>Résultats!C114</f>
        <v>A</v>
      </c>
      <c r="D113" s="219">
        <f>Résultats!E114</f>
        <v>0</v>
      </c>
      <c r="E113" s="284" t="str">
        <f>Résultats!F114</f>
        <v>Dans chaque page web, chaque contenu en mouvement ou clignotant est-il contrôlable par l’utilisateur ?</v>
      </c>
      <c r="F113" s="276" t="s">
        <v>109</v>
      </c>
      <c r="G113" s="276"/>
      <c r="H113" s="22"/>
      <c r="I113" s="22"/>
      <c r="J113" s="22"/>
      <c r="K113" s="22"/>
      <c r="L113" s="22"/>
      <c r="M113" s="258"/>
      <c r="N113" s="258"/>
      <c r="O113" s="258"/>
      <c r="P113" s="258"/>
      <c r="Q113" s="258"/>
      <c r="R113" s="258"/>
      <c r="S113" s="258"/>
      <c r="T113" s="258"/>
      <c r="U113" s="258"/>
    </row>
    <row r="114" spans="1:21" ht="62.25" hidden="1" customHeight="1" x14ac:dyDescent="0.3">
      <c r="A114" s="351"/>
      <c r="B114" s="303" t="str">
        <f>Résultats!B115</f>
        <v>13.9</v>
      </c>
      <c r="C114" s="219" t="str">
        <f>Résultats!C115</f>
        <v>AA</v>
      </c>
      <c r="D114" s="219">
        <f>Résultats!E115</f>
        <v>0</v>
      </c>
      <c r="E114" s="284" t="str">
        <f>Résultats!F115</f>
        <v>Dans chaque page web, le contenu proposé est-il consultable quelle que soit l’orientation de l’écran (portrait ou paysage) (hors cas particuliers) ?</v>
      </c>
      <c r="F114" s="276" t="s">
        <v>106</v>
      </c>
      <c r="G114" s="276"/>
      <c r="H114" s="22"/>
      <c r="I114" s="22"/>
      <c r="J114" s="22"/>
      <c r="K114" s="22"/>
      <c r="L114" s="22"/>
      <c r="M114" s="258"/>
      <c r="N114" s="258"/>
      <c r="O114" s="258"/>
      <c r="P114" s="258"/>
      <c r="Q114" s="258"/>
      <c r="R114" s="258"/>
      <c r="S114" s="258"/>
      <c r="T114" s="258"/>
      <c r="U114" s="258"/>
    </row>
    <row r="115" spans="1:21" ht="62.25" hidden="1" customHeight="1" x14ac:dyDescent="0.3">
      <c r="A115" s="351"/>
      <c r="B115" s="303" t="str">
        <f>Résultats!B116</f>
        <v>13.10</v>
      </c>
      <c r="C115" s="219" t="str">
        <f>Résultats!C116</f>
        <v>A</v>
      </c>
      <c r="D115" s="219">
        <f>Résultats!E116</f>
        <v>0</v>
      </c>
      <c r="E115" s="284"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hidden="1" customHeight="1" x14ac:dyDescent="0.3">
      <c r="A116" s="351"/>
      <c r="B116" s="303" t="str">
        <f>Résultats!B117</f>
        <v>13.11</v>
      </c>
      <c r="C116" s="219" t="str">
        <f>Résultats!C117</f>
        <v>A</v>
      </c>
      <c r="D116" s="219">
        <f>Résultats!E117</f>
        <v>0</v>
      </c>
      <c r="E116" s="284"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58"/>
      <c r="N116" s="258"/>
      <c r="O116" s="258"/>
      <c r="P116" s="258"/>
      <c r="Q116" s="258"/>
      <c r="R116" s="258"/>
      <c r="S116" s="258"/>
      <c r="T116" s="258"/>
      <c r="U116" s="258"/>
    </row>
    <row r="117" spans="1:21" ht="55.2" hidden="1" x14ac:dyDescent="0.3">
      <c r="A117" s="352"/>
      <c r="B117" s="303" t="str">
        <f>Résultats!B118</f>
        <v>13.12</v>
      </c>
      <c r="C117" s="219" t="str">
        <f>Résultats!C118</f>
        <v>A</v>
      </c>
      <c r="D117" s="219">
        <f>Résultats!E118</f>
        <v>0</v>
      </c>
      <c r="E117" s="284"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58"/>
      <c r="N117" s="258"/>
      <c r="O117" s="258"/>
      <c r="P117" s="258"/>
      <c r="Q117" s="258"/>
      <c r="R117" s="258"/>
      <c r="S117" s="258"/>
      <c r="T117" s="258"/>
      <c r="U117" s="258"/>
    </row>
  </sheetData>
  <autoFilter ref="B11:L117" xr:uid="{00000000-0009-0000-0000-00000E000000}">
    <filterColumn colId="4">
      <filters>
        <filter val="nc"/>
      </filters>
    </filterColumn>
  </autoFilter>
  <mergeCells count="23">
    <mergeCell ref="A82:A94"/>
    <mergeCell ref="A95:A105"/>
    <mergeCell ref="A106:A117"/>
    <mergeCell ref="A47:A48"/>
    <mergeCell ref="A49:A53"/>
    <mergeCell ref="A54:A63"/>
    <mergeCell ref="A64:A67"/>
    <mergeCell ref="A68:A81"/>
    <mergeCell ref="A12:A20"/>
    <mergeCell ref="A21:A22"/>
    <mergeCell ref="A23:A25"/>
    <mergeCell ref="A26:A38"/>
    <mergeCell ref="A39:A46"/>
    <mergeCell ref="H4:H10"/>
    <mergeCell ref="I4:I10"/>
    <mergeCell ref="J4:J10"/>
    <mergeCell ref="K4:K10"/>
    <mergeCell ref="L4:L10"/>
    <mergeCell ref="C3:F3"/>
    <mergeCell ref="B4:B10"/>
    <mergeCell ref="C4:C10"/>
    <mergeCell ref="D4:D10"/>
    <mergeCell ref="G4:G10"/>
  </mergeCells>
  <conditionalFormatting sqref="D12:D117">
    <cfRule type="cellIs" dxfId="240" priority="2" operator="equal">
      <formula>"x"</formula>
    </cfRule>
  </conditionalFormatting>
  <conditionalFormatting sqref="F1:F2 C2 F4:F117">
    <cfRule type="cellIs" dxfId="239" priority="12" operator="equal">
      <formula>"na"</formula>
    </cfRule>
  </conditionalFormatting>
  <conditionalFormatting sqref="F4:F10">
    <cfRule type="cellIs" dxfId="238" priority="1" operator="equal">
      <formula>"na"</formula>
    </cfRule>
  </conditionalFormatting>
  <conditionalFormatting sqref="F11:F117">
    <cfRule type="cellIs" dxfId="237" priority="9" operator="equal">
      <formula>"c"</formula>
    </cfRule>
  </conditionalFormatting>
  <conditionalFormatting sqref="F11:F117">
    <cfRule type="cellIs" dxfId="236" priority="10" operator="equal">
      <formula>"nc"</formula>
    </cfRule>
  </conditionalFormatting>
  <conditionalFormatting sqref="F11:F117">
    <cfRule type="cellIs" dxfId="235" priority="11" operator="equal">
      <formula>"nt"</formula>
    </cfRule>
  </conditionalFormatting>
  <conditionalFormatting sqref="G12:G117">
    <cfRule type="cellIs" dxfId="234" priority="4" operator="equal">
      <formula>"d"</formula>
    </cfRule>
  </conditionalFormatting>
  <conditionalFormatting sqref="O4:R4">
    <cfRule type="cellIs" dxfId="233" priority="3" operator="equal">
      <formula>"NT"</formula>
    </cfRule>
  </conditionalFormatting>
  <conditionalFormatting sqref="O4:R4">
    <cfRule type="cellIs" dxfId="232" priority="5" operator="equal">
      <formula>"C"</formula>
    </cfRule>
  </conditionalFormatting>
  <conditionalFormatting sqref="O4:R4">
    <cfRule type="cellIs" dxfId="231" priority="6" operator="equal">
      <formula>"NC"</formula>
    </cfRule>
  </conditionalFormatting>
  <conditionalFormatting sqref="O4:R4">
    <cfRule type="cellIs" dxfId="230" priority="7" operator="equal">
      <formula>"NA"</formula>
    </cfRule>
  </conditionalFormatting>
  <conditionalFormatting sqref="O4:R4">
    <cfRule type="cellIs" dxfId="229" priority="8" operator="equal">
      <formula>"NT"</formula>
    </cfRule>
  </conditionalFormatting>
  <dataValidations count="3">
    <dataValidation type="list" allowBlank="1" showErrorMessage="1" sqref="F54:F55" xr:uid="{00EA0022-000A-49D5-828B-000400DF00A5}">
      <formula1>"nt,na,c"</formula1>
    </dataValidation>
    <dataValidation type="list" allowBlank="1" showErrorMessage="1" sqref="F12:F53 F56:F117" xr:uid="{000C008D-00AC-496E-BAA2-004F00120098}">
      <formula1>"nt,na,c,nc"</formula1>
    </dataValidation>
    <dataValidation type="list" allowBlank="1" sqref="G12:G117" xr:uid="{00120008-0081-4A3B-9F90-003000770021}">
      <formula1>"d"</formula1>
    </dataValidation>
  </dataValidations>
  <hyperlinks>
    <hyperlink ref="L54" r:id="rId1" xr:uid="{00000000-0004-0000-0E00-000000000000}"/>
    <hyperlink ref="L55" r:id="rId2" xr:uid="{00000000-0004-0000-0E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E00-000000000000}">
          <x14:formula1>
            <xm:f>Paramètres!$A$2:$A$5</xm:f>
          </x14:formula1>
          <xm:sqref>H12:H117</xm:sqref>
        </x14:dataValidation>
        <x14:dataValidation type="list" allowBlank="1" xr:uid="{00000000-0002-0000-0E00-000001000000}">
          <x14:formula1>
            <xm:f>Paramètres!$D$2:$D$5</xm:f>
          </x14:formula1>
          <xm:sqref>I12:I117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6666"/>
    <outlinePr summaryBelow="0" summaryRight="0"/>
  </sheetPr>
  <dimension ref="A1:U117"/>
  <sheetViews>
    <sheetView showGridLines="0" zoomScale="90" workbookViewId="0">
      <pane xSplit="6" ySplit="11" topLeftCell="G12" activePane="bottomRight" state="frozen"/>
      <selection activeCell="F102" sqref="F102"/>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6"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6.5546875" customWidth="1"/>
  </cols>
  <sheetData>
    <row r="1" spans="1:21" ht="0.75" customHeight="1" x14ac:dyDescent="0.3">
      <c r="A1" s="257"/>
      <c r="B1" s="258"/>
      <c r="C1" s="258"/>
      <c r="D1" s="258"/>
      <c r="E1" s="258"/>
      <c r="F1" s="258"/>
      <c r="G1" s="258"/>
      <c r="H1" s="258"/>
      <c r="I1" s="258"/>
      <c r="J1" s="258"/>
      <c r="K1" s="258"/>
      <c r="L1" s="258"/>
      <c r="M1" s="258"/>
      <c r="N1" s="258"/>
      <c r="O1" s="258"/>
      <c r="P1" s="258"/>
      <c r="Q1" s="258"/>
      <c r="R1" s="258"/>
      <c r="S1" s="258"/>
      <c r="T1" s="258"/>
      <c r="U1" s="258"/>
    </row>
    <row r="2" spans="1:21" ht="16.5" customHeight="1" x14ac:dyDescent="0.3">
      <c r="A2" s="260"/>
      <c r="B2" s="261" t="str">
        <f>F4</f>
        <v>P08</v>
      </c>
      <c r="C2" s="262" t="str">
        <f>Echantillon!C20</f>
        <v xml:space="preserve">Actualité </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HYPERLINK(Echantillon!D20)</f>
        <v>https://conservatoire.agglo-larochelle.fr/actualites</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Echantillon!B20</f>
        <v>P08</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37</v>
      </c>
      <c r="G5" s="351"/>
      <c r="H5" s="351"/>
      <c r="I5" s="351"/>
      <c r="J5" s="351"/>
      <c r="K5" s="351"/>
      <c r="L5" s="351"/>
      <c r="M5" s="258"/>
      <c r="N5" s="276" t="s">
        <v>107</v>
      </c>
      <c r="O5" s="12">
        <f>COUNTIFS($C$12:$C$117,"A",$F$12:$F$117,"c")</f>
        <v>25</v>
      </c>
      <c r="P5" s="12">
        <f>COUNTIFS($C$12:$C$117,"A",$F$12:$F$117,"nc")</f>
        <v>0</v>
      </c>
      <c r="Q5" s="12">
        <f>COUNTIFS($C$12:$C$117,"A",$F$12:$F$117,"na")</f>
        <v>58</v>
      </c>
      <c r="R5" s="12">
        <f>COUNTIFS($C$12:$C$117,"A",$F$12:$F$117,"nt")</f>
        <v>0</v>
      </c>
      <c r="S5" s="277">
        <f t="shared" ref="S5:S7" si="0">O5+P5</f>
        <v>25</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12</v>
      </c>
      <c r="P6" s="12">
        <f>COUNTIFS($C$12:$C$117,"AA",$F$12:$F$117,"nc")</f>
        <v>0</v>
      </c>
      <c r="Q6" s="12">
        <f>COUNTIFS($C$12:$C$117,"AA",$F$12:$F$117,"na")</f>
        <v>11</v>
      </c>
      <c r="R6" s="12">
        <f>COUNTIFS($C$12:$C$117,"AA",$F$12:$F$117,"nt")</f>
        <v>0</v>
      </c>
      <c r="S6" s="277">
        <f t="shared" si="0"/>
        <v>12</v>
      </c>
      <c r="T6" s="278">
        <f t="shared" si="1"/>
        <v>1</v>
      </c>
      <c r="U6" s="103">
        <f>IF(S6&gt;0,SUM(O5:O6)/SUM(S5:S6),"-")</f>
        <v>1</v>
      </c>
    </row>
    <row r="7" spans="1:21" ht="16.5" customHeight="1" x14ac:dyDescent="0.3">
      <c r="A7" s="257"/>
      <c r="B7" s="351"/>
      <c r="C7" s="351"/>
      <c r="D7" s="351"/>
      <c r="E7" s="268" t="s">
        <v>497</v>
      </c>
      <c r="F7" s="268">
        <f>COUNTIF(F12:F117,"na")</f>
        <v>69</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37</v>
      </c>
      <c r="P8" s="281">
        <f t="shared" si="2"/>
        <v>0</v>
      </c>
      <c r="Q8" s="281">
        <f t="shared" si="2"/>
        <v>69</v>
      </c>
      <c r="R8" s="281">
        <f t="shared" si="2"/>
        <v>0</v>
      </c>
      <c r="S8" s="282">
        <f t="shared" si="2"/>
        <v>37</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109</v>
      </c>
      <c r="G12" s="276"/>
      <c r="H12" s="22"/>
      <c r="I12" s="22"/>
      <c r="J12" s="22"/>
      <c r="K12" s="22"/>
      <c r="L12" s="22"/>
      <c r="M12" s="258"/>
      <c r="N12" s="258"/>
      <c r="O12" s="258"/>
      <c r="P12" s="258"/>
      <c r="Q12" s="258"/>
      <c r="R12" s="258"/>
      <c r="S12" s="258"/>
      <c r="T12" s="258"/>
      <c r="U12" s="258"/>
    </row>
    <row r="13" spans="1:21"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109</v>
      </c>
      <c r="G13" s="276"/>
      <c r="H13" s="22"/>
      <c r="I13" s="22"/>
      <c r="J13" s="22"/>
      <c r="K13" s="22"/>
      <c r="L13" s="22"/>
      <c r="M13" s="258"/>
      <c r="N13" s="258"/>
      <c r="O13" s="258"/>
      <c r="P13" s="258"/>
      <c r="Q13" s="258"/>
      <c r="R13" s="258"/>
      <c r="S13" s="258"/>
      <c r="T13" s="258"/>
      <c r="U13" s="258"/>
    </row>
    <row r="14" spans="1:21"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109</v>
      </c>
      <c r="G14" s="276"/>
      <c r="H14" s="22"/>
      <c r="I14" s="22"/>
      <c r="J14" s="22"/>
      <c r="K14" s="22"/>
      <c r="L14" s="22"/>
      <c r="M14" s="258"/>
      <c r="N14" s="258"/>
      <c r="O14" s="258"/>
      <c r="P14" s="258"/>
      <c r="Q14" s="258"/>
      <c r="R14" s="258"/>
      <c r="S14" s="258"/>
      <c r="T14" s="258"/>
      <c r="U14" s="258"/>
    </row>
    <row r="15" spans="1:21"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58"/>
      <c r="N15" s="258"/>
      <c r="O15" s="258"/>
      <c r="P15" s="258"/>
      <c r="Q15" s="258"/>
      <c r="R15" s="258"/>
      <c r="S15" s="258"/>
      <c r="T15" s="258"/>
      <c r="U15" s="258"/>
    </row>
    <row r="16" spans="1:21"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58"/>
      <c r="N16" s="258"/>
      <c r="O16" s="258"/>
      <c r="P16" s="258"/>
      <c r="Q16" s="258"/>
      <c r="R16" s="258"/>
      <c r="S16" s="258"/>
      <c r="T16" s="258"/>
      <c r="U16" s="258"/>
    </row>
    <row r="17" spans="1:21"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258"/>
      <c r="N17" s="258"/>
      <c r="O17" s="258"/>
      <c r="P17" s="258"/>
      <c r="Q17" s="258"/>
      <c r="R17" s="258"/>
      <c r="S17" s="258"/>
      <c r="T17" s="258"/>
      <c r="U17" s="258"/>
    </row>
    <row r="18" spans="1:21"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3"/>
      <c r="N18" s="293"/>
      <c r="O18" s="293"/>
      <c r="P18" s="293"/>
      <c r="Q18" s="293"/>
      <c r="R18" s="293"/>
      <c r="S18" s="293"/>
      <c r="T18" s="293"/>
      <c r="U18" s="293"/>
    </row>
    <row r="19" spans="1:21"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57"/>
      <c r="N19" s="257"/>
      <c r="O19" s="257"/>
      <c r="P19" s="257"/>
      <c r="Q19" s="257"/>
      <c r="R19" s="257"/>
      <c r="S19" s="294"/>
      <c r="T19" s="258"/>
      <c r="U19" s="258"/>
    </row>
    <row r="20" spans="1:21"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58"/>
      <c r="N20" s="258"/>
      <c r="O20" s="258"/>
      <c r="P20" s="258"/>
      <c r="Q20" s="258"/>
      <c r="R20" s="258"/>
      <c r="S20" s="258"/>
      <c r="T20" s="258"/>
      <c r="U20" s="258"/>
    </row>
    <row r="21" spans="1:21" ht="62.25" customHeight="1" x14ac:dyDescent="0.3">
      <c r="A21" s="390" t="s">
        <v>86</v>
      </c>
      <c r="B21" s="286" t="str">
        <f>Résultats!B22</f>
        <v>2.1</v>
      </c>
      <c r="C21" s="276" t="str">
        <f>Résultats!C22</f>
        <v>A</v>
      </c>
      <c r="D21" s="276">
        <f>Résultats!E22</f>
        <v>0</v>
      </c>
      <c r="E21" s="287" t="str">
        <f>Résultats!F22</f>
        <v>Chaque cadre a-t-il un titre de cadre ?</v>
      </c>
      <c r="F21" s="276" t="s">
        <v>109</v>
      </c>
      <c r="G21" s="276"/>
      <c r="H21" s="22"/>
      <c r="I21" s="22"/>
      <c r="J21" s="22"/>
      <c r="K21" s="22"/>
      <c r="L21" s="22"/>
      <c r="M21" s="258"/>
      <c r="N21" s="258"/>
      <c r="O21" s="258"/>
      <c r="P21" s="258"/>
      <c r="Q21" s="258"/>
      <c r="R21" s="258"/>
      <c r="S21" s="258"/>
      <c r="T21" s="258"/>
      <c r="U21" s="258"/>
    </row>
    <row r="22" spans="1:21"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109</v>
      </c>
      <c r="G22" s="276"/>
      <c r="H22" s="22"/>
      <c r="I22" s="22"/>
      <c r="J22" s="22"/>
      <c r="K22" s="22"/>
      <c r="L22" s="22"/>
      <c r="M22" s="258"/>
      <c r="N22" s="258"/>
      <c r="O22" s="258"/>
      <c r="P22" s="258"/>
      <c r="Q22" s="258"/>
      <c r="R22" s="258"/>
      <c r="S22" s="258"/>
      <c r="T22" s="258"/>
      <c r="U22" s="258"/>
    </row>
    <row r="23" spans="1:21"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58"/>
      <c r="N23" s="258"/>
      <c r="O23" s="258"/>
      <c r="P23" s="258"/>
      <c r="Q23" s="258"/>
      <c r="R23" s="258"/>
      <c r="S23" s="258"/>
      <c r="T23" s="258"/>
      <c r="U23" s="258"/>
    </row>
    <row r="24" spans="1:21"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c r="I24" s="22"/>
      <c r="J24" s="22"/>
      <c r="K24" s="22"/>
      <c r="L24" s="22"/>
      <c r="M24" s="258"/>
      <c r="N24" s="258"/>
      <c r="O24" s="258"/>
      <c r="P24" s="258"/>
      <c r="Q24" s="258"/>
      <c r="R24" s="258"/>
      <c r="S24" s="258"/>
      <c r="T24" s="258"/>
      <c r="U24" s="258"/>
    </row>
    <row r="25" spans="1:21"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58"/>
      <c r="N25" s="258"/>
      <c r="O25" s="258"/>
      <c r="P25" s="258"/>
      <c r="Q25" s="258"/>
      <c r="R25" s="258"/>
      <c r="S25" s="258"/>
      <c r="T25" s="258"/>
      <c r="U25" s="258"/>
    </row>
    <row r="26" spans="1:21"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58"/>
      <c r="N26" s="258"/>
      <c r="O26" s="258"/>
      <c r="P26" s="258"/>
      <c r="Q26" s="258"/>
      <c r="R26" s="258"/>
      <c r="S26" s="258"/>
      <c r="T26" s="258"/>
      <c r="U26" s="258"/>
    </row>
    <row r="27" spans="1:21"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58"/>
      <c r="N27" s="258"/>
      <c r="O27" s="258"/>
      <c r="P27" s="258"/>
      <c r="Q27" s="258"/>
      <c r="R27" s="258"/>
      <c r="S27" s="258"/>
      <c r="T27" s="258"/>
      <c r="U27" s="258"/>
    </row>
    <row r="28" spans="1:21"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58"/>
      <c r="N28" s="258"/>
      <c r="O28" s="258"/>
      <c r="P28" s="258"/>
      <c r="Q28" s="258"/>
      <c r="R28" s="258"/>
      <c r="S28" s="258"/>
      <c r="T28" s="258"/>
      <c r="U28" s="258"/>
    </row>
    <row r="29" spans="1:21"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58"/>
      <c r="N29" s="258"/>
      <c r="O29" s="258"/>
      <c r="P29" s="258"/>
      <c r="Q29" s="258"/>
      <c r="R29" s="258"/>
      <c r="S29" s="258"/>
      <c r="T29" s="258"/>
      <c r="U29" s="258"/>
    </row>
    <row r="30" spans="1:21"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58"/>
      <c r="N30" s="258"/>
      <c r="O30" s="258"/>
      <c r="P30" s="258"/>
      <c r="Q30" s="258"/>
      <c r="R30" s="258"/>
      <c r="S30" s="258"/>
      <c r="T30" s="258"/>
      <c r="U30" s="258"/>
    </row>
    <row r="31" spans="1:21"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58"/>
      <c r="N31" s="258"/>
      <c r="O31" s="258"/>
      <c r="P31" s="258"/>
      <c r="Q31" s="258"/>
      <c r="R31" s="258"/>
      <c r="S31" s="258"/>
      <c r="T31" s="258"/>
      <c r="U31" s="258"/>
    </row>
    <row r="32" spans="1:21"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58"/>
      <c r="N32" s="258"/>
      <c r="O32" s="258"/>
      <c r="P32" s="258"/>
      <c r="Q32" s="258"/>
      <c r="R32" s="258"/>
      <c r="S32" s="258"/>
      <c r="T32" s="258"/>
      <c r="U32" s="258"/>
    </row>
    <row r="33" spans="1:21"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58"/>
      <c r="N33" s="258"/>
      <c r="O33" s="258"/>
      <c r="P33" s="258"/>
      <c r="Q33" s="258"/>
      <c r="R33" s="258"/>
      <c r="S33" s="258"/>
      <c r="T33" s="258"/>
      <c r="U33" s="258"/>
    </row>
    <row r="34" spans="1:21"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58"/>
      <c r="N34" s="258"/>
      <c r="O34" s="258"/>
      <c r="P34" s="258"/>
      <c r="Q34" s="258"/>
      <c r="R34" s="258"/>
      <c r="S34" s="258"/>
      <c r="T34" s="258"/>
      <c r="U34" s="258"/>
    </row>
    <row r="35" spans="1:21"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58"/>
      <c r="N35" s="258"/>
      <c r="O35" s="258"/>
      <c r="P35" s="258"/>
      <c r="Q35" s="258"/>
      <c r="R35" s="258"/>
      <c r="S35" s="258"/>
      <c r="T35" s="258"/>
      <c r="U35" s="258"/>
    </row>
    <row r="36" spans="1:21"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58"/>
      <c r="N36" s="258"/>
      <c r="O36" s="258"/>
      <c r="P36" s="258"/>
      <c r="Q36" s="258"/>
      <c r="R36" s="258"/>
      <c r="S36" s="258"/>
      <c r="T36" s="258"/>
      <c r="U36" s="258"/>
    </row>
    <row r="37" spans="1:21"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58"/>
      <c r="N37" s="258"/>
      <c r="O37" s="258"/>
      <c r="P37" s="258"/>
      <c r="Q37" s="258"/>
      <c r="R37" s="258"/>
      <c r="S37" s="258"/>
      <c r="T37" s="258"/>
      <c r="U37" s="258"/>
    </row>
    <row r="38" spans="1:21"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58"/>
      <c r="N38" s="258"/>
      <c r="O38" s="258"/>
      <c r="P38" s="258"/>
      <c r="Q38" s="258"/>
      <c r="R38" s="258"/>
      <c r="S38" s="258"/>
      <c r="T38" s="258"/>
      <c r="U38" s="258"/>
    </row>
    <row r="39" spans="1:21"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58"/>
      <c r="N39" s="258"/>
      <c r="O39" s="258"/>
      <c r="P39" s="258"/>
      <c r="Q39" s="258"/>
      <c r="R39" s="258"/>
      <c r="S39" s="258"/>
      <c r="T39" s="258"/>
      <c r="U39" s="258"/>
    </row>
    <row r="40" spans="1:21"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58"/>
      <c r="N40" s="258"/>
      <c r="O40" s="258"/>
      <c r="P40" s="258"/>
      <c r="Q40" s="258"/>
      <c r="R40" s="258"/>
      <c r="S40" s="258"/>
      <c r="T40" s="258"/>
      <c r="U40" s="258"/>
    </row>
    <row r="41" spans="1:21"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58"/>
      <c r="N41" s="258"/>
      <c r="O41" s="258"/>
      <c r="P41" s="258"/>
      <c r="Q41" s="258"/>
      <c r="R41" s="258"/>
      <c r="S41" s="258"/>
      <c r="T41" s="258"/>
      <c r="U41" s="258"/>
    </row>
    <row r="42" spans="1:21"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258"/>
      <c r="N42" s="258"/>
      <c r="O42" s="258"/>
      <c r="P42" s="258"/>
      <c r="Q42" s="258"/>
      <c r="R42" s="258"/>
      <c r="S42" s="258"/>
      <c r="T42" s="258"/>
      <c r="U42" s="258"/>
    </row>
    <row r="43" spans="1:21"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258"/>
      <c r="N43" s="258"/>
      <c r="O43" s="258"/>
      <c r="P43" s="258"/>
      <c r="Q43" s="258"/>
      <c r="R43" s="258"/>
      <c r="S43" s="258"/>
      <c r="T43" s="258"/>
      <c r="U43" s="258"/>
    </row>
    <row r="44" spans="1:21"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258"/>
      <c r="N44" s="258"/>
      <c r="O44" s="258"/>
      <c r="P44" s="258"/>
      <c r="Q44" s="258"/>
      <c r="R44" s="258"/>
      <c r="S44" s="258"/>
      <c r="T44" s="258"/>
      <c r="U44" s="258"/>
    </row>
    <row r="45" spans="1:21"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258"/>
      <c r="N45" s="258"/>
      <c r="O45" s="258"/>
      <c r="P45" s="258"/>
      <c r="Q45" s="258"/>
      <c r="R45" s="258"/>
      <c r="S45" s="258"/>
      <c r="T45" s="258"/>
      <c r="U45" s="258"/>
    </row>
    <row r="46" spans="1:21"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58"/>
      <c r="N46" s="258"/>
      <c r="O46" s="258"/>
      <c r="P46" s="258"/>
      <c r="Q46" s="258"/>
      <c r="R46" s="258"/>
      <c r="S46" s="258"/>
      <c r="T46" s="258"/>
      <c r="U46" s="258"/>
    </row>
    <row r="47" spans="1:21"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c r="I47" s="22"/>
      <c r="J47" s="22"/>
      <c r="K47" s="22"/>
      <c r="L47" s="22"/>
      <c r="M47" s="258"/>
      <c r="N47" s="258"/>
      <c r="O47" s="258"/>
      <c r="P47" s="258"/>
      <c r="Q47" s="258"/>
      <c r="R47" s="258"/>
      <c r="S47" s="258"/>
      <c r="T47" s="258"/>
      <c r="U47" s="258"/>
    </row>
    <row r="48" spans="1:21" ht="62.25"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58"/>
      <c r="N48" s="258"/>
      <c r="O48" s="258"/>
      <c r="P48" s="258"/>
      <c r="Q48" s="258"/>
      <c r="R48" s="258"/>
      <c r="S48" s="258"/>
      <c r="T48" s="258"/>
      <c r="U48" s="258"/>
    </row>
    <row r="49" spans="1:21"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109</v>
      </c>
      <c r="G49" s="276"/>
      <c r="H49" s="22"/>
      <c r="I49" s="22"/>
      <c r="J49" s="22"/>
      <c r="K49" s="22"/>
      <c r="L49" s="22"/>
      <c r="M49" s="258"/>
      <c r="N49" s="258"/>
      <c r="O49" s="258"/>
      <c r="P49" s="258"/>
      <c r="Q49" s="258"/>
      <c r="R49" s="258"/>
      <c r="S49" s="258"/>
      <c r="T49" s="258"/>
      <c r="U49" s="258"/>
    </row>
    <row r="50" spans="1:21"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58"/>
      <c r="N50" s="258"/>
      <c r="O50" s="258"/>
      <c r="P50" s="258"/>
      <c r="Q50" s="258"/>
      <c r="R50" s="258"/>
      <c r="S50" s="258"/>
      <c r="T50" s="258"/>
      <c r="U50" s="258"/>
    </row>
    <row r="51" spans="1:21"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109</v>
      </c>
      <c r="G51" s="276"/>
      <c r="H51" s="22"/>
      <c r="I51" s="22"/>
      <c r="J51" s="22"/>
      <c r="K51" s="22"/>
      <c r="L51" s="22"/>
      <c r="M51" s="258"/>
      <c r="N51" s="258"/>
      <c r="O51" s="258"/>
      <c r="P51" s="258"/>
      <c r="Q51" s="258"/>
      <c r="R51" s="258"/>
      <c r="S51" s="258"/>
      <c r="T51" s="258"/>
      <c r="U51" s="258"/>
    </row>
    <row r="52" spans="1:21"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58"/>
      <c r="N52" s="258"/>
      <c r="O52" s="258"/>
      <c r="P52" s="258"/>
      <c r="Q52" s="258"/>
      <c r="R52" s="258"/>
      <c r="S52" s="258"/>
      <c r="T52" s="258"/>
      <c r="U52" s="258"/>
    </row>
    <row r="53" spans="1:21"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58"/>
      <c r="N53" s="258"/>
      <c r="O53" s="258"/>
      <c r="P53" s="258"/>
      <c r="Q53" s="258"/>
      <c r="R53" s="258"/>
      <c r="S53" s="258"/>
      <c r="T53" s="258"/>
      <c r="U53" s="258"/>
    </row>
    <row r="54" spans="1:21"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58"/>
      <c r="N54" s="258"/>
      <c r="O54" s="258"/>
      <c r="P54" s="258"/>
      <c r="Q54" s="258"/>
      <c r="R54" s="258"/>
      <c r="S54" s="258"/>
      <c r="T54" s="258"/>
      <c r="U54" s="258"/>
    </row>
    <row r="55" spans="1:21"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258"/>
      <c r="N55" s="258"/>
      <c r="O55" s="258"/>
      <c r="P55" s="258"/>
      <c r="Q55" s="258"/>
      <c r="R55" s="258"/>
      <c r="S55" s="258"/>
      <c r="T55" s="258"/>
      <c r="U55" s="258"/>
    </row>
    <row r="56" spans="1:21"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58"/>
      <c r="N56" s="258"/>
      <c r="O56" s="258"/>
      <c r="P56" s="258"/>
      <c r="Q56" s="258"/>
      <c r="R56" s="258"/>
      <c r="S56" s="258"/>
      <c r="T56" s="258"/>
      <c r="U56" s="258"/>
    </row>
    <row r="57" spans="1:21"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58"/>
      <c r="N57" s="258"/>
      <c r="O57" s="258"/>
      <c r="P57" s="258"/>
      <c r="Q57" s="258"/>
      <c r="R57" s="258"/>
      <c r="S57" s="258"/>
      <c r="T57" s="258"/>
      <c r="U57" s="258"/>
    </row>
    <row r="58" spans="1:21" ht="62.25"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58"/>
      <c r="N58" s="258"/>
      <c r="O58" s="258"/>
      <c r="P58" s="258"/>
      <c r="Q58" s="258"/>
      <c r="R58" s="258"/>
      <c r="S58" s="258"/>
      <c r="T58" s="258"/>
      <c r="U58" s="258"/>
    </row>
    <row r="59" spans="1:21"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58"/>
      <c r="N59" s="258"/>
      <c r="O59" s="258"/>
      <c r="P59" s="258"/>
      <c r="Q59" s="258"/>
      <c r="R59" s="258"/>
      <c r="S59" s="258"/>
      <c r="T59" s="258"/>
      <c r="U59" s="258"/>
    </row>
    <row r="60" spans="1:21"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58"/>
      <c r="N60" s="258"/>
      <c r="O60" s="258"/>
      <c r="P60" s="258"/>
      <c r="Q60" s="258"/>
      <c r="R60" s="258"/>
      <c r="S60" s="258"/>
      <c r="T60" s="258"/>
      <c r="U60" s="258"/>
    </row>
    <row r="61" spans="1:21"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58"/>
      <c r="N61" s="258"/>
      <c r="O61" s="258"/>
      <c r="P61" s="258"/>
      <c r="Q61" s="258"/>
      <c r="R61" s="258"/>
      <c r="S61" s="258"/>
      <c r="T61" s="258"/>
      <c r="U61" s="258"/>
    </row>
    <row r="62" spans="1:21"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c r="I62" s="22"/>
      <c r="J62" s="22"/>
      <c r="K62" s="22"/>
      <c r="L62" s="22"/>
      <c r="M62" s="258"/>
      <c r="N62" s="258"/>
      <c r="O62" s="258"/>
      <c r="P62" s="258"/>
      <c r="Q62" s="258"/>
      <c r="R62" s="258"/>
      <c r="S62" s="258"/>
      <c r="T62" s="258"/>
      <c r="U62" s="258"/>
    </row>
    <row r="63" spans="1:21"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58"/>
      <c r="N63" s="258"/>
      <c r="O63" s="258"/>
      <c r="P63" s="258"/>
      <c r="Q63" s="258"/>
      <c r="R63" s="258"/>
      <c r="S63" s="258"/>
      <c r="T63" s="258"/>
      <c r="U63" s="258"/>
    </row>
    <row r="64" spans="1:21"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c r="I64" s="22"/>
      <c r="J64" s="22"/>
      <c r="K64" s="22"/>
      <c r="L64" s="22"/>
      <c r="M64" s="258"/>
      <c r="N64" s="258"/>
      <c r="O64" s="258"/>
      <c r="P64" s="258"/>
      <c r="Q64" s="258"/>
      <c r="R64" s="258"/>
      <c r="S64" s="258"/>
      <c r="T64" s="258"/>
      <c r="U64" s="258"/>
    </row>
    <row r="65" spans="1:21"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58"/>
      <c r="N65" s="258"/>
      <c r="O65" s="258"/>
      <c r="P65" s="258"/>
      <c r="Q65" s="258"/>
      <c r="R65" s="258"/>
      <c r="S65" s="258"/>
      <c r="T65" s="258"/>
      <c r="U65" s="258"/>
    </row>
    <row r="66" spans="1:21"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58"/>
      <c r="N66" s="258"/>
      <c r="O66" s="258"/>
      <c r="P66" s="258"/>
      <c r="Q66" s="258"/>
      <c r="R66" s="258"/>
      <c r="S66" s="258"/>
      <c r="T66" s="258"/>
      <c r="U66" s="258"/>
    </row>
    <row r="67" spans="1:21"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58"/>
      <c r="N67" s="258"/>
      <c r="O67" s="258"/>
      <c r="P67" s="258"/>
      <c r="Q67" s="258"/>
      <c r="R67" s="258"/>
      <c r="S67" s="258"/>
      <c r="T67" s="258"/>
      <c r="U67" s="258"/>
    </row>
    <row r="68" spans="1:21"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58"/>
      <c r="N68" s="258"/>
      <c r="O68" s="258"/>
      <c r="P68" s="258"/>
      <c r="Q68" s="258"/>
      <c r="R68" s="258"/>
      <c r="S68" s="258"/>
      <c r="T68" s="258"/>
      <c r="U68" s="258"/>
    </row>
    <row r="69" spans="1:21"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58"/>
      <c r="N69" s="258"/>
      <c r="O69" s="258"/>
      <c r="P69" s="258"/>
      <c r="Q69" s="258"/>
      <c r="R69" s="258"/>
      <c r="S69" s="258"/>
      <c r="T69" s="258"/>
      <c r="U69" s="258"/>
    </row>
    <row r="70" spans="1:21"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58"/>
      <c r="N70" s="258"/>
      <c r="O70" s="258"/>
      <c r="P70" s="258"/>
      <c r="Q70" s="258"/>
      <c r="R70" s="258"/>
      <c r="S70" s="258"/>
      <c r="T70" s="258"/>
      <c r="U70" s="258"/>
    </row>
    <row r="71" spans="1:21"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58"/>
      <c r="N71" s="258"/>
      <c r="O71" s="258"/>
      <c r="P71" s="258"/>
      <c r="Q71" s="258"/>
      <c r="R71" s="258"/>
      <c r="S71" s="258"/>
      <c r="T71" s="258"/>
      <c r="U71" s="258"/>
    </row>
    <row r="72" spans="1:21"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58"/>
      <c r="N72" s="258"/>
      <c r="O72" s="258"/>
      <c r="P72" s="258"/>
      <c r="Q72" s="258"/>
      <c r="R72" s="258"/>
      <c r="S72" s="258"/>
      <c r="T72" s="258"/>
      <c r="U72" s="258"/>
    </row>
    <row r="73" spans="1:21"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58"/>
      <c r="N73" s="258"/>
      <c r="O73" s="258"/>
      <c r="P73" s="258"/>
      <c r="Q73" s="258"/>
      <c r="R73" s="258"/>
      <c r="S73" s="258"/>
      <c r="T73" s="258"/>
      <c r="U73" s="258"/>
    </row>
    <row r="74" spans="1:21"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58"/>
      <c r="N74" s="258"/>
      <c r="O74" s="258"/>
      <c r="P74" s="258"/>
      <c r="Q74" s="258"/>
      <c r="R74" s="258"/>
      <c r="S74" s="258"/>
      <c r="T74" s="258"/>
      <c r="U74" s="258"/>
    </row>
    <row r="75" spans="1:21"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58"/>
      <c r="N75" s="258"/>
      <c r="O75" s="258"/>
      <c r="P75" s="258"/>
      <c r="Q75" s="258"/>
      <c r="R75" s="258"/>
      <c r="S75" s="258"/>
      <c r="T75" s="258"/>
      <c r="U75" s="258"/>
    </row>
    <row r="76" spans="1:21"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58"/>
      <c r="N76" s="258"/>
      <c r="O76" s="258"/>
      <c r="P76" s="258"/>
      <c r="Q76" s="258"/>
      <c r="R76" s="258"/>
      <c r="S76" s="258"/>
      <c r="T76" s="258"/>
      <c r="U76" s="258"/>
    </row>
    <row r="77" spans="1:21"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58"/>
      <c r="N77" s="258"/>
      <c r="O77" s="258"/>
      <c r="P77" s="258"/>
      <c r="Q77" s="258"/>
      <c r="R77" s="258"/>
      <c r="S77" s="258"/>
      <c r="T77" s="258"/>
      <c r="U77" s="258"/>
    </row>
    <row r="78" spans="1:21"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58"/>
      <c r="N78" s="258"/>
      <c r="O78" s="258"/>
      <c r="P78" s="258"/>
      <c r="Q78" s="258"/>
      <c r="R78" s="258"/>
      <c r="S78" s="258"/>
      <c r="T78" s="258"/>
      <c r="U78" s="258"/>
    </row>
    <row r="79" spans="1:21"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58"/>
      <c r="N79" s="258"/>
      <c r="O79" s="258"/>
      <c r="P79" s="258"/>
      <c r="Q79" s="258"/>
      <c r="R79" s="258"/>
      <c r="S79" s="258"/>
      <c r="T79" s="258"/>
      <c r="U79" s="258"/>
    </row>
    <row r="80" spans="1:21"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58"/>
      <c r="N80" s="258"/>
      <c r="O80" s="258"/>
      <c r="P80" s="258"/>
      <c r="Q80" s="258"/>
      <c r="R80" s="258"/>
      <c r="S80" s="258"/>
      <c r="T80" s="258"/>
      <c r="U80" s="258"/>
    </row>
    <row r="81" spans="1:21"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58"/>
      <c r="N81" s="258"/>
      <c r="O81" s="258"/>
      <c r="P81" s="258"/>
      <c r="Q81" s="258"/>
      <c r="R81" s="258"/>
      <c r="S81" s="258"/>
      <c r="T81" s="258"/>
      <c r="U81" s="258"/>
    </row>
    <row r="82" spans="1:21"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106</v>
      </c>
      <c r="G82" s="276"/>
      <c r="H82" s="22"/>
      <c r="I82" s="22"/>
      <c r="J82" s="22"/>
      <c r="K82" s="22"/>
      <c r="L82" s="22"/>
      <c r="M82" s="258"/>
      <c r="N82" s="258"/>
      <c r="O82" s="258"/>
      <c r="P82" s="258"/>
      <c r="Q82" s="258"/>
      <c r="R82" s="258"/>
      <c r="S82" s="258"/>
      <c r="T82" s="258"/>
      <c r="U82" s="258"/>
    </row>
    <row r="83" spans="1:21"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106</v>
      </c>
      <c r="G83" s="276"/>
      <c r="H83" s="22"/>
      <c r="I83" s="22"/>
      <c r="J83" s="22"/>
      <c r="K83" s="22"/>
      <c r="L83" s="22"/>
      <c r="M83" s="258"/>
      <c r="N83" s="258"/>
      <c r="O83" s="258"/>
      <c r="P83" s="258"/>
      <c r="Q83" s="258"/>
      <c r="R83" s="258"/>
      <c r="S83" s="258"/>
      <c r="T83" s="258"/>
      <c r="U83" s="258"/>
    </row>
    <row r="84" spans="1:21"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58"/>
      <c r="N84" s="258"/>
      <c r="O84" s="258"/>
      <c r="P84" s="258"/>
      <c r="Q84" s="258"/>
      <c r="R84" s="258"/>
      <c r="S84" s="258"/>
      <c r="T84" s="258"/>
      <c r="U84" s="258"/>
    </row>
    <row r="85" spans="1:21"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106</v>
      </c>
      <c r="G85" s="276"/>
      <c r="H85" s="22"/>
      <c r="I85" s="22"/>
      <c r="J85" s="22"/>
      <c r="K85" s="22"/>
      <c r="L85" s="22"/>
      <c r="M85" s="258"/>
      <c r="N85" s="258"/>
      <c r="O85" s="258"/>
      <c r="P85" s="258"/>
      <c r="Q85" s="258"/>
      <c r="R85" s="258"/>
      <c r="S85" s="258"/>
      <c r="T85" s="258"/>
      <c r="U85" s="258"/>
    </row>
    <row r="86" spans="1:21"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58"/>
      <c r="N86" s="258"/>
      <c r="O86" s="258"/>
      <c r="P86" s="258"/>
      <c r="Q86" s="258"/>
      <c r="R86" s="258"/>
      <c r="S86" s="258"/>
      <c r="T86" s="258"/>
      <c r="U86" s="258"/>
    </row>
    <row r="87" spans="1:21"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58"/>
      <c r="N87" s="258"/>
      <c r="O87" s="258"/>
      <c r="P87" s="258"/>
      <c r="Q87" s="258"/>
      <c r="R87" s="258"/>
      <c r="S87" s="258"/>
      <c r="T87" s="258"/>
      <c r="U87" s="258"/>
    </row>
    <row r="88" spans="1:21"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58"/>
      <c r="N88" s="258"/>
      <c r="O88" s="258"/>
      <c r="P88" s="258"/>
      <c r="Q88" s="258"/>
      <c r="R88" s="258"/>
      <c r="S88" s="258"/>
      <c r="T88" s="258"/>
      <c r="U88" s="258"/>
    </row>
    <row r="89" spans="1:21"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58"/>
      <c r="N89" s="258"/>
      <c r="O89" s="258"/>
      <c r="P89" s="258"/>
      <c r="Q89" s="258"/>
      <c r="R89" s="258"/>
      <c r="S89" s="258"/>
      <c r="T89" s="258"/>
      <c r="U89" s="258"/>
    </row>
    <row r="90" spans="1:21"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258"/>
      <c r="N90" s="258"/>
      <c r="O90" s="258"/>
      <c r="P90" s="258"/>
      <c r="Q90" s="258"/>
      <c r="R90" s="258"/>
      <c r="S90" s="258"/>
      <c r="T90" s="258"/>
      <c r="U90" s="258"/>
    </row>
    <row r="91" spans="1:21"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258"/>
      <c r="N91" s="258"/>
      <c r="O91" s="258"/>
      <c r="P91" s="258"/>
      <c r="Q91" s="258"/>
      <c r="R91" s="258"/>
      <c r="S91" s="258"/>
      <c r="T91" s="258"/>
      <c r="U91" s="258"/>
    </row>
    <row r="92" spans="1:21"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258"/>
      <c r="N92" s="258"/>
      <c r="O92" s="258"/>
      <c r="P92" s="258"/>
      <c r="Q92" s="258"/>
      <c r="R92" s="258"/>
      <c r="S92" s="258"/>
      <c r="T92" s="258"/>
      <c r="U92" s="258"/>
    </row>
    <row r="93" spans="1:21"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58"/>
      <c r="N93" s="258"/>
      <c r="O93" s="258"/>
      <c r="P93" s="258"/>
      <c r="Q93" s="258"/>
      <c r="R93" s="258"/>
      <c r="S93" s="258"/>
      <c r="T93" s="258"/>
      <c r="U93" s="258"/>
    </row>
    <row r="94" spans="1:21"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258"/>
      <c r="N94" s="258"/>
      <c r="O94" s="258"/>
      <c r="P94" s="258"/>
      <c r="Q94" s="258"/>
      <c r="R94" s="258"/>
      <c r="S94" s="258"/>
      <c r="T94" s="258"/>
      <c r="U94" s="258"/>
    </row>
    <row r="95" spans="1:21"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258"/>
      <c r="N95" s="258"/>
      <c r="O95" s="258"/>
      <c r="P95" s="258"/>
      <c r="Q95" s="258"/>
      <c r="R95" s="258"/>
      <c r="S95" s="258"/>
      <c r="T95" s="258"/>
      <c r="U95" s="258"/>
    </row>
    <row r="96" spans="1:21"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258"/>
      <c r="N96" s="258"/>
      <c r="O96" s="258"/>
      <c r="P96" s="258"/>
      <c r="Q96" s="258"/>
      <c r="R96" s="258"/>
      <c r="S96" s="258"/>
      <c r="T96" s="258"/>
      <c r="U96" s="258"/>
    </row>
    <row r="97" spans="1:21" ht="62.25" customHeight="1" x14ac:dyDescent="0.3">
      <c r="A97" s="351"/>
      <c r="B97" s="292" t="str">
        <f>Résultats!B98</f>
        <v>12.3</v>
      </c>
      <c r="C97" s="276" t="str">
        <f>Résultats!C98</f>
        <v>AA</v>
      </c>
      <c r="D97" s="276">
        <f>Résultats!E98</f>
        <v>0</v>
      </c>
      <c r="E97" s="287" t="str">
        <f>Résultats!F98</f>
        <v>La page « plan du site » est-elle pertinente ?</v>
      </c>
      <c r="F97" s="276" t="s">
        <v>106</v>
      </c>
      <c r="G97" s="276"/>
      <c r="H97" s="22"/>
      <c r="I97" s="22"/>
      <c r="J97" s="22"/>
      <c r="K97" s="22"/>
      <c r="L97" s="22"/>
      <c r="M97" s="258"/>
      <c r="N97" s="258"/>
      <c r="O97" s="258"/>
      <c r="P97" s="258"/>
      <c r="Q97" s="258"/>
      <c r="R97" s="258"/>
      <c r="S97" s="258"/>
      <c r="T97" s="258"/>
      <c r="U97" s="258"/>
    </row>
    <row r="98" spans="1:21"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258"/>
      <c r="N98" s="258"/>
      <c r="O98" s="258"/>
      <c r="P98" s="258"/>
      <c r="Q98" s="258"/>
      <c r="R98" s="258"/>
      <c r="S98" s="258"/>
      <c r="T98" s="258"/>
      <c r="U98" s="258"/>
    </row>
    <row r="99" spans="1:21"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258"/>
      <c r="N99" s="258"/>
      <c r="O99" s="258"/>
      <c r="P99" s="258"/>
      <c r="Q99" s="258"/>
      <c r="R99" s="258"/>
      <c r="S99" s="258"/>
      <c r="T99" s="258"/>
      <c r="U99" s="258"/>
    </row>
    <row r="100" spans="1:21"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58"/>
      <c r="N100" s="258"/>
      <c r="O100" s="258"/>
      <c r="P100" s="258"/>
      <c r="Q100" s="258"/>
      <c r="R100" s="258"/>
      <c r="S100" s="258"/>
      <c r="T100" s="258"/>
      <c r="U100" s="258"/>
    </row>
    <row r="101" spans="1:21"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258"/>
      <c r="N101" s="258"/>
      <c r="O101" s="258"/>
      <c r="P101" s="258"/>
      <c r="Q101" s="258"/>
      <c r="R101" s="258"/>
      <c r="S101" s="258"/>
      <c r="T101" s="258"/>
      <c r="U101" s="258"/>
    </row>
    <row r="102" spans="1:21"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58"/>
      <c r="N102" s="258"/>
      <c r="O102" s="258"/>
      <c r="P102" s="258"/>
      <c r="Q102" s="258"/>
      <c r="R102" s="258"/>
      <c r="S102" s="258"/>
      <c r="T102" s="258"/>
      <c r="U102" s="258"/>
    </row>
    <row r="103" spans="1:21"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58"/>
      <c r="N103" s="258"/>
      <c r="O103" s="258"/>
      <c r="P103" s="258"/>
      <c r="Q103" s="258"/>
      <c r="R103" s="258"/>
      <c r="S103" s="258"/>
      <c r="T103" s="258"/>
      <c r="U103" s="258"/>
    </row>
    <row r="104" spans="1:21"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58"/>
      <c r="N104" s="258"/>
      <c r="O104" s="258"/>
      <c r="P104" s="258"/>
      <c r="Q104" s="258"/>
      <c r="R104" s="258"/>
      <c r="S104" s="258"/>
      <c r="T104" s="258"/>
      <c r="U104" s="258"/>
    </row>
    <row r="105" spans="1:21"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58"/>
      <c r="N105" s="258"/>
      <c r="O105" s="258"/>
      <c r="P105" s="258"/>
      <c r="Q105" s="258"/>
      <c r="R105" s="258"/>
      <c r="S105" s="258"/>
      <c r="T105" s="258"/>
      <c r="U105" s="258"/>
    </row>
    <row r="106" spans="1:21"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58"/>
      <c r="N106" s="258"/>
      <c r="O106" s="258"/>
      <c r="P106" s="258"/>
      <c r="Q106" s="258"/>
      <c r="R106" s="258"/>
      <c r="S106" s="258"/>
      <c r="T106" s="258"/>
      <c r="U106" s="258"/>
    </row>
    <row r="107" spans="1:21"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58"/>
      <c r="N107" s="258"/>
      <c r="O107" s="258"/>
      <c r="P107" s="258"/>
      <c r="Q107" s="258"/>
      <c r="R107" s="258"/>
      <c r="S107" s="258"/>
      <c r="T107" s="258"/>
      <c r="U107" s="258"/>
    </row>
    <row r="108" spans="1:21"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258"/>
      <c r="N108" s="258"/>
      <c r="O108" s="258"/>
      <c r="P108" s="258"/>
      <c r="Q108" s="258"/>
      <c r="R108" s="258"/>
      <c r="S108" s="258"/>
      <c r="T108" s="258"/>
      <c r="U108" s="258"/>
    </row>
    <row r="109" spans="1:21"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58"/>
      <c r="N109" s="258"/>
      <c r="O109" s="258"/>
      <c r="P109" s="258"/>
      <c r="Q109" s="258"/>
      <c r="R109" s="258"/>
      <c r="S109" s="258"/>
      <c r="T109" s="258"/>
      <c r="U109" s="258"/>
    </row>
    <row r="110" spans="1:21"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58"/>
      <c r="N110" s="258"/>
      <c r="O110" s="258"/>
      <c r="P110" s="258"/>
      <c r="Q110" s="258"/>
      <c r="R110" s="258"/>
      <c r="S110" s="258"/>
      <c r="T110" s="258"/>
      <c r="U110" s="258"/>
    </row>
    <row r="111" spans="1:21"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58"/>
      <c r="N111" s="258"/>
      <c r="O111" s="258"/>
      <c r="P111" s="258"/>
      <c r="Q111" s="258"/>
      <c r="R111" s="258"/>
      <c r="S111" s="258"/>
      <c r="T111" s="258"/>
      <c r="U111" s="258"/>
    </row>
    <row r="112" spans="1:21"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58"/>
      <c r="N112" s="258"/>
      <c r="O112" s="258"/>
      <c r="P112" s="258"/>
      <c r="Q112" s="258"/>
      <c r="R112" s="258"/>
      <c r="S112" s="258"/>
      <c r="T112" s="258"/>
      <c r="U112" s="258"/>
    </row>
    <row r="113" spans="1:21"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58"/>
      <c r="N113" s="258"/>
      <c r="O113" s="258"/>
      <c r="P113" s="258"/>
      <c r="Q113" s="258"/>
      <c r="R113" s="258"/>
      <c r="S113" s="258"/>
      <c r="T113" s="258"/>
      <c r="U113" s="258"/>
    </row>
    <row r="114" spans="1:21"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58"/>
      <c r="N114" s="258"/>
      <c r="O114" s="258"/>
      <c r="P114" s="258"/>
      <c r="Q114" s="258"/>
      <c r="R114" s="258"/>
      <c r="S114" s="258"/>
      <c r="T114" s="258"/>
      <c r="U114" s="258"/>
    </row>
    <row r="115" spans="1:21"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58"/>
      <c r="N116" s="258"/>
      <c r="O116" s="258"/>
      <c r="P116" s="258"/>
      <c r="Q116" s="258"/>
      <c r="R116" s="258"/>
      <c r="S116" s="258"/>
      <c r="T116" s="258"/>
      <c r="U116" s="258"/>
    </row>
    <row r="117" spans="1:21"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58"/>
      <c r="N117" s="258"/>
      <c r="O117" s="258"/>
      <c r="P117" s="258"/>
      <c r="Q117" s="258"/>
      <c r="R117" s="258"/>
      <c r="S117" s="258"/>
      <c r="T117" s="258"/>
      <c r="U117" s="258"/>
    </row>
  </sheetData>
  <autoFilter ref="B11:L117" xr:uid="{00000000-0009-0000-0000-00000F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228" priority="2" operator="equal">
      <formula>"x"</formula>
    </cfRule>
  </conditionalFormatting>
  <conditionalFormatting sqref="F1:F2 C2 F4:F117">
    <cfRule type="cellIs" dxfId="227" priority="26" operator="equal">
      <formula>"na"</formula>
    </cfRule>
  </conditionalFormatting>
  <conditionalFormatting sqref="F4:F10">
    <cfRule type="cellIs" dxfId="226" priority="1" operator="equal">
      <formula>"na"</formula>
    </cfRule>
  </conditionalFormatting>
  <conditionalFormatting sqref="F11:F117">
    <cfRule type="cellIs" dxfId="225" priority="23" operator="equal">
      <formula>"c"</formula>
    </cfRule>
  </conditionalFormatting>
  <conditionalFormatting sqref="F11:F117">
    <cfRule type="cellIs" dxfId="224" priority="24" operator="equal">
      <formula>"nc"</formula>
    </cfRule>
  </conditionalFormatting>
  <conditionalFormatting sqref="F11:F117">
    <cfRule type="cellIs" dxfId="223" priority="25" operator="equal">
      <formula>"nt"</formula>
    </cfRule>
  </conditionalFormatting>
  <conditionalFormatting sqref="G12:G117">
    <cfRule type="cellIs" dxfId="222" priority="4" operator="equal">
      <formula>"d"</formula>
    </cfRule>
  </conditionalFormatting>
  <conditionalFormatting sqref="O4:R4">
    <cfRule type="cellIs" dxfId="221" priority="3" operator="equal">
      <formula>"NT"</formula>
    </cfRule>
  </conditionalFormatting>
  <conditionalFormatting sqref="O4:R4">
    <cfRule type="cellIs" dxfId="220" priority="19" operator="equal">
      <formula>"C"</formula>
    </cfRule>
  </conditionalFormatting>
  <conditionalFormatting sqref="O4:R4">
    <cfRule type="cellIs" dxfId="219" priority="20" operator="equal">
      <formula>"NC"</formula>
    </cfRule>
  </conditionalFormatting>
  <conditionalFormatting sqref="O4:R4">
    <cfRule type="cellIs" dxfId="218" priority="21" operator="equal">
      <formula>"NA"</formula>
    </cfRule>
  </conditionalFormatting>
  <conditionalFormatting sqref="O4:R4">
    <cfRule type="cellIs" dxfId="217" priority="22" operator="equal">
      <formula>"NT"</formula>
    </cfRule>
  </conditionalFormatting>
  <dataValidations count="3">
    <dataValidation type="list" allowBlank="1" showErrorMessage="1" sqref="F54:F55" xr:uid="{008B000C-00DA-4424-8921-000200E5003E}">
      <formula1>"nt,na,c"</formula1>
    </dataValidation>
    <dataValidation type="list" allowBlank="1" showErrorMessage="1" sqref="F12:F53 F56:F117" xr:uid="{003900E5-0072-4BAD-A85A-00BE00340093}">
      <formula1>"nt,na,c,nc"</formula1>
    </dataValidation>
    <dataValidation type="list" allowBlank="1" sqref="G12:G117" xr:uid="{008D0069-0042-46D3-84F8-002900C100CD}">
      <formula1>"d"</formula1>
    </dataValidation>
  </dataValidations>
  <hyperlinks>
    <hyperlink ref="L54" r:id="rId1" xr:uid="{00000000-0004-0000-0F00-000000000000}"/>
    <hyperlink ref="L55" r:id="rId2" xr:uid="{00000000-0004-0000-0F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F00-000000000000}">
          <x14:formula1>
            <xm:f>Paramètres!$A$2:$A$5</xm:f>
          </x14:formula1>
          <xm:sqref>H12:H117</xm:sqref>
        </x14:dataValidation>
        <x14:dataValidation type="list" allowBlank="1" xr:uid="{00000000-0002-0000-0F00-000001000000}">
          <x14:formula1>
            <xm:f>Paramètres!$D$2:$D$5</xm:f>
          </x14:formula1>
          <xm:sqref>I12:I117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tabColor rgb="FF666666"/>
    <outlinePr summaryBelow="0" summaryRight="0"/>
  </sheetPr>
  <dimension ref="A1:U117"/>
  <sheetViews>
    <sheetView showGridLines="0" zoomScale="90" workbookViewId="0">
      <pane xSplit="6" ySplit="11" topLeftCell="G12" activePane="bottomRight" state="frozen"/>
      <selection activeCell="C3" sqref="C3:F3"/>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3.5546875" customWidth="1"/>
    <col min="7" max="7" width="5.88671875" customWidth="1"/>
    <col min="8" max="8" width="17.88671875"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5.33203125" customWidth="1"/>
  </cols>
  <sheetData>
    <row r="1" spans="1:21" ht="0.75" customHeight="1" x14ac:dyDescent="0.3">
      <c r="A1" s="257"/>
      <c r="B1" s="258"/>
      <c r="C1" s="258"/>
      <c r="D1" s="258"/>
      <c r="E1" s="258"/>
      <c r="F1" s="258"/>
      <c r="G1" s="258"/>
      <c r="H1" s="258"/>
      <c r="I1" s="258"/>
      <c r="J1" s="258"/>
      <c r="K1" s="258"/>
      <c r="L1" s="258"/>
      <c r="M1" s="258"/>
      <c r="N1" s="258"/>
      <c r="O1" s="258"/>
      <c r="P1" s="258"/>
      <c r="Q1" s="258"/>
      <c r="R1" s="258"/>
      <c r="S1" s="258"/>
      <c r="T1" s="258"/>
      <c r="U1" s="258"/>
    </row>
    <row r="2" spans="1:21" ht="16.5" customHeight="1" x14ac:dyDescent="0.3">
      <c r="A2" s="260"/>
      <c r="B2" s="261" t="str">
        <f>F4</f>
        <v>P09</v>
      </c>
      <c r="C2" s="262" t="str">
        <f>Echantillon!C21</f>
        <v>Détail d'une actu</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HYPERLINK(Echantillon!D21)</f>
        <v>https://conservatoire.agglo-larochelle.fr/-/ouverture-de-saison</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Echantillon!B21</f>
        <v>P09</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44</v>
      </c>
      <c r="G5" s="351"/>
      <c r="H5" s="351"/>
      <c r="I5" s="351"/>
      <c r="J5" s="351"/>
      <c r="K5" s="351"/>
      <c r="L5" s="351"/>
      <c r="M5" s="258"/>
      <c r="N5" s="276" t="s">
        <v>107</v>
      </c>
      <c r="O5" s="12">
        <f>COUNTIFS($C$12:$C$117,"A",$F$12:$F$117,"c")</f>
        <v>32</v>
      </c>
      <c r="P5" s="12">
        <f>COUNTIFS($C$12:$C$117,"A",$F$12:$F$117,"nc")</f>
        <v>0</v>
      </c>
      <c r="Q5" s="12">
        <f>COUNTIFS($C$12:$C$117,"A",$F$12:$F$117,"na")</f>
        <v>51</v>
      </c>
      <c r="R5" s="12">
        <f>COUNTIFS($C$12:$C$117,"A",$F$12:$F$117,"nt")</f>
        <v>0</v>
      </c>
      <c r="S5" s="277">
        <f t="shared" ref="S5:S7" si="0">O5+P5</f>
        <v>32</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12</v>
      </c>
      <c r="P6" s="12">
        <f>COUNTIFS($C$12:$C$117,"AA",$F$12:$F$117,"nc")</f>
        <v>0</v>
      </c>
      <c r="Q6" s="12">
        <f>COUNTIFS($C$12:$C$117,"AA",$F$12:$F$117,"na")</f>
        <v>11</v>
      </c>
      <c r="R6" s="12">
        <f>COUNTIFS($C$12:$C$117,"AA",$F$12:$F$117,"nt")</f>
        <v>0</v>
      </c>
      <c r="S6" s="277">
        <f t="shared" si="0"/>
        <v>12</v>
      </c>
      <c r="T6" s="278">
        <f t="shared" si="1"/>
        <v>1</v>
      </c>
      <c r="U6" s="103">
        <f>IF(S6&gt;0,SUM(O5:O6)/SUM(S5:S6),"-")</f>
        <v>1</v>
      </c>
    </row>
    <row r="7" spans="1:21" ht="16.5" customHeight="1" x14ac:dyDescent="0.3">
      <c r="A7" s="257"/>
      <c r="B7" s="351"/>
      <c r="C7" s="351"/>
      <c r="D7" s="351"/>
      <c r="E7" s="268" t="s">
        <v>497</v>
      </c>
      <c r="F7" s="268">
        <f>COUNTIF(F12:F117,"na")</f>
        <v>62</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44</v>
      </c>
      <c r="P8" s="281">
        <f t="shared" si="2"/>
        <v>0</v>
      </c>
      <c r="Q8" s="281">
        <f t="shared" si="2"/>
        <v>62</v>
      </c>
      <c r="R8" s="281">
        <f t="shared" si="2"/>
        <v>0</v>
      </c>
      <c r="S8" s="282">
        <f t="shared" si="2"/>
        <v>44</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2.25" hidden="1"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106</v>
      </c>
      <c r="G12" s="276"/>
      <c r="H12" s="22"/>
      <c r="I12" s="22"/>
      <c r="J12" s="22"/>
      <c r="K12" s="22"/>
      <c r="L12" s="22"/>
      <c r="M12" s="258"/>
      <c r="N12" s="258"/>
      <c r="O12" s="258"/>
      <c r="P12" s="258"/>
      <c r="Q12" s="258"/>
      <c r="R12" s="258"/>
      <c r="S12" s="258"/>
      <c r="T12" s="258"/>
      <c r="U12" s="258"/>
    </row>
    <row r="13" spans="1:21"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106</v>
      </c>
      <c r="G13" s="276"/>
      <c r="H13" s="22" t="s">
        <v>486</v>
      </c>
      <c r="I13" s="22" t="s">
        <v>488</v>
      </c>
      <c r="J13" s="22" t="s">
        <v>525</v>
      </c>
      <c r="K13" s="22" t="s">
        <v>526</v>
      </c>
      <c r="L13" s="290" t="s">
        <v>507</v>
      </c>
      <c r="M13" s="258"/>
      <c r="N13" s="258"/>
      <c r="O13" s="258"/>
      <c r="P13" s="258"/>
      <c r="Q13" s="258"/>
      <c r="R13" s="258"/>
      <c r="S13" s="258"/>
      <c r="T13" s="258"/>
      <c r="U13" s="258"/>
    </row>
    <row r="14" spans="1:21"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106</v>
      </c>
      <c r="G14" s="276"/>
      <c r="H14" s="22" t="s">
        <v>477</v>
      </c>
      <c r="I14" s="22" t="s">
        <v>485</v>
      </c>
      <c r="J14" s="22" t="s">
        <v>527</v>
      </c>
      <c r="K14" s="22" t="s">
        <v>528</v>
      </c>
      <c r="L14" s="290" t="s">
        <v>507</v>
      </c>
      <c r="M14" s="258"/>
      <c r="N14" s="258"/>
      <c r="O14" s="258"/>
      <c r="P14" s="258"/>
      <c r="Q14" s="258"/>
      <c r="R14" s="258"/>
      <c r="S14" s="258"/>
      <c r="T14" s="258"/>
      <c r="U14" s="258"/>
    </row>
    <row r="15" spans="1:21" ht="62.25" hidden="1"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58"/>
      <c r="N15" s="258"/>
      <c r="O15" s="258"/>
      <c r="P15" s="258"/>
      <c r="Q15" s="258"/>
      <c r="R15" s="258"/>
      <c r="S15" s="258"/>
      <c r="T15" s="258"/>
      <c r="U15" s="258"/>
    </row>
    <row r="16" spans="1:21" ht="62.25" hidden="1"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58"/>
      <c r="N16" s="258"/>
      <c r="O16" s="258"/>
      <c r="P16" s="258"/>
      <c r="Q16" s="258"/>
      <c r="R16" s="258"/>
      <c r="S16" s="258"/>
      <c r="T16" s="258"/>
      <c r="U16" s="258"/>
    </row>
    <row r="17" spans="1:21"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106</v>
      </c>
      <c r="G17" s="276"/>
      <c r="H17" s="22" t="s">
        <v>477</v>
      </c>
      <c r="I17" s="22" t="s">
        <v>485</v>
      </c>
      <c r="J17" s="22" t="s">
        <v>529</v>
      </c>
      <c r="K17" s="22" t="s">
        <v>530</v>
      </c>
      <c r="L17" s="290" t="s">
        <v>507</v>
      </c>
      <c r="M17" s="258"/>
      <c r="N17" s="258"/>
      <c r="O17" s="258"/>
      <c r="P17" s="258"/>
      <c r="Q17" s="258"/>
      <c r="R17" s="258"/>
      <c r="S17" s="258"/>
      <c r="T17" s="258"/>
      <c r="U17" s="258"/>
    </row>
    <row r="18" spans="1:21" ht="62.25" hidden="1"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3"/>
      <c r="N18" s="293"/>
      <c r="O18" s="293"/>
      <c r="P18" s="293"/>
      <c r="Q18" s="293"/>
      <c r="R18" s="293"/>
      <c r="S18" s="293"/>
      <c r="T18" s="293"/>
      <c r="U18" s="293"/>
    </row>
    <row r="19" spans="1:21" ht="62.25" hidden="1"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57"/>
      <c r="N19" s="257"/>
      <c r="O19" s="257"/>
      <c r="P19" s="257"/>
      <c r="Q19" s="257"/>
      <c r="R19" s="257"/>
      <c r="S19" s="294"/>
      <c r="T19" s="258"/>
      <c r="U19" s="258"/>
    </row>
    <row r="20" spans="1:21" ht="62.25" hidden="1"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58"/>
      <c r="N20" s="258"/>
      <c r="O20" s="258"/>
      <c r="P20" s="258"/>
      <c r="Q20" s="258"/>
      <c r="R20" s="258"/>
      <c r="S20" s="258"/>
      <c r="T20" s="258"/>
      <c r="U20" s="258"/>
    </row>
    <row r="21" spans="1:21" ht="62.25" hidden="1" customHeight="1" x14ac:dyDescent="0.3">
      <c r="A21" s="390" t="s">
        <v>86</v>
      </c>
      <c r="B21" s="286" t="str">
        <f>Résultats!B22</f>
        <v>2.1</v>
      </c>
      <c r="C21" s="276" t="str">
        <f>Résultats!C22</f>
        <v>A</v>
      </c>
      <c r="D21" s="276">
        <f>Résultats!E22</f>
        <v>0</v>
      </c>
      <c r="E21" s="287" t="str">
        <f>Résultats!F22</f>
        <v>Chaque cadre a-t-il un titre de cadre ?</v>
      </c>
      <c r="F21" s="276" t="s">
        <v>109</v>
      </c>
      <c r="G21" s="276"/>
      <c r="H21" s="22"/>
      <c r="I21" s="22"/>
      <c r="J21" s="22"/>
      <c r="K21" s="22"/>
      <c r="L21" s="22"/>
      <c r="M21" s="258"/>
      <c r="N21" s="258"/>
      <c r="O21" s="258"/>
      <c r="P21" s="258"/>
      <c r="Q21" s="258"/>
      <c r="R21" s="258"/>
      <c r="S21" s="258"/>
      <c r="T21" s="258"/>
      <c r="U21" s="258"/>
    </row>
    <row r="22" spans="1:21" ht="62.25" hidden="1"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109</v>
      </c>
      <c r="G22" s="276"/>
      <c r="H22" s="22"/>
      <c r="I22" s="22"/>
      <c r="J22" s="22"/>
      <c r="K22" s="22"/>
      <c r="L22" s="22"/>
      <c r="M22" s="258"/>
      <c r="N22" s="258"/>
      <c r="O22" s="258"/>
      <c r="P22" s="258"/>
      <c r="Q22" s="258"/>
      <c r="R22" s="258"/>
      <c r="S22" s="258"/>
      <c r="T22" s="258"/>
      <c r="U22" s="258"/>
    </row>
    <row r="23" spans="1:21" ht="62.25" hidden="1"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58"/>
      <c r="N23" s="258"/>
      <c r="O23" s="258"/>
      <c r="P23" s="258"/>
      <c r="Q23" s="258"/>
      <c r="R23" s="258"/>
      <c r="S23" s="258"/>
      <c r="T23" s="258"/>
      <c r="U23" s="258"/>
    </row>
    <row r="24" spans="1:21"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t="s">
        <v>477</v>
      </c>
      <c r="I24" s="22" t="s">
        <v>485</v>
      </c>
      <c r="J24" s="22" t="s">
        <v>531</v>
      </c>
      <c r="K24" s="22" t="s">
        <v>532</v>
      </c>
      <c r="L24" s="290" t="s">
        <v>533</v>
      </c>
      <c r="M24" s="258"/>
      <c r="N24" s="258"/>
      <c r="O24" s="258"/>
      <c r="P24" s="258"/>
      <c r="Q24" s="258"/>
      <c r="R24" s="258"/>
      <c r="S24" s="258"/>
      <c r="T24" s="258"/>
      <c r="U24" s="258"/>
    </row>
    <row r="25" spans="1:21" ht="62.25" hidden="1"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58"/>
      <c r="N25" s="258"/>
      <c r="O25" s="258"/>
      <c r="P25" s="258"/>
      <c r="Q25" s="258"/>
      <c r="R25" s="258"/>
      <c r="S25" s="258"/>
      <c r="T25" s="258"/>
      <c r="U25" s="258"/>
    </row>
    <row r="26" spans="1:21" ht="62.25" hidden="1"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58"/>
      <c r="N26" s="258"/>
      <c r="O26" s="258"/>
      <c r="P26" s="258"/>
      <c r="Q26" s="258"/>
      <c r="R26" s="258"/>
      <c r="S26" s="258"/>
      <c r="T26" s="258"/>
      <c r="U26" s="258"/>
    </row>
    <row r="27" spans="1:21" ht="62.25" hidden="1"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58"/>
      <c r="N27" s="258"/>
      <c r="O27" s="258"/>
      <c r="P27" s="258"/>
      <c r="Q27" s="258"/>
      <c r="R27" s="258"/>
      <c r="S27" s="258"/>
      <c r="T27" s="258"/>
      <c r="U27" s="258"/>
    </row>
    <row r="28" spans="1:21" ht="62.25" hidden="1"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58"/>
      <c r="N28" s="258"/>
      <c r="O28" s="258"/>
      <c r="P28" s="258"/>
      <c r="Q28" s="258"/>
      <c r="R28" s="258"/>
      <c r="S28" s="258"/>
      <c r="T28" s="258"/>
      <c r="U28" s="258"/>
    </row>
    <row r="29" spans="1:21" ht="62.25" hidden="1"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58"/>
      <c r="N29" s="258"/>
      <c r="O29" s="258"/>
      <c r="P29" s="258"/>
      <c r="Q29" s="258"/>
      <c r="R29" s="258"/>
      <c r="S29" s="258"/>
      <c r="T29" s="258"/>
      <c r="U29" s="258"/>
    </row>
    <row r="30" spans="1:21" ht="62.25" hidden="1"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58"/>
      <c r="N30" s="258"/>
      <c r="O30" s="258"/>
      <c r="P30" s="258"/>
      <c r="Q30" s="258"/>
      <c r="R30" s="258"/>
      <c r="S30" s="258"/>
      <c r="T30" s="258"/>
      <c r="U30" s="258"/>
    </row>
    <row r="31" spans="1:21" ht="62.25" hidden="1"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58"/>
      <c r="N31" s="258"/>
      <c r="O31" s="258"/>
      <c r="P31" s="258"/>
      <c r="Q31" s="258"/>
      <c r="R31" s="258"/>
      <c r="S31" s="258"/>
      <c r="T31" s="258"/>
      <c r="U31" s="258"/>
    </row>
    <row r="32" spans="1:21" ht="62.25" hidden="1"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58"/>
      <c r="N32" s="258"/>
      <c r="O32" s="258"/>
      <c r="P32" s="258"/>
      <c r="Q32" s="258"/>
      <c r="R32" s="258"/>
      <c r="S32" s="258"/>
      <c r="T32" s="258"/>
      <c r="U32" s="258"/>
    </row>
    <row r="33" spans="1:21" ht="62.25" hidden="1"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58"/>
      <c r="N33" s="258"/>
      <c r="O33" s="258"/>
      <c r="P33" s="258"/>
      <c r="Q33" s="258"/>
      <c r="R33" s="258"/>
      <c r="S33" s="258"/>
      <c r="T33" s="258"/>
      <c r="U33" s="258"/>
    </row>
    <row r="34" spans="1:21" ht="62.25" hidden="1"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58"/>
      <c r="N34" s="258"/>
      <c r="O34" s="258"/>
      <c r="P34" s="258"/>
      <c r="Q34" s="258"/>
      <c r="R34" s="258"/>
      <c r="S34" s="258"/>
      <c r="T34" s="258"/>
      <c r="U34" s="258"/>
    </row>
    <row r="35" spans="1:21" ht="62.25" hidden="1"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58"/>
      <c r="N35" s="258"/>
      <c r="O35" s="258"/>
      <c r="P35" s="258"/>
      <c r="Q35" s="258"/>
      <c r="R35" s="258"/>
      <c r="S35" s="258"/>
      <c r="T35" s="258"/>
      <c r="U35" s="258"/>
    </row>
    <row r="36" spans="1:21" ht="62.25" hidden="1"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58"/>
      <c r="N36" s="258"/>
      <c r="O36" s="258"/>
      <c r="P36" s="258"/>
      <c r="Q36" s="258"/>
      <c r="R36" s="258"/>
      <c r="S36" s="258"/>
      <c r="T36" s="258"/>
      <c r="U36" s="258"/>
    </row>
    <row r="37" spans="1:21" ht="62.25" hidden="1"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58"/>
      <c r="N37" s="258"/>
      <c r="O37" s="258"/>
      <c r="P37" s="258"/>
      <c r="Q37" s="258"/>
      <c r="R37" s="258"/>
      <c r="S37" s="258"/>
      <c r="T37" s="258"/>
      <c r="U37" s="258"/>
    </row>
    <row r="38" spans="1:21" ht="62.25" hidden="1"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58"/>
      <c r="N38" s="258"/>
      <c r="O38" s="258"/>
      <c r="P38" s="258"/>
      <c r="Q38" s="258"/>
      <c r="R38" s="258"/>
      <c r="S38" s="258"/>
      <c r="T38" s="258"/>
      <c r="U38" s="258"/>
    </row>
    <row r="39" spans="1:21" ht="62.25" hidden="1"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58"/>
      <c r="N39" s="258"/>
      <c r="O39" s="258"/>
      <c r="P39" s="258"/>
      <c r="Q39" s="258"/>
      <c r="R39" s="258"/>
      <c r="S39" s="258"/>
      <c r="T39" s="258"/>
      <c r="U39" s="258"/>
    </row>
    <row r="40" spans="1:21" ht="62.25" hidden="1"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58"/>
      <c r="N40" s="258"/>
      <c r="O40" s="258"/>
      <c r="P40" s="258"/>
      <c r="Q40" s="258"/>
      <c r="R40" s="258"/>
      <c r="S40" s="258"/>
      <c r="T40" s="258"/>
      <c r="U40" s="258"/>
    </row>
    <row r="41" spans="1:21" ht="62.25" hidden="1"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58"/>
      <c r="N41" s="258"/>
      <c r="O41" s="258"/>
      <c r="P41" s="258"/>
      <c r="Q41" s="258"/>
      <c r="R41" s="258"/>
      <c r="S41" s="258"/>
      <c r="T41" s="258"/>
      <c r="U41" s="258"/>
    </row>
    <row r="42" spans="1:21" ht="62.25" hidden="1"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258"/>
      <c r="N42" s="258"/>
      <c r="O42" s="258"/>
      <c r="P42" s="258"/>
      <c r="Q42" s="258"/>
      <c r="R42" s="258"/>
      <c r="S42" s="258"/>
      <c r="T42" s="258"/>
      <c r="U42" s="258"/>
    </row>
    <row r="43" spans="1:21" ht="62.25" hidden="1"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258"/>
      <c r="N43" s="258"/>
      <c r="O43" s="258"/>
      <c r="P43" s="258"/>
      <c r="Q43" s="258"/>
      <c r="R43" s="258"/>
      <c r="S43" s="258"/>
      <c r="T43" s="258"/>
      <c r="U43" s="258"/>
    </row>
    <row r="44" spans="1:21" ht="62.25" hidden="1"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258"/>
      <c r="N44" s="258"/>
      <c r="O44" s="258"/>
      <c r="P44" s="258"/>
      <c r="Q44" s="258"/>
      <c r="R44" s="258"/>
      <c r="S44" s="258"/>
      <c r="T44" s="258"/>
      <c r="U44" s="258"/>
    </row>
    <row r="45" spans="1:21" ht="62.25" hidden="1"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258"/>
      <c r="N45" s="258"/>
      <c r="O45" s="258"/>
      <c r="P45" s="258"/>
      <c r="Q45" s="258"/>
      <c r="R45" s="258"/>
      <c r="S45" s="258"/>
      <c r="T45" s="258"/>
      <c r="U45" s="258"/>
    </row>
    <row r="46" spans="1:21" ht="62.25" hidden="1"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58"/>
      <c r="N46" s="258"/>
      <c r="O46" s="258"/>
      <c r="P46" s="258"/>
      <c r="Q46" s="258"/>
      <c r="R46" s="258"/>
      <c r="S46" s="258"/>
      <c r="T46" s="258"/>
      <c r="U46" s="258"/>
    </row>
    <row r="47" spans="1:21"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t="s">
        <v>480</v>
      </c>
      <c r="I47" s="22" t="s">
        <v>485</v>
      </c>
      <c r="J47" s="22" t="s">
        <v>534</v>
      </c>
      <c r="K47" s="22" t="s">
        <v>535</v>
      </c>
      <c r="L47" s="290" t="s">
        <v>507</v>
      </c>
      <c r="M47" s="258"/>
      <c r="N47" s="258"/>
      <c r="O47" s="258"/>
      <c r="P47" s="258"/>
      <c r="Q47" s="258"/>
      <c r="R47" s="258"/>
      <c r="S47" s="258"/>
      <c r="T47" s="258"/>
      <c r="U47" s="258"/>
    </row>
    <row r="48" spans="1:21" ht="62.25" hidden="1"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58"/>
      <c r="N48" s="258"/>
      <c r="O48" s="258"/>
      <c r="P48" s="258"/>
      <c r="Q48" s="258"/>
      <c r="R48" s="258"/>
      <c r="S48" s="258"/>
      <c r="T48" s="258"/>
      <c r="U48" s="258"/>
    </row>
    <row r="49" spans="1:21" ht="62.25" hidden="1"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106</v>
      </c>
      <c r="G49" s="276"/>
      <c r="H49" s="22"/>
      <c r="I49" s="22"/>
      <c r="J49" s="22"/>
      <c r="K49" s="22"/>
      <c r="L49" s="22"/>
      <c r="M49" s="258"/>
      <c r="N49" s="258"/>
      <c r="O49" s="258"/>
      <c r="P49" s="258"/>
      <c r="Q49" s="258"/>
      <c r="R49" s="258"/>
      <c r="S49" s="258"/>
      <c r="T49" s="258"/>
      <c r="U49" s="258"/>
    </row>
    <row r="50" spans="1:21" ht="62.25" hidden="1"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58"/>
      <c r="N50" s="258"/>
      <c r="O50" s="258"/>
      <c r="P50" s="258"/>
      <c r="Q50" s="258"/>
      <c r="R50" s="258"/>
      <c r="S50" s="258"/>
      <c r="T50" s="258"/>
      <c r="U50" s="258"/>
    </row>
    <row r="51" spans="1:21" ht="62.25" hidden="1"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106</v>
      </c>
      <c r="G51" s="276"/>
      <c r="H51" s="22"/>
      <c r="I51" s="22"/>
      <c r="J51" s="22"/>
      <c r="K51" s="22"/>
      <c r="L51" s="22"/>
      <c r="M51" s="258"/>
      <c r="N51" s="258"/>
      <c r="O51" s="258"/>
      <c r="P51" s="258"/>
      <c r="Q51" s="258"/>
      <c r="R51" s="258"/>
      <c r="S51" s="258"/>
      <c r="T51" s="258"/>
      <c r="U51" s="258"/>
    </row>
    <row r="52" spans="1:21" ht="62.25" hidden="1"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58"/>
      <c r="N52" s="258"/>
      <c r="O52" s="258"/>
      <c r="P52" s="258"/>
      <c r="Q52" s="258"/>
      <c r="R52" s="258"/>
      <c r="S52" s="258"/>
      <c r="T52" s="258"/>
      <c r="U52" s="258"/>
    </row>
    <row r="53" spans="1:21" ht="62.25" hidden="1"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58"/>
      <c r="N53" s="258"/>
      <c r="O53" s="258"/>
      <c r="P53" s="258"/>
      <c r="Q53" s="258"/>
      <c r="R53" s="258"/>
      <c r="S53" s="258"/>
      <c r="T53" s="258"/>
      <c r="U53" s="258"/>
    </row>
    <row r="54" spans="1:21" ht="62.25" hidden="1"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58"/>
      <c r="N54" s="258"/>
      <c r="O54" s="258"/>
      <c r="P54" s="258"/>
      <c r="Q54" s="258"/>
      <c r="R54" s="258"/>
      <c r="S54" s="258"/>
      <c r="T54" s="258"/>
      <c r="U54" s="258"/>
    </row>
    <row r="55" spans="1:21" ht="62.25" hidden="1"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258"/>
      <c r="N55" s="258"/>
      <c r="O55" s="258"/>
      <c r="P55" s="258"/>
      <c r="Q55" s="258"/>
      <c r="R55" s="258"/>
      <c r="S55" s="258"/>
      <c r="T55" s="258"/>
      <c r="U55" s="258"/>
    </row>
    <row r="56" spans="1:21" ht="62.25" hidden="1"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58"/>
      <c r="N56" s="258"/>
      <c r="O56" s="258"/>
      <c r="P56" s="258"/>
      <c r="Q56" s="258"/>
      <c r="R56" s="258"/>
      <c r="S56" s="258"/>
      <c r="T56" s="258"/>
      <c r="U56" s="258"/>
    </row>
    <row r="57" spans="1:21" ht="62.25" hidden="1"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58"/>
      <c r="N57" s="258"/>
      <c r="O57" s="258"/>
      <c r="P57" s="258"/>
      <c r="Q57" s="258"/>
      <c r="R57" s="258"/>
      <c r="S57" s="258"/>
      <c r="T57" s="258"/>
      <c r="U57" s="258"/>
    </row>
    <row r="58" spans="1:21" ht="62.25" hidden="1"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58"/>
      <c r="N58" s="258"/>
      <c r="O58" s="258"/>
      <c r="P58" s="258"/>
      <c r="Q58" s="258"/>
      <c r="R58" s="258"/>
      <c r="S58" s="258"/>
      <c r="T58" s="258"/>
      <c r="U58" s="258"/>
    </row>
    <row r="59" spans="1:21" ht="62.25" hidden="1"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58"/>
      <c r="N59" s="258"/>
      <c r="O59" s="258"/>
      <c r="P59" s="258"/>
      <c r="Q59" s="258"/>
      <c r="R59" s="258"/>
      <c r="S59" s="258"/>
      <c r="T59" s="258"/>
      <c r="U59" s="258"/>
    </row>
    <row r="60" spans="1:21" ht="62.25" hidden="1"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58"/>
      <c r="N60" s="258"/>
      <c r="O60" s="258"/>
      <c r="P60" s="258"/>
      <c r="Q60" s="258"/>
      <c r="R60" s="258"/>
      <c r="S60" s="258"/>
      <c r="T60" s="258"/>
      <c r="U60" s="258"/>
    </row>
    <row r="61" spans="1:21" ht="62.25" hidden="1"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58"/>
      <c r="N61" s="258"/>
      <c r="O61" s="258"/>
      <c r="P61" s="258"/>
      <c r="Q61" s="258"/>
      <c r="R61" s="258"/>
      <c r="S61" s="258"/>
      <c r="T61" s="258"/>
      <c r="U61" s="258"/>
    </row>
    <row r="62" spans="1:21" ht="62.25" hidden="1"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c r="I62" s="22"/>
      <c r="J62" s="22"/>
      <c r="K62" s="22"/>
      <c r="L62" s="22"/>
      <c r="M62" s="258"/>
      <c r="N62" s="258"/>
      <c r="O62" s="258"/>
      <c r="P62" s="258"/>
      <c r="Q62" s="258"/>
      <c r="R62" s="258"/>
      <c r="S62" s="258"/>
      <c r="T62" s="258"/>
      <c r="U62" s="258"/>
    </row>
    <row r="63" spans="1:21" ht="62.25" hidden="1"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58"/>
      <c r="N63" s="258"/>
      <c r="O63" s="258"/>
      <c r="P63" s="258"/>
      <c r="Q63" s="258"/>
      <c r="R63" s="258"/>
      <c r="S63" s="258"/>
      <c r="T63" s="258"/>
      <c r="U63" s="258"/>
    </row>
    <row r="64" spans="1:21" ht="62.25" hidden="1"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c r="I64" s="22"/>
      <c r="J64" s="22"/>
      <c r="K64" s="22"/>
      <c r="L64" s="22"/>
      <c r="M64" s="258"/>
      <c r="N64" s="258"/>
      <c r="O64" s="258"/>
      <c r="P64" s="258"/>
      <c r="Q64" s="258"/>
      <c r="R64" s="258"/>
      <c r="S64" s="258"/>
      <c r="T64" s="258"/>
      <c r="U64" s="258"/>
    </row>
    <row r="65" spans="1:21" ht="62.25" hidden="1"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58"/>
      <c r="N65" s="258"/>
      <c r="O65" s="258"/>
      <c r="P65" s="258"/>
      <c r="Q65" s="258"/>
      <c r="R65" s="258"/>
      <c r="S65" s="258"/>
      <c r="T65" s="258"/>
      <c r="U65" s="258"/>
    </row>
    <row r="66" spans="1:21" ht="62.25" hidden="1"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58"/>
      <c r="N66" s="258"/>
      <c r="O66" s="258"/>
      <c r="P66" s="258"/>
      <c r="Q66" s="258"/>
      <c r="R66" s="258"/>
      <c r="S66" s="258"/>
      <c r="T66" s="258"/>
      <c r="U66" s="258"/>
    </row>
    <row r="67" spans="1:21" ht="62.25" hidden="1"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58"/>
      <c r="N67" s="258"/>
      <c r="O67" s="258"/>
      <c r="P67" s="258"/>
      <c r="Q67" s="258"/>
      <c r="R67" s="258"/>
      <c r="S67" s="258"/>
      <c r="T67" s="258"/>
      <c r="U67" s="258"/>
    </row>
    <row r="68" spans="1:21" ht="62.25" hidden="1"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58"/>
      <c r="N68" s="258"/>
      <c r="O68" s="258"/>
      <c r="P68" s="258"/>
      <c r="Q68" s="258"/>
      <c r="R68" s="258"/>
      <c r="S68" s="258"/>
      <c r="T68" s="258"/>
      <c r="U68" s="258"/>
    </row>
    <row r="69" spans="1:21" ht="62.25" hidden="1"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58"/>
      <c r="N69" s="258"/>
      <c r="O69" s="258"/>
      <c r="P69" s="258"/>
      <c r="Q69" s="258"/>
      <c r="R69" s="258"/>
      <c r="S69" s="258"/>
      <c r="T69" s="258"/>
      <c r="U69" s="258"/>
    </row>
    <row r="70" spans="1:21" ht="62.25" hidden="1"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58"/>
      <c r="N70" s="258"/>
      <c r="O70" s="258"/>
      <c r="P70" s="258"/>
      <c r="Q70" s="258"/>
      <c r="R70" s="258"/>
      <c r="S70" s="258"/>
      <c r="T70" s="258"/>
      <c r="U70" s="258"/>
    </row>
    <row r="71" spans="1:21" ht="62.25" hidden="1"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58"/>
      <c r="N71" s="258"/>
      <c r="O71" s="258"/>
      <c r="P71" s="258"/>
      <c r="Q71" s="258"/>
      <c r="R71" s="258"/>
      <c r="S71" s="258"/>
      <c r="T71" s="258"/>
      <c r="U71" s="258"/>
    </row>
    <row r="72" spans="1:21" ht="62.25" hidden="1"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58"/>
      <c r="N72" s="258"/>
      <c r="O72" s="258"/>
      <c r="P72" s="258"/>
      <c r="Q72" s="258"/>
      <c r="R72" s="258"/>
      <c r="S72" s="258"/>
      <c r="T72" s="258"/>
      <c r="U72" s="258"/>
    </row>
    <row r="73" spans="1:21" ht="62.25" hidden="1"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58"/>
      <c r="N73" s="258"/>
      <c r="O73" s="258"/>
      <c r="P73" s="258"/>
      <c r="Q73" s="258"/>
      <c r="R73" s="258"/>
      <c r="S73" s="258"/>
      <c r="T73" s="258"/>
      <c r="U73" s="258"/>
    </row>
    <row r="74" spans="1:21" ht="62.25" hidden="1"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58"/>
      <c r="N74" s="258"/>
      <c r="O74" s="258"/>
      <c r="P74" s="258"/>
      <c r="Q74" s="258"/>
      <c r="R74" s="258"/>
      <c r="S74" s="258"/>
      <c r="T74" s="258"/>
      <c r="U74" s="258"/>
    </row>
    <row r="75" spans="1:21" ht="62.25" hidden="1"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58"/>
      <c r="N75" s="258"/>
      <c r="O75" s="258"/>
      <c r="P75" s="258"/>
      <c r="Q75" s="258"/>
      <c r="R75" s="258"/>
      <c r="S75" s="258"/>
      <c r="T75" s="258"/>
      <c r="U75" s="258"/>
    </row>
    <row r="76" spans="1:21" ht="62.25" hidden="1"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58"/>
      <c r="N76" s="258"/>
      <c r="O76" s="258"/>
      <c r="P76" s="258"/>
      <c r="Q76" s="258"/>
      <c r="R76" s="258"/>
      <c r="S76" s="258"/>
      <c r="T76" s="258"/>
      <c r="U76" s="258"/>
    </row>
    <row r="77" spans="1:21" ht="62.25" hidden="1"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58"/>
      <c r="N77" s="258"/>
      <c r="O77" s="258"/>
      <c r="P77" s="258"/>
      <c r="Q77" s="258"/>
      <c r="R77" s="258"/>
      <c r="S77" s="258"/>
      <c r="T77" s="258"/>
      <c r="U77" s="258"/>
    </row>
    <row r="78" spans="1:21" ht="88.2" hidden="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58"/>
      <c r="N78" s="258"/>
      <c r="O78" s="258"/>
      <c r="P78" s="258"/>
      <c r="Q78" s="258"/>
      <c r="R78" s="258"/>
      <c r="S78" s="258"/>
      <c r="T78" s="258"/>
      <c r="U78" s="258"/>
    </row>
    <row r="79" spans="1:21" ht="62.25" hidden="1"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58"/>
      <c r="N79" s="258"/>
      <c r="O79" s="258"/>
      <c r="P79" s="258"/>
      <c r="Q79" s="258"/>
      <c r="R79" s="258"/>
      <c r="S79" s="258"/>
      <c r="T79" s="258"/>
      <c r="U79" s="258"/>
    </row>
    <row r="80" spans="1:21" ht="62.25" hidden="1"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58"/>
      <c r="N80" s="258"/>
      <c r="O80" s="258"/>
      <c r="P80" s="258"/>
      <c r="Q80" s="258"/>
      <c r="R80" s="258"/>
      <c r="S80" s="258"/>
      <c r="T80" s="258"/>
      <c r="U80" s="258"/>
    </row>
    <row r="81" spans="1:21" ht="62.25" hidden="1"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58"/>
      <c r="N81" s="258"/>
      <c r="O81" s="258"/>
      <c r="P81" s="258"/>
      <c r="Q81" s="258"/>
      <c r="R81" s="258"/>
      <c r="S81" s="258"/>
      <c r="T81" s="258"/>
      <c r="U81" s="258"/>
    </row>
    <row r="82" spans="1:21" ht="62.25" hidden="1" customHeight="1" x14ac:dyDescent="0.3">
      <c r="A82" s="390" t="s">
        <v>95</v>
      </c>
      <c r="B82" s="286" t="str">
        <f>Résultats!B83</f>
        <v>11.1</v>
      </c>
      <c r="C82" s="276" t="str">
        <f>Résultats!C83</f>
        <v>A</v>
      </c>
      <c r="D82" s="276" t="str">
        <f>Résultats!E83</f>
        <v>x</v>
      </c>
      <c r="E82" s="287" t="str">
        <f>Résultats!F83</f>
        <v>Chaque champ de formulaire a-t-il une étiquette ?</v>
      </c>
      <c r="F82" s="276" t="s">
        <v>106</v>
      </c>
      <c r="G82" s="276"/>
      <c r="H82" s="22"/>
      <c r="I82" s="22"/>
      <c r="J82" s="22"/>
      <c r="K82" s="22"/>
      <c r="L82" s="22"/>
      <c r="M82" s="258"/>
      <c r="N82" s="258"/>
      <c r="O82" s="258"/>
      <c r="P82" s="258"/>
      <c r="Q82" s="258"/>
      <c r="R82" s="258"/>
      <c r="S82" s="258"/>
      <c r="T82" s="258"/>
      <c r="U82" s="258"/>
    </row>
    <row r="83" spans="1:21" ht="62.25" hidden="1"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106</v>
      </c>
      <c r="G83" s="276"/>
      <c r="H83" s="22"/>
      <c r="I83" s="22"/>
      <c r="J83" s="22"/>
      <c r="K83" s="22"/>
      <c r="L83" s="22"/>
      <c r="M83" s="258"/>
      <c r="N83" s="258"/>
      <c r="O83" s="258"/>
      <c r="P83" s="258"/>
      <c r="Q83" s="258"/>
      <c r="R83" s="258"/>
      <c r="S83" s="258"/>
      <c r="T83" s="258"/>
      <c r="U83" s="258"/>
    </row>
    <row r="84" spans="1:21" ht="62.25" hidden="1"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58"/>
      <c r="N84" s="258"/>
      <c r="O84" s="258"/>
      <c r="P84" s="258"/>
      <c r="Q84" s="258"/>
      <c r="R84" s="258"/>
      <c r="S84" s="258"/>
      <c r="T84" s="258"/>
      <c r="U84" s="258"/>
    </row>
    <row r="85" spans="1:21" ht="62.25" hidden="1"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106</v>
      </c>
      <c r="G85" s="276"/>
      <c r="H85" s="22"/>
      <c r="I85" s="22"/>
      <c r="J85" s="22"/>
      <c r="K85" s="22"/>
      <c r="L85" s="22"/>
      <c r="M85" s="258"/>
      <c r="N85" s="258"/>
      <c r="O85" s="258"/>
      <c r="P85" s="258"/>
      <c r="Q85" s="258"/>
      <c r="R85" s="258"/>
      <c r="S85" s="258"/>
      <c r="T85" s="258"/>
      <c r="U85" s="258"/>
    </row>
    <row r="86" spans="1:21" ht="62.25" hidden="1"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58"/>
      <c r="N86" s="258"/>
      <c r="O86" s="258"/>
      <c r="P86" s="258"/>
      <c r="Q86" s="258"/>
      <c r="R86" s="258"/>
      <c r="S86" s="258"/>
      <c r="T86" s="258"/>
      <c r="U86" s="258"/>
    </row>
    <row r="87" spans="1:21" ht="62.25" hidden="1"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58"/>
      <c r="N87" s="258"/>
      <c r="O87" s="258"/>
      <c r="P87" s="258"/>
      <c r="Q87" s="258"/>
      <c r="R87" s="258"/>
      <c r="S87" s="258"/>
      <c r="T87" s="258"/>
      <c r="U87" s="258"/>
    </row>
    <row r="88" spans="1:21" ht="62.25" hidden="1"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58"/>
      <c r="N88" s="258"/>
      <c r="O88" s="258"/>
      <c r="P88" s="258"/>
      <c r="Q88" s="258"/>
      <c r="R88" s="258"/>
      <c r="S88" s="258"/>
      <c r="T88" s="258"/>
      <c r="U88" s="258"/>
    </row>
    <row r="89" spans="1:21" ht="62.25" hidden="1"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58"/>
      <c r="N89" s="258"/>
      <c r="O89" s="258"/>
      <c r="P89" s="258"/>
      <c r="Q89" s="258"/>
      <c r="R89" s="258"/>
      <c r="S89" s="258"/>
      <c r="T89" s="258"/>
      <c r="U89" s="258"/>
    </row>
    <row r="90" spans="1:21" ht="62.25" hidden="1"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258"/>
      <c r="N90" s="258"/>
      <c r="O90" s="258"/>
      <c r="P90" s="258"/>
      <c r="Q90" s="258"/>
      <c r="R90" s="258"/>
      <c r="S90" s="258"/>
      <c r="T90" s="258"/>
      <c r="U90" s="258"/>
    </row>
    <row r="91" spans="1:21" ht="62.25" hidden="1"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258"/>
      <c r="N91" s="258"/>
      <c r="O91" s="258"/>
      <c r="P91" s="258"/>
      <c r="Q91" s="258"/>
      <c r="R91" s="258"/>
      <c r="S91" s="258"/>
      <c r="T91" s="258"/>
      <c r="U91" s="258"/>
    </row>
    <row r="92" spans="1:21" ht="62.25" hidden="1"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258"/>
      <c r="N92" s="258"/>
      <c r="O92" s="258"/>
      <c r="P92" s="258"/>
      <c r="Q92" s="258"/>
      <c r="R92" s="258"/>
      <c r="S92" s="258"/>
      <c r="T92" s="258"/>
      <c r="U92" s="258"/>
    </row>
    <row r="93" spans="1:21" ht="75.599999999999994" hidden="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58"/>
      <c r="N93" s="258"/>
      <c r="O93" s="258"/>
      <c r="P93" s="258"/>
      <c r="Q93" s="258"/>
      <c r="R93" s="258"/>
      <c r="S93" s="258"/>
      <c r="T93" s="258"/>
      <c r="U93" s="258"/>
    </row>
    <row r="94" spans="1:21" ht="62.25" hidden="1"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258"/>
      <c r="N94" s="258"/>
      <c r="O94" s="258"/>
      <c r="P94" s="258"/>
      <c r="Q94" s="258"/>
      <c r="R94" s="258"/>
      <c r="S94" s="258"/>
      <c r="T94" s="258"/>
      <c r="U94" s="258"/>
    </row>
    <row r="95" spans="1:21" ht="62.25" hidden="1"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258"/>
      <c r="N95" s="258"/>
      <c r="O95" s="258"/>
      <c r="P95" s="258"/>
      <c r="Q95" s="258"/>
      <c r="R95" s="258"/>
      <c r="S95" s="258"/>
      <c r="T95" s="258"/>
      <c r="U95" s="258"/>
    </row>
    <row r="96" spans="1:21" ht="62.25" hidden="1"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258"/>
      <c r="N96" s="258"/>
      <c r="O96" s="258"/>
      <c r="P96" s="258"/>
      <c r="Q96" s="258"/>
      <c r="R96" s="258"/>
      <c r="S96" s="258"/>
      <c r="T96" s="258"/>
      <c r="U96" s="258"/>
    </row>
    <row r="97" spans="1:21" ht="62.25" hidden="1" customHeight="1" x14ac:dyDescent="0.3">
      <c r="A97" s="351"/>
      <c r="B97" s="292" t="str">
        <f>Résultats!B98</f>
        <v>12.3</v>
      </c>
      <c r="C97" s="276" t="str">
        <f>Résultats!C98</f>
        <v>AA</v>
      </c>
      <c r="D97" s="276">
        <f>Résultats!E98</f>
        <v>0</v>
      </c>
      <c r="E97" s="287" t="str">
        <f>Résultats!F98</f>
        <v>La page « plan du site » est-elle pertinente ?</v>
      </c>
      <c r="F97" s="276" t="s">
        <v>106</v>
      </c>
      <c r="G97" s="276"/>
      <c r="H97" s="22"/>
      <c r="I97" s="22"/>
      <c r="J97" s="22"/>
      <c r="K97" s="22"/>
      <c r="L97" s="22"/>
      <c r="M97" s="258"/>
      <c r="N97" s="258"/>
      <c r="O97" s="258"/>
      <c r="P97" s="258"/>
      <c r="Q97" s="258"/>
      <c r="R97" s="258"/>
      <c r="S97" s="258"/>
      <c r="T97" s="258"/>
      <c r="U97" s="258"/>
    </row>
    <row r="98" spans="1:21" ht="62.25" hidden="1"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258"/>
      <c r="N98" s="258"/>
      <c r="O98" s="258"/>
      <c r="P98" s="258"/>
      <c r="Q98" s="258"/>
      <c r="R98" s="258"/>
      <c r="S98" s="258"/>
      <c r="T98" s="258"/>
      <c r="U98" s="258"/>
    </row>
    <row r="99" spans="1:21" ht="62.25" hidden="1"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258"/>
      <c r="N99" s="258"/>
      <c r="O99" s="258"/>
      <c r="P99" s="258"/>
      <c r="Q99" s="258"/>
      <c r="R99" s="258"/>
      <c r="S99" s="258"/>
      <c r="T99" s="258"/>
      <c r="U99" s="258"/>
    </row>
    <row r="100" spans="1:21" ht="75.599999999999994" hidden="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58"/>
      <c r="N100" s="258"/>
      <c r="O100" s="258"/>
      <c r="P100" s="258"/>
      <c r="Q100" s="258"/>
      <c r="R100" s="258"/>
      <c r="S100" s="258"/>
      <c r="T100" s="258"/>
      <c r="U100" s="258"/>
    </row>
    <row r="101" spans="1:21" ht="62.25" hidden="1"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258"/>
      <c r="N101" s="258"/>
      <c r="O101" s="258"/>
      <c r="P101" s="258"/>
      <c r="Q101" s="258"/>
      <c r="R101" s="258"/>
      <c r="S101" s="258"/>
      <c r="T101" s="258"/>
      <c r="U101" s="258"/>
    </row>
    <row r="102" spans="1:21" ht="62.25" hidden="1"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58"/>
      <c r="N102" s="258"/>
      <c r="O102" s="258"/>
      <c r="P102" s="258"/>
      <c r="Q102" s="258"/>
      <c r="R102" s="258"/>
      <c r="S102" s="258"/>
      <c r="T102" s="258"/>
      <c r="U102" s="258"/>
    </row>
    <row r="103" spans="1:21" ht="62.25" hidden="1"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58"/>
      <c r="N103" s="258"/>
      <c r="O103" s="258"/>
      <c r="P103" s="258"/>
      <c r="Q103" s="258"/>
      <c r="R103" s="258"/>
      <c r="S103" s="258"/>
      <c r="T103" s="258"/>
      <c r="U103" s="258"/>
    </row>
    <row r="104" spans="1:21" ht="62.25" hidden="1"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58"/>
      <c r="N104" s="258"/>
      <c r="O104" s="258"/>
      <c r="P104" s="258"/>
      <c r="Q104" s="258"/>
      <c r="R104" s="258"/>
      <c r="S104" s="258"/>
      <c r="T104" s="258"/>
      <c r="U104" s="258"/>
    </row>
    <row r="105" spans="1:21" ht="62.25" hidden="1"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58"/>
      <c r="N105" s="258"/>
      <c r="O105" s="258"/>
      <c r="P105" s="258"/>
      <c r="Q105" s="258"/>
      <c r="R105" s="258"/>
      <c r="S105" s="258"/>
      <c r="T105" s="258"/>
      <c r="U105" s="258"/>
    </row>
    <row r="106" spans="1:21" ht="62.25" hidden="1"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58"/>
      <c r="N106" s="258"/>
      <c r="O106" s="258"/>
      <c r="P106" s="258"/>
      <c r="Q106" s="258"/>
      <c r="R106" s="258"/>
      <c r="S106" s="258"/>
      <c r="T106" s="258"/>
      <c r="U106" s="258"/>
    </row>
    <row r="107" spans="1:21" ht="62.25" hidden="1"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58"/>
      <c r="N107" s="258"/>
      <c r="O107" s="258"/>
      <c r="P107" s="258"/>
      <c r="Q107" s="258"/>
      <c r="R107" s="258"/>
      <c r="S107" s="258"/>
      <c r="T107" s="258"/>
      <c r="U107" s="258"/>
    </row>
    <row r="108" spans="1:21"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106</v>
      </c>
      <c r="G108" s="276"/>
      <c r="H108" s="22" t="s">
        <v>477</v>
      </c>
      <c r="I108" s="22" t="s">
        <v>485</v>
      </c>
      <c r="J108" s="22" t="s">
        <v>536</v>
      </c>
      <c r="K108" s="22" t="s">
        <v>537</v>
      </c>
      <c r="L108" s="290" t="s">
        <v>533</v>
      </c>
      <c r="M108" s="258"/>
      <c r="N108" s="258"/>
      <c r="O108" s="258"/>
      <c r="P108" s="258"/>
      <c r="Q108" s="258"/>
      <c r="R108" s="258"/>
      <c r="S108" s="258"/>
      <c r="T108" s="258"/>
      <c r="U108" s="258"/>
    </row>
    <row r="109" spans="1:21" ht="62.25" hidden="1"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58"/>
      <c r="N109" s="258"/>
      <c r="O109" s="258"/>
      <c r="P109" s="258"/>
      <c r="Q109" s="258"/>
      <c r="R109" s="258"/>
      <c r="S109" s="258"/>
      <c r="T109" s="258"/>
      <c r="U109" s="258"/>
    </row>
    <row r="110" spans="1:21" ht="62.25" hidden="1"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58"/>
      <c r="N110" s="258"/>
      <c r="O110" s="258"/>
      <c r="P110" s="258"/>
      <c r="Q110" s="258"/>
      <c r="R110" s="258"/>
      <c r="S110" s="258"/>
      <c r="T110" s="258"/>
      <c r="U110" s="258"/>
    </row>
    <row r="111" spans="1:21" ht="62.25" hidden="1"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58"/>
      <c r="N111" s="258"/>
      <c r="O111" s="258"/>
      <c r="P111" s="258"/>
      <c r="Q111" s="258"/>
      <c r="R111" s="258"/>
      <c r="S111" s="258"/>
      <c r="T111" s="258"/>
      <c r="U111" s="258"/>
    </row>
    <row r="112" spans="1:21" ht="62.25" hidden="1"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58"/>
      <c r="N112" s="258"/>
      <c r="O112" s="258"/>
      <c r="P112" s="258"/>
      <c r="Q112" s="258"/>
      <c r="R112" s="258"/>
      <c r="S112" s="258"/>
      <c r="T112" s="258"/>
      <c r="U112" s="258"/>
    </row>
    <row r="113" spans="1:21" ht="62.25" hidden="1"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58"/>
      <c r="N113" s="258"/>
      <c r="O113" s="258"/>
      <c r="P113" s="258"/>
      <c r="Q113" s="258"/>
      <c r="R113" s="258"/>
      <c r="S113" s="258"/>
      <c r="T113" s="258"/>
      <c r="U113" s="258"/>
    </row>
    <row r="114" spans="1:21" ht="62.25" hidden="1"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58"/>
      <c r="N114" s="258"/>
      <c r="O114" s="258"/>
      <c r="P114" s="258"/>
      <c r="Q114" s="258"/>
      <c r="R114" s="258"/>
      <c r="S114" s="258"/>
      <c r="T114" s="258"/>
      <c r="U114" s="258"/>
    </row>
    <row r="115" spans="1:21" ht="62.25" hidden="1"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hidden="1"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58"/>
      <c r="N116" s="258"/>
      <c r="O116" s="258"/>
      <c r="P116" s="258"/>
      <c r="Q116" s="258"/>
      <c r="R116" s="258"/>
      <c r="S116" s="258"/>
      <c r="T116" s="258"/>
      <c r="U116" s="258"/>
    </row>
    <row r="117" spans="1:21" ht="50.4" hidden="1"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58"/>
      <c r="N117" s="258"/>
      <c r="O117" s="258"/>
      <c r="P117" s="258"/>
      <c r="Q117" s="258"/>
      <c r="R117" s="258"/>
      <c r="S117" s="258"/>
      <c r="T117" s="258"/>
      <c r="U117" s="258"/>
    </row>
  </sheetData>
  <autoFilter ref="B11:L117" xr:uid="{00000000-0009-0000-0000-000010000000}">
    <filterColumn colId="4">
      <filters>
        <filter val="nc"/>
      </filters>
    </filterColumn>
  </autoFilter>
  <mergeCells count="23">
    <mergeCell ref="A82:A94"/>
    <mergeCell ref="A95:A105"/>
    <mergeCell ref="A106:A117"/>
    <mergeCell ref="A47:A48"/>
    <mergeCell ref="A49:A53"/>
    <mergeCell ref="A54:A63"/>
    <mergeCell ref="A64:A67"/>
    <mergeCell ref="A68:A81"/>
    <mergeCell ref="A12:A20"/>
    <mergeCell ref="A21:A22"/>
    <mergeCell ref="A23:A25"/>
    <mergeCell ref="A26:A38"/>
    <mergeCell ref="A39:A46"/>
    <mergeCell ref="H4:H10"/>
    <mergeCell ref="I4:I10"/>
    <mergeCell ref="J4:J10"/>
    <mergeCell ref="K4:K10"/>
    <mergeCell ref="L4:L10"/>
    <mergeCell ref="C3:F3"/>
    <mergeCell ref="B4:B10"/>
    <mergeCell ref="C4:C10"/>
    <mergeCell ref="D4:D10"/>
    <mergeCell ref="G4:G10"/>
  </mergeCells>
  <conditionalFormatting sqref="D12:D117">
    <cfRule type="cellIs" dxfId="216" priority="2" operator="equal">
      <formula>"x"</formula>
    </cfRule>
  </conditionalFormatting>
  <conditionalFormatting sqref="F1:F2 C2 F4:F117">
    <cfRule type="cellIs" dxfId="215" priority="26" operator="equal">
      <formula>"na"</formula>
    </cfRule>
  </conditionalFormatting>
  <conditionalFormatting sqref="F4:F10">
    <cfRule type="cellIs" dxfId="214" priority="1" operator="equal">
      <formula>"na"</formula>
    </cfRule>
  </conditionalFormatting>
  <conditionalFormatting sqref="F11:F117">
    <cfRule type="cellIs" dxfId="213" priority="23" operator="equal">
      <formula>"c"</formula>
    </cfRule>
  </conditionalFormatting>
  <conditionalFormatting sqref="F11:F117">
    <cfRule type="cellIs" dxfId="212" priority="24" operator="equal">
      <formula>"nc"</formula>
    </cfRule>
  </conditionalFormatting>
  <conditionalFormatting sqref="F11:F117">
    <cfRule type="cellIs" dxfId="211" priority="25" operator="equal">
      <formula>"nt"</formula>
    </cfRule>
  </conditionalFormatting>
  <conditionalFormatting sqref="G12:G117">
    <cfRule type="cellIs" dxfId="210" priority="4" operator="equal">
      <formula>"d"</formula>
    </cfRule>
  </conditionalFormatting>
  <conditionalFormatting sqref="O4:R4">
    <cfRule type="cellIs" dxfId="209" priority="3" operator="equal">
      <formula>"NT"</formula>
    </cfRule>
  </conditionalFormatting>
  <conditionalFormatting sqref="O4:R4">
    <cfRule type="cellIs" dxfId="208" priority="19" operator="equal">
      <formula>"C"</formula>
    </cfRule>
  </conditionalFormatting>
  <conditionalFormatting sqref="O4:R4">
    <cfRule type="cellIs" dxfId="207" priority="20" operator="equal">
      <formula>"NC"</formula>
    </cfRule>
  </conditionalFormatting>
  <conditionalFormatting sqref="O4:R4">
    <cfRule type="cellIs" dxfId="206" priority="21" operator="equal">
      <formula>"NA"</formula>
    </cfRule>
  </conditionalFormatting>
  <conditionalFormatting sqref="O4:R4">
    <cfRule type="cellIs" dxfId="205" priority="22" operator="equal">
      <formula>"NT"</formula>
    </cfRule>
  </conditionalFormatting>
  <dataValidations count="3">
    <dataValidation type="list" allowBlank="1" showErrorMessage="1" sqref="F54:F55" xr:uid="{000800E5-008E-4EBF-99A8-002B006D00CE}">
      <formula1>"nt,na,c"</formula1>
    </dataValidation>
    <dataValidation type="list" allowBlank="1" showErrorMessage="1" sqref="F12:F53 F56:F117" xr:uid="{0090000D-008E-4E6F-9907-00FE00140004}">
      <formula1>"nt,na,c,nc"</formula1>
    </dataValidation>
    <dataValidation type="list" allowBlank="1" sqref="G12:G117" xr:uid="{00F100DB-00EA-4554-AA92-00F8001F0050}">
      <formula1>"d"</formula1>
    </dataValidation>
  </dataValidations>
  <hyperlinks>
    <hyperlink ref="L54" r:id="rId1" xr:uid="{00000000-0004-0000-1000-000000000000}"/>
    <hyperlink ref="L55" r:id="rId2" xr:uid="{00000000-0004-0000-10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000-000000000000}">
          <x14:formula1>
            <xm:f>Paramètres!$A$2:$A$5</xm:f>
          </x14:formula1>
          <xm:sqref>H12:H117</xm:sqref>
        </x14:dataValidation>
        <x14:dataValidation type="list" allowBlank="1" xr:uid="{00000000-0002-0000-1000-000001000000}">
          <x14:formula1>
            <xm:f>Paramètres!$D$2:$D$5</xm:f>
          </x14:formula1>
          <xm:sqref>I12:I117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rgb="FF666666"/>
    <outlinePr summaryBelow="0" summaryRight="0"/>
  </sheetPr>
  <dimension ref="A1:U117"/>
  <sheetViews>
    <sheetView showGridLines="0" workbookViewId="0">
      <pane xSplit="6" ySplit="11" topLeftCell="G12" activePane="bottomRight" state="frozen"/>
      <selection activeCell="F102" sqref="F102"/>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664062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22.33203125" customWidth="1"/>
  </cols>
  <sheetData>
    <row r="1" spans="1:21" ht="0.75" customHeight="1" x14ac:dyDescent="0.3">
      <c r="A1" s="257"/>
      <c r="B1" s="258"/>
      <c r="C1" s="258"/>
      <c r="D1" s="258"/>
      <c r="E1" s="258"/>
      <c r="F1" s="258"/>
      <c r="G1" s="258"/>
      <c r="H1" s="258"/>
      <c r="I1" s="258"/>
      <c r="J1" s="258"/>
      <c r="K1" s="258"/>
      <c r="L1" s="258"/>
      <c r="M1" s="258"/>
      <c r="N1" s="258"/>
      <c r="O1" s="258"/>
      <c r="P1" s="258"/>
      <c r="Q1" s="258"/>
      <c r="R1" s="258"/>
      <c r="S1" s="258"/>
      <c r="T1" s="258"/>
      <c r="U1" s="258"/>
    </row>
    <row r="2" spans="1:21" ht="16.5" customHeight="1" x14ac:dyDescent="0.3">
      <c r="A2" s="260"/>
      <c r="B2" s="261" t="str">
        <f>F4</f>
        <v>P10</v>
      </c>
      <c r="C2" s="262" t="str">
        <f>Echantillon!C22</f>
        <v xml:space="preserve">Contactez-nous </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HYPERLINK(Echantillon!D22)</f>
        <v>https://conservatoire.agglo-larochelle.fr/contactez-nous</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Echantillon!B22</f>
        <v>P10</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49</v>
      </c>
      <c r="G5" s="351"/>
      <c r="H5" s="351"/>
      <c r="I5" s="351"/>
      <c r="J5" s="351"/>
      <c r="K5" s="351"/>
      <c r="L5" s="351"/>
      <c r="M5" s="258"/>
      <c r="N5" s="276" t="s">
        <v>107</v>
      </c>
      <c r="O5" s="12">
        <f>COUNTIFS($C$12:$C$117,"A",$F$12:$F$117,"c")</f>
        <v>35</v>
      </c>
      <c r="P5" s="12">
        <f>COUNTIFS($C$12:$C$117,"A",$F$12:$F$117,"nc")</f>
        <v>0</v>
      </c>
      <c r="Q5" s="12">
        <f>COUNTIFS($C$12:$C$117,"A",$F$12:$F$117,"na")</f>
        <v>48</v>
      </c>
      <c r="R5" s="12">
        <f>COUNTIFS($C$12:$C$117,"A",$F$12:$F$117,"nt")</f>
        <v>0</v>
      </c>
      <c r="S5" s="277">
        <f t="shared" ref="S5:S7" si="0">O5+P5</f>
        <v>35</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14</v>
      </c>
      <c r="P6" s="12">
        <f>COUNTIFS($C$12:$C$117,"AA",$F$12:$F$117,"nc")</f>
        <v>0</v>
      </c>
      <c r="Q6" s="12">
        <f>COUNTIFS($C$12:$C$117,"AA",$F$12:$F$117,"na")</f>
        <v>9</v>
      </c>
      <c r="R6" s="12">
        <f>COUNTIFS($C$12:$C$117,"AA",$F$12:$F$117,"nt")</f>
        <v>0</v>
      </c>
      <c r="S6" s="277">
        <f t="shared" si="0"/>
        <v>14</v>
      </c>
      <c r="T6" s="278">
        <f t="shared" si="1"/>
        <v>1</v>
      </c>
      <c r="U6" s="103">
        <f>IF(S6&gt;0,SUM(O5:O6)/SUM(S5:S6),"-")</f>
        <v>1</v>
      </c>
    </row>
    <row r="7" spans="1:21" ht="16.5" customHeight="1" x14ac:dyDescent="0.3">
      <c r="A7" s="257"/>
      <c r="B7" s="351"/>
      <c r="C7" s="351"/>
      <c r="D7" s="351"/>
      <c r="E7" s="268" t="s">
        <v>497</v>
      </c>
      <c r="F7" s="268">
        <f>COUNTIF(F12:F117,"na")</f>
        <v>57</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49</v>
      </c>
      <c r="P8" s="281">
        <f t="shared" si="2"/>
        <v>0</v>
      </c>
      <c r="Q8" s="281">
        <f t="shared" si="2"/>
        <v>57</v>
      </c>
      <c r="R8" s="281">
        <f t="shared" si="2"/>
        <v>0</v>
      </c>
      <c r="S8" s="282">
        <f t="shared" si="2"/>
        <v>49</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2.25" hidden="1"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109</v>
      </c>
      <c r="G12" s="276"/>
      <c r="H12" s="22"/>
      <c r="I12" s="22"/>
      <c r="J12" s="22"/>
      <c r="K12" s="22"/>
      <c r="L12" s="22"/>
      <c r="M12" s="258"/>
      <c r="N12" s="258"/>
      <c r="O12" s="258"/>
      <c r="P12" s="258"/>
      <c r="Q12" s="258"/>
      <c r="R12" s="258"/>
      <c r="S12" s="258"/>
      <c r="T12" s="258"/>
      <c r="U12" s="258"/>
    </row>
    <row r="13" spans="1:21" ht="62.25" hidden="1"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109</v>
      </c>
      <c r="G13" s="276"/>
      <c r="H13" s="22"/>
      <c r="I13" s="22"/>
      <c r="J13" s="22"/>
      <c r="K13" s="22"/>
      <c r="L13" s="22"/>
      <c r="M13" s="258"/>
      <c r="N13" s="258"/>
      <c r="O13" s="258"/>
      <c r="P13" s="258"/>
      <c r="Q13" s="258"/>
      <c r="R13" s="258"/>
      <c r="S13" s="258"/>
      <c r="T13" s="258"/>
      <c r="U13" s="258"/>
    </row>
    <row r="14" spans="1:21" ht="62.25" hidden="1"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109</v>
      </c>
      <c r="G14" s="276"/>
      <c r="H14" s="22"/>
      <c r="I14" s="22"/>
      <c r="J14" s="22"/>
      <c r="K14" s="22"/>
      <c r="L14" s="22"/>
      <c r="M14" s="258"/>
      <c r="N14" s="258"/>
      <c r="O14" s="258"/>
      <c r="P14" s="258"/>
      <c r="Q14" s="258"/>
      <c r="R14" s="258"/>
      <c r="S14" s="258"/>
      <c r="T14" s="258"/>
      <c r="U14" s="258"/>
    </row>
    <row r="15" spans="1:21" ht="62.25" hidden="1"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58"/>
      <c r="N15" s="258"/>
      <c r="O15" s="258"/>
      <c r="P15" s="258"/>
      <c r="Q15" s="258"/>
      <c r="R15" s="258"/>
      <c r="S15" s="258"/>
      <c r="T15" s="258"/>
      <c r="U15" s="258"/>
    </row>
    <row r="16" spans="1:21" ht="62.25" hidden="1"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58"/>
      <c r="N16" s="258"/>
      <c r="O16" s="258"/>
      <c r="P16" s="258"/>
      <c r="Q16" s="258"/>
      <c r="R16" s="258"/>
      <c r="S16" s="258"/>
      <c r="T16" s="258"/>
      <c r="U16" s="258"/>
    </row>
    <row r="17" spans="1:21" ht="62.25" hidden="1"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258"/>
      <c r="N17" s="258"/>
      <c r="O17" s="258"/>
      <c r="P17" s="258"/>
      <c r="Q17" s="258"/>
      <c r="R17" s="258"/>
      <c r="S17" s="258"/>
      <c r="T17" s="258"/>
      <c r="U17" s="258"/>
    </row>
    <row r="18" spans="1:21" ht="62.25" hidden="1"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3"/>
      <c r="N18" s="293"/>
      <c r="O18" s="293"/>
      <c r="P18" s="293"/>
      <c r="Q18" s="293"/>
      <c r="R18" s="293"/>
      <c r="S18" s="293"/>
      <c r="T18" s="293"/>
      <c r="U18" s="293"/>
    </row>
    <row r="19" spans="1:21" ht="62.25" hidden="1"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57"/>
      <c r="N19" s="257"/>
      <c r="O19" s="257"/>
      <c r="P19" s="257"/>
      <c r="Q19" s="257"/>
      <c r="R19" s="257"/>
      <c r="S19" s="294"/>
      <c r="T19" s="258"/>
      <c r="U19" s="258"/>
    </row>
    <row r="20" spans="1:21" ht="62.25" hidden="1"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58"/>
      <c r="N20" s="258"/>
      <c r="O20" s="258"/>
      <c r="P20" s="258"/>
      <c r="Q20" s="258"/>
      <c r="R20" s="258"/>
      <c r="S20" s="258"/>
      <c r="T20" s="258"/>
      <c r="U20" s="258"/>
    </row>
    <row r="21" spans="1:21" ht="62.25" hidden="1" customHeight="1" x14ac:dyDescent="0.3">
      <c r="A21" s="390" t="s">
        <v>86</v>
      </c>
      <c r="B21" s="286" t="str">
        <f>Résultats!B22</f>
        <v>2.1</v>
      </c>
      <c r="C21" s="276" t="str">
        <f>Résultats!C22</f>
        <v>A</v>
      </c>
      <c r="D21" s="276">
        <f>Résultats!E22</f>
        <v>0</v>
      </c>
      <c r="E21" s="287" t="str">
        <f>Résultats!F22</f>
        <v>Chaque cadre a-t-il un titre de cadre ?</v>
      </c>
      <c r="F21" s="276" t="s">
        <v>106</v>
      </c>
      <c r="G21" s="276"/>
      <c r="H21" s="22"/>
      <c r="I21" s="22"/>
      <c r="J21" s="22"/>
      <c r="K21" s="22"/>
      <c r="L21" s="22"/>
      <c r="M21" s="258"/>
      <c r="N21" s="258"/>
      <c r="O21" s="258"/>
      <c r="P21" s="258"/>
      <c r="Q21" s="258"/>
      <c r="R21" s="258"/>
      <c r="S21" s="258"/>
      <c r="T21" s="258"/>
      <c r="U21" s="258"/>
    </row>
    <row r="22" spans="1:21" ht="62.25" hidden="1"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106</v>
      </c>
      <c r="G22" s="276"/>
      <c r="H22" s="22"/>
      <c r="I22" s="22"/>
      <c r="J22" s="22"/>
      <c r="K22" s="22"/>
      <c r="L22" s="22"/>
      <c r="M22" s="258"/>
      <c r="N22" s="258"/>
      <c r="O22" s="258"/>
      <c r="P22" s="258"/>
      <c r="Q22" s="258"/>
      <c r="R22" s="258"/>
      <c r="S22" s="258"/>
      <c r="T22" s="258"/>
      <c r="U22" s="258"/>
    </row>
    <row r="23" spans="1:21" ht="62.25" hidden="1"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58"/>
      <c r="N23" s="258"/>
      <c r="O23" s="258"/>
      <c r="P23" s="258"/>
      <c r="Q23" s="258"/>
      <c r="R23" s="258"/>
      <c r="S23" s="258"/>
      <c r="T23" s="258"/>
      <c r="U23" s="258"/>
    </row>
    <row r="24" spans="1:21" ht="62.25" hidden="1"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c r="I24" s="22"/>
      <c r="J24" s="22"/>
      <c r="K24" s="22"/>
      <c r="L24" s="22"/>
      <c r="M24" s="258"/>
      <c r="N24" s="258"/>
      <c r="O24" s="258"/>
      <c r="P24" s="258"/>
      <c r="Q24" s="258"/>
      <c r="R24" s="258"/>
      <c r="S24" s="258"/>
      <c r="T24" s="258"/>
      <c r="U24" s="258"/>
    </row>
    <row r="25" spans="1:21" ht="62.25" hidden="1"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58"/>
      <c r="N25" s="258"/>
      <c r="O25" s="258"/>
      <c r="P25" s="258"/>
      <c r="Q25" s="258"/>
      <c r="R25" s="258"/>
      <c r="S25" s="258"/>
      <c r="T25" s="258"/>
      <c r="U25" s="258"/>
    </row>
    <row r="26" spans="1:21" ht="62.25" hidden="1"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58"/>
      <c r="N26" s="258"/>
      <c r="O26" s="258"/>
      <c r="P26" s="258"/>
      <c r="Q26" s="258"/>
      <c r="R26" s="258"/>
      <c r="S26" s="258"/>
      <c r="T26" s="258"/>
      <c r="U26" s="258"/>
    </row>
    <row r="27" spans="1:21" ht="62.25" hidden="1"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58"/>
      <c r="N27" s="258"/>
      <c r="O27" s="258"/>
      <c r="P27" s="258"/>
      <c r="Q27" s="258"/>
      <c r="R27" s="258"/>
      <c r="S27" s="258"/>
      <c r="T27" s="258"/>
      <c r="U27" s="258"/>
    </row>
    <row r="28" spans="1:21" ht="62.25" hidden="1"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58"/>
      <c r="N28" s="258"/>
      <c r="O28" s="258"/>
      <c r="P28" s="258"/>
      <c r="Q28" s="258"/>
      <c r="R28" s="258"/>
      <c r="S28" s="258"/>
      <c r="T28" s="258"/>
      <c r="U28" s="258"/>
    </row>
    <row r="29" spans="1:21" ht="62.25" hidden="1"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58"/>
      <c r="N29" s="258"/>
      <c r="O29" s="258"/>
      <c r="P29" s="258"/>
      <c r="Q29" s="258"/>
      <c r="R29" s="258"/>
      <c r="S29" s="258"/>
      <c r="T29" s="258"/>
      <c r="U29" s="258"/>
    </row>
    <row r="30" spans="1:21" ht="62.25" hidden="1"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58"/>
      <c r="N30" s="258"/>
      <c r="O30" s="258"/>
      <c r="P30" s="258"/>
      <c r="Q30" s="258"/>
      <c r="R30" s="258"/>
      <c r="S30" s="258"/>
      <c r="T30" s="258"/>
      <c r="U30" s="258"/>
    </row>
    <row r="31" spans="1:21" ht="62.25" hidden="1"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58"/>
      <c r="N31" s="258"/>
      <c r="O31" s="258"/>
      <c r="P31" s="258"/>
      <c r="Q31" s="258"/>
      <c r="R31" s="258"/>
      <c r="S31" s="258"/>
      <c r="T31" s="258"/>
      <c r="U31" s="258"/>
    </row>
    <row r="32" spans="1:21" ht="62.25" hidden="1"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58"/>
      <c r="N32" s="258"/>
      <c r="O32" s="258"/>
      <c r="P32" s="258"/>
      <c r="Q32" s="258"/>
      <c r="R32" s="258"/>
      <c r="S32" s="258"/>
      <c r="T32" s="258"/>
      <c r="U32" s="258"/>
    </row>
    <row r="33" spans="1:21" ht="62.25" hidden="1"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58"/>
      <c r="N33" s="258"/>
      <c r="O33" s="258"/>
      <c r="P33" s="258"/>
      <c r="Q33" s="258"/>
      <c r="R33" s="258"/>
      <c r="S33" s="258"/>
      <c r="T33" s="258"/>
      <c r="U33" s="258"/>
    </row>
    <row r="34" spans="1:21" ht="62.25" hidden="1"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58"/>
      <c r="N34" s="258"/>
      <c r="O34" s="258"/>
      <c r="P34" s="258"/>
      <c r="Q34" s="258"/>
      <c r="R34" s="258"/>
      <c r="S34" s="258"/>
      <c r="T34" s="258"/>
      <c r="U34" s="258"/>
    </row>
    <row r="35" spans="1:21" ht="62.25" hidden="1"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58"/>
      <c r="N35" s="258"/>
      <c r="O35" s="258"/>
      <c r="P35" s="258"/>
      <c r="Q35" s="258"/>
      <c r="R35" s="258"/>
      <c r="S35" s="258"/>
      <c r="T35" s="258"/>
      <c r="U35" s="258"/>
    </row>
    <row r="36" spans="1:21" ht="62.25" hidden="1"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58"/>
      <c r="N36" s="258"/>
      <c r="O36" s="258"/>
      <c r="P36" s="258"/>
      <c r="Q36" s="258"/>
      <c r="R36" s="258"/>
      <c r="S36" s="258"/>
      <c r="T36" s="258"/>
      <c r="U36" s="258"/>
    </row>
    <row r="37" spans="1:21" ht="62.25" hidden="1"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58"/>
      <c r="N37" s="258"/>
      <c r="O37" s="258"/>
      <c r="P37" s="258"/>
      <c r="Q37" s="258"/>
      <c r="R37" s="258"/>
      <c r="S37" s="258"/>
      <c r="T37" s="258"/>
      <c r="U37" s="258"/>
    </row>
    <row r="38" spans="1:21" ht="62.25" hidden="1"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58"/>
      <c r="N38" s="258"/>
      <c r="O38" s="258"/>
      <c r="P38" s="258"/>
      <c r="Q38" s="258"/>
      <c r="R38" s="258"/>
      <c r="S38" s="258"/>
      <c r="T38" s="258"/>
      <c r="U38" s="258"/>
    </row>
    <row r="39" spans="1:21" ht="62.25" hidden="1"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58"/>
      <c r="N39" s="258"/>
      <c r="O39" s="258"/>
      <c r="P39" s="258"/>
      <c r="Q39" s="258"/>
      <c r="R39" s="258"/>
      <c r="S39" s="258"/>
      <c r="T39" s="258"/>
      <c r="U39" s="258"/>
    </row>
    <row r="40" spans="1:21" ht="62.25" hidden="1"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58"/>
      <c r="N40" s="258"/>
      <c r="O40" s="258"/>
      <c r="P40" s="258"/>
      <c r="Q40" s="258"/>
      <c r="R40" s="258"/>
      <c r="S40" s="258"/>
      <c r="T40" s="258"/>
      <c r="U40" s="258"/>
    </row>
    <row r="41" spans="1:21" ht="62.25" hidden="1"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58"/>
      <c r="N41" s="258"/>
      <c r="O41" s="258"/>
      <c r="P41" s="258"/>
      <c r="Q41" s="258"/>
      <c r="R41" s="258"/>
      <c r="S41" s="258"/>
      <c r="T41" s="258"/>
      <c r="U41" s="258"/>
    </row>
    <row r="42" spans="1:21" ht="62.25" hidden="1"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106</v>
      </c>
      <c r="G42" s="276"/>
      <c r="H42" s="22"/>
      <c r="I42" s="22"/>
      <c r="J42" s="22"/>
      <c r="K42" s="22"/>
      <c r="L42" s="22"/>
      <c r="M42" s="258"/>
      <c r="N42" s="258"/>
      <c r="O42" s="258"/>
      <c r="P42" s="258"/>
      <c r="Q42" s="258"/>
      <c r="R42" s="258"/>
      <c r="S42" s="258"/>
      <c r="T42" s="258"/>
      <c r="U42" s="258"/>
    </row>
    <row r="43" spans="1:21" ht="62.25" hidden="1"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106</v>
      </c>
      <c r="G43" s="276"/>
      <c r="H43" s="22"/>
      <c r="I43" s="22"/>
      <c r="J43" s="22"/>
      <c r="K43" s="22"/>
      <c r="L43" s="22"/>
      <c r="M43" s="258"/>
      <c r="N43" s="258"/>
      <c r="O43" s="258"/>
      <c r="P43" s="258"/>
      <c r="Q43" s="258"/>
      <c r="R43" s="258"/>
      <c r="S43" s="258"/>
      <c r="T43" s="258"/>
      <c r="U43" s="258"/>
    </row>
    <row r="44" spans="1:21" ht="62.25" hidden="1"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106</v>
      </c>
      <c r="G44" s="276"/>
      <c r="H44" s="22"/>
      <c r="I44" s="22"/>
      <c r="J44" s="22"/>
      <c r="K44" s="22"/>
      <c r="L44" s="22"/>
      <c r="M44" s="258"/>
      <c r="N44" s="258"/>
      <c r="O44" s="258"/>
      <c r="P44" s="258"/>
      <c r="Q44" s="258"/>
      <c r="R44" s="258"/>
      <c r="S44" s="258"/>
      <c r="T44" s="258"/>
      <c r="U44" s="258"/>
    </row>
    <row r="45" spans="1:21" ht="62.25" hidden="1"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106</v>
      </c>
      <c r="G45" s="276"/>
      <c r="H45" s="22"/>
      <c r="I45" s="22"/>
      <c r="J45" s="22"/>
      <c r="K45" s="22"/>
      <c r="L45" s="22"/>
      <c r="M45" s="258"/>
      <c r="N45" s="258"/>
      <c r="O45" s="258"/>
      <c r="P45" s="258"/>
      <c r="Q45" s="258"/>
      <c r="R45" s="258"/>
      <c r="S45" s="258"/>
      <c r="T45" s="258"/>
      <c r="U45" s="258"/>
    </row>
    <row r="46" spans="1:21" ht="62.25" hidden="1"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58"/>
      <c r="N46" s="258"/>
      <c r="O46" s="258"/>
      <c r="P46" s="258"/>
      <c r="Q46" s="258"/>
      <c r="R46" s="258"/>
      <c r="S46" s="258"/>
      <c r="T46" s="258"/>
      <c r="U46" s="258"/>
    </row>
    <row r="47" spans="1:21" ht="62.25" hidden="1"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c r="I47" s="22"/>
      <c r="J47" s="22"/>
      <c r="K47" s="22"/>
      <c r="L47" s="22"/>
      <c r="M47" s="258"/>
      <c r="N47" s="258"/>
      <c r="O47" s="258"/>
      <c r="P47" s="258"/>
      <c r="Q47" s="258"/>
      <c r="R47" s="258"/>
      <c r="S47" s="258"/>
      <c r="T47" s="258"/>
      <c r="U47" s="258"/>
    </row>
    <row r="48" spans="1:21" ht="62.25" hidden="1"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58"/>
      <c r="N48" s="258"/>
      <c r="O48" s="258"/>
      <c r="P48" s="258"/>
      <c r="Q48" s="258"/>
      <c r="R48" s="258"/>
      <c r="S48" s="258"/>
      <c r="T48" s="258"/>
      <c r="U48" s="258"/>
    </row>
    <row r="49" spans="1:21" ht="62.25" hidden="1"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106</v>
      </c>
      <c r="G49" s="276"/>
      <c r="H49" s="22"/>
      <c r="I49" s="22"/>
      <c r="J49" s="22"/>
      <c r="K49" s="22"/>
      <c r="L49" s="22"/>
      <c r="M49" s="258"/>
      <c r="N49" s="258"/>
      <c r="O49" s="258"/>
      <c r="P49" s="258"/>
      <c r="Q49" s="258"/>
      <c r="R49" s="258"/>
      <c r="S49" s="258"/>
      <c r="T49" s="258"/>
      <c r="U49" s="258"/>
    </row>
    <row r="50" spans="1:21" ht="62.25" hidden="1"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58"/>
      <c r="N50" s="258"/>
      <c r="O50" s="258"/>
      <c r="P50" s="258"/>
      <c r="Q50" s="258"/>
      <c r="R50" s="258"/>
      <c r="S50" s="258"/>
      <c r="T50" s="258"/>
      <c r="U50" s="258"/>
    </row>
    <row r="51" spans="1:21" ht="62.25" hidden="1"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106</v>
      </c>
      <c r="G51" s="276"/>
      <c r="H51" s="22"/>
      <c r="I51" s="22"/>
      <c r="J51" s="22"/>
      <c r="K51" s="22"/>
      <c r="L51" s="22"/>
      <c r="M51" s="258"/>
      <c r="N51" s="258"/>
      <c r="O51" s="258"/>
      <c r="P51" s="258"/>
      <c r="Q51" s="258"/>
      <c r="R51" s="258"/>
      <c r="S51" s="258"/>
      <c r="T51" s="258"/>
      <c r="U51" s="258"/>
    </row>
    <row r="52" spans="1:21" ht="62.25" hidden="1"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58"/>
      <c r="N52" s="258"/>
      <c r="O52" s="258"/>
      <c r="P52" s="258"/>
      <c r="Q52" s="258"/>
      <c r="R52" s="258"/>
      <c r="S52" s="258"/>
      <c r="T52" s="258"/>
      <c r="U52" s="258"/>
    </row>
    <row r="53" spans="1:21" ht="62.25" hidden="1"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58"/>
      <c r="N53" s="258"/>
      <c r="O53" s="258"/>
      <c r="P53" s="258"/>
      <c r="Q53" s="258"/>
      <c r="R53" s="258"/>
      <c r="S53" s="258"/>
      <c r="T53" s="258"/>
      <c r="U53" s="258"/>
    </row>
    <row r="54" spans="1:21" ht="62.25" hidden="1"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58"/>
      <c r="N54" s="258"/>
      <c r="O54" s="258"/>
      <c r="P54" s="258"/>
      <c r="Q54" s="258"/>
      <c r="R54" s="258"/>
      <c r="S54" s="258"/>
      <c r="T54" s="258"/>
      <c r="U54" s="258"/>
    </row>
    <row r="55" spans="1:21" ht="62.25" hidden="1"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258"/>
      <c r="N55" s="258"/>
      <c r="O55" s="258"/>
      <c r="P55" s="258"/>
      <c r="Q55" s="258"/>
      <c r="R55" s="258"/>
      <c r="S55" s="258"/>
      <c r="T55" s="258"/>
      <c r="U55" s="258"/>
    </row>
    <row r="56" spans="1:21" ht="62.25" hidden="1"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58"/>
      <c r="N56" s="258"/>
      <c r="O56" s="258"/>
      <c r="P56" s="258"/>
      <c r="Q56" s="258"/>
      <c r="R56" s="258"/>
      <c r="S56" s="258"/>
      <c r="T56" s="258"/>
      <c r="U56" s="258"/>
    </row>
    <row r="57" spans="1:21" ht="62.25" hidden="1"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58"/>
      <c r="N57" s="258"/>
      <c r="O57" s="258"/>
      <c r="P57" s="258"/>
      <c r="Q57" s="258"/>
      <c r="R57" s="258"/>
      <c r="S57" s="258"/>
      <c r="T57" s="258"/>
      <c r="U57" s="258"/>
    </row>
    <row r="58" spans="1:21" ht="62.25" hidden="1"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58"/>
      <c r="N58" s="258"/>
      <c r="O58" s="258"/>
      <c r="P58" s="258"/>
      <c r="Q58" s="258"/>
      <c r="R58" s="258"/>
      <c r="S58" s="258"/>
      <c r="T58" s="258"/>
      <c r="U58" s="258"/>
    </row>
    <row r="59" spans="1:21" ht="62.25" hidden="1"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58"/>
      <c r="N59" s="258"/>
      <c r="O59" s="258"/>
      <c r="P59" s="258"/>
      <c r="Q59" s="258"/>
      <c r="R59" s="258"/>
      <c r="S59" s="258"/>
      <c r="T59" s="258"/>
      <c r="U59" s="258"/>
    </row>
    <row r="60" spans="1:21" ht="62.25" hidden="1"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58"/>
      <c r="N60" s="258"/>
      <c r="O60" s="258"/>
      <c r="P60" s="258"/>
      <c r="Q60" s="258"/>
      <c r="R60" s="258"/>
      <c r="S60" s="258"/>
      <c r="T60" s="258"/>
      <c r="U60" s="258"/>
    </row>
    <row r="61" spans="1:21" ht="62.25" hidden="1"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58"/>
      <c r="N61" s="258"/>
      <c r="O61" s="258"/>
      <c r="P61" s="258"/>
      <c r="Q61" s="258"/>
      <c r="R61" s="258"/>
      <c r="S61" s="258"/>
      <c r="T61" s="258"/>
      <c r="U61" s="258"/>
    </row>
    <row r="62" spans="1:21" ht="62.25" hidden="1"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c r="I62" s="22"/>
      <c r="J62" s="22"/>
      <c r="K62" s="22"/>
      <c r="L62" s="22"/>
      <c r="M62" s="258"/>
      <c r="N62" s="258"/>
      <c r="O62" s="258"/>
      <c r="P62" s="258"/>
      <c r="Q62" s="258"/>
      <c r="R62" s="258"/>
      <c r="S62" s="258"/>
      <c r="T62" s="258"/>
      <c r="U62" s="258"/>
    </row>
    <row r="63" spans="1:21" ht="62.25" hidden="1"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58"/>
      <c r="N63" s="258"/>
      <c r="O63" s="258"/>
      <c r="P63" s="258"/>
      <c r="Q63" s="258"/>
      <c r="R63" s="258"/>
      <c r="S63" s="258"/>
      <c r="T63" s="258"/>
      <c r="U63" s="258"/>
    </row>
    <row r="64" spans="1:21"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t="s">
        <v>486</v>
      </c>
      <c r="I64" s="22" t="s">
        <v>488</v>
      </c>
      <c r="J64" s="22" t="s">
        <v>538</v>
      </c>
      <c r="K64" s="22" t="s">
        <v>539</v>
      </c>
      <c r="L64" s="290" t="s">
        <v>507</v>
      </c>
      <c r="M64" s="258"/>
      <c r="N64" s="258"/>
      <c r="O64" s="258"/>
      <c r="P64" s="258"/>
      <c r="Q64" s="258"/>
      <c r="R64" s="258"/>
      <c r="S64" s="258"/>
      <c r="T64" s="258"/>
      <c r="U64" s="258"/>
    </row>
    <row r="65" spans="1:21" ht="62.25" hidden="1"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58"/>
      <c r="N65" s="258"/>
      <c r="O65" s="258"/>
      <c r="P65" s="258"/>
      <c r="Q65" s="258"/>
      <c r="R65" s="258"/>
      <c r="S65" s="258"/>
      <c r="T65" s="258"/>
      <c r="U65" s="258"/>
    </row>
    <row r="66" spans="1:21" ht="62.25" hidden="1"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58"/>
      <c r="N66" s="258"/>
      <c r="O66" s="258"/>
      <c r="P66" s="258"/>
      <c r="Q66" s="258"/>
      <c r="R66" s="258"/>
      <c r="S66" s="258"/>
      <c r="T66" s="258"/>
      <c r="U66" s="258"/>
    </row>
    <row r="67" spans="1:21" ht="62.25" hidden="1"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58"/>
      <c r="N67" s="258"/>
      <c r="O67" s="258"/>
      <c r="P67" s="258"/>
      <c r="Q67" s="258"/>
      <c r="R67" s="258"/>
      <c r="S67" s="258"/>
      <c r="T67" s="258"/>
      <c r="U67" s="258"/>
    </row>
    <row r="68" spans="1:21" ht="62.25" hidden="1"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58"/>
      <c r="N68" s="258"/>
      <c r="O68" s="258"/>
      <c r="P68" s="258"/>
      <c r="Q68" s="258"/>
      <c r="R68" s="258"/>
      <c r="S68" s="258"/>
      <c r="T68" s="258"/>
      <c r="U68" s="258"/>
    </row>
    <row r="69" spans="1:21" ht="62.25" hidden="1"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58"/>
      <c r="N69" s="258"/>
      <c r="O69" s="258"/>
      <c r="P69" s="258"/>
      <c r="Q69" s="258"/>
      <c r="R69" s="258"/>
      <c r="S69" s="258"/>
      <c r="T69" s="258"/>
      <c r="U69" s="258"/>
    </row>
    <row r="70" spans="1:21" ht="62.25" hidden="1"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58"/>
      <c r="N70" s="258"/>
      <c r="O70" s="258"/>
      <c r="P70" s="258"/>
      <c r="Q70" s="258"/>
      <c r="R70" s="258"/>
      <c r="S70" s="258"/>
      <c r="T70" s="258"/>
      <c r="U70" s="258"/>
    </row>
    <row r="71" spans="1:21" ht="62.25" hidden="1"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58"/>
      <c r="N71" s="258"/>
      <c r="O71" s="258"/>
      <c r="P71" s="258"/>
      <c r="Q71" s="258"/>
      <c r="R71" s="258"/>
      <c r="S71" s="258"/>
      <c r="T71" s="258"/>
      <c r="U71" s="258"/>
    </row>
    <row r="72" spans="1:21" ht="62.25" hidden="1"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58"/>
      <c r="N72" s="258"/>
      <c r="O72" s="258"/>
      <c r="P72" s="258"/>
      <c r="Q72" s="258"/>
      <c r="R72" s="258"/>
      <c r="S72" s="258"/>
      <c r="T72" s="258"/>
      <c r="U72" s="258"/>
    </row>
    <row r="73" spans="1:21" ht="62.25" hidden="1"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58"/>
      <c r="N73" s="258"/>
      <c r="O73" s="258"/>
      <c r="P73" s="258"/>
      <c r="Q73" s="258"/>
      <c r="R73" s="258"/>
      <c r="S73" s="258"/>
      <c r="T73" s="258"/>
      <c r="U73" s="258"/>
    </row>
    <row r="74" spans="1:21" ht="62.25" hidden="1"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58"/>
      <c r="N74" s="258"/>
      <c r="O74" s="258"/>
      <c r="P74" s="258"/>
      <c r="Q74" s="258"/>
      <c r="R74" s="258"/>
      <c r="S74" s="258"/>
      <c r="T74" s="258"/>
      <c r="U74" s="258"/>
    </row>
    <row r="75" spans="1:21" ht="62.25" hidden="1"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58"/>
      <c r="N75" s="258"/>
      <c r="O75" s="258"/>
      <c r="P75" s="258"/>
      <c r="Q75" s="258"/>
      <c r="R75" s="258"/>
      <c r="S75" s="258"/>
      <c r="T75" s="258"/>
      <c r="U75" s="258"/>
    </row>
    <row r="76" spans="1:21" ht="62.25" hidden="1"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58"/>
      <c r="N76" s="258"/>
      <c r="O76" s="258"/>
      <c r="P76" s="258"/>
      <c r="Q76" s="258"/>
      <c r="R76" s="258"/>
      <c r="S76" s="258"/>
      <c r="T76" s="258"/>
      <c r="U76" s="258"/>
    </row>
    <row r="77" spans="1:21" ht="62.25" hidden="1"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58"/>
      <c r="N77" s="258"/>
      <c r="O77" s="258"/>
      <c r="P77" s="258"/>
      <c r="Q77" s="258"/>
      <c r="R77" s="258"/>
      <c r="S77" s="258"/>
      <c r="T77" s="258"/>
      <c r="U77" s="258"/>
    </row>
    <row r="78" spans="1:21" ht="62.25" hidden="1"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58"/>
      <c r="N78" s="258"/>
      <c r="O78" s="258"/>
      <c r="P78" s="258"/>
      <c r="Q78" s="258"/>
      <c r="R78" s="258"/>
      <c r="S78" s="258"/>
      <c r="T78" s="258"/>
      <c r="U78" s="258"/>
    </row>
    <row r="79" spans="1:21" ht="62.25" hidden="1"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58"/>
      <c r="N79" s="258"/>
      <c r="O79" s="258"/>
      <c r="P79" s="258"/>
      <c r="Q79" s="258"/>
      <c r="R79" s="258"/>
      <c r="S79" s="258"/>
      <c r="T79" s="258"/>
      <c r="U79" s="258"/>
    </row>
    <row r="80" spans="1:21" ht="62.25" hidden="1"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58"/>
      <c r="N80" s="258"/>
      <c r="O80" s="258"/>
      <c r="P80" s="258"/>
      <c r="Q80" s="258"/>
      <c r="R80" s="258"/>
      <c r="S80" s="258"/>
      <c r="T80" s="258"/>
      <c r="U80" s="258"/>
    </row>
    <row r="81" spans="1:21" ht="62.25" hidden="1"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58"/>
      <c r="N81" s="258"/>
      <c r="O81" s="258"/>
      <c r="P81" s="258"/>
      <c r="Q81" s="258"/>
      <c r="R81" s="258"/>
      <c r="S81" s="258"/>
      <c r="T81" s="258"/>
      <c r="U81" s="258"/>
    </row>
    <row r="82" spans="1:21" ht="62.25" hidden="1" customHeight="1" x14ac:dyDescent="0.3">
      <c r="A82" s="390" t="s">
        <v>95</v>
      </c>
      <c r="B82" s="286" t="str">
        <f>Résultats!B83</f>
        <v>11.1</v>
      </c>
      <c r="C82" s="276" t="str">
        <f>Résultats!C83</f>
        <v>A</v>
      </c>
      <c r="D82" s="276" t="str">
        <f>Résultats!E83</f>
        <v>x</v>
      </c>
      <c r="E82" s="287" t="str">
        <f>Résultats!F83</f>
        <v>Chaque champ de formulaire a-t-il une étiquette ?</v>
      </c>
      <c r="F82" s="276" t="s">
        <v>106</v>
      </c>
      <c r="G82" s="276"/>
      <c r="H82" s="22"/>
      <c r="I82" s="22"/>
      <c r="J82" s="22"/>
      <c r="K82" s="22"/>
      <c r="L82" s="22"/>
      <c r="M82" s="258"/>
      <c r="N82" s="258"/>
      <c r="O82" s="258"/>
      <c r="P82" s="258"/>
      <c r="Q82" s="258"/>
      <c r="R82" s="258"/>
      <c r="S82" s="258"/>
      <c r="T82" s="258"/>
      <c r="U82" s="258"/>
    </row>
    <row r="83" spans="1:21" ht="62.25" hidden="1"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106</v>
      </c>
      <c r="G83" s="276"/>
      <c r="H83" s="22"/>
      <c r="I83" s="22"/>
      <c r="J83" s="22"/>
      <c r="K83" s="22"/>
      <c r="L83" s="22"/>
      <c r="M83" s="258"/>
      <c r="N83" s="258"/>
      <c r="O83" s="258"/>
      <c r="P83" s="258"/>
      <c r="Q83" s="258"/>
      <c r="R83" s="258"/>
      <c r="S83" s="258"/>
      <c r="T83" s="258"/>
      <c r="U83" s="258"/>
    </row>
    <row r="84" spans="1:21" ht="62.25" hidden="1"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58"/>
      <c r="N84" s="258"/>
      <c r="O84" s="258"/>
      <c r="P84" s="258"/>
      <c r="Q84" s="258"/>
      <c r="R84" s="258"/>
      <c r="S84" s="258"/>
      <c r="T84" s="258"/>
      <c r="U84" s="258"/>
    </row>
    <row r="85" spans="1:21" ht="62.25" hidden="1"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106</v>
      </c>
      <c r="G85" s="276"/>
      <c r="H85" s="22"/>
      <c r="I85" s="22"/>
      <c r="J85" s="22"/>
      <c r="K85" s="22"/>
      <c r="L85" s="22"/>
      <c r="M85" s="258"/>
      <c r="N85" s="258"/>
      <c r="O85" s="258"/>
      <c r="P85" s="258"/>
      <c r="Q85" s="258"/>
      <c r="R85" s="258"/>
      <c r="S85" s="258"/>
      <c r="T85" s="258"/>
      <c r="U85" s="258"/>
    </row>
    <row r="86" spans="1:21" ht="62.25" hidden="1"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58"/>
      <c r="N86" s="258"/>
      <c r="O86" s="258"/>
      <c r="P86" s="258"/>
      <c r="Q86" s="258"/>
      <c r="R86" s="258"/>
      <c r="S86" s="258"/>
      <c r="T86" s="258"/>
      <c r="U86" s="258"/>
    </row>
    <row r="87" spans="1:21" ht="62.25" hidden="1"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58"/>
      <c r="N87" s="258"/>
      <c r="O87" s="258"/>
      <c r="P87" s="258"/>
      <c r="Q87" s="258"/>
      <c r="R87" s="258"/>
      <c r="S87" s="258"/>
      <c r="T87" s="258"/>
      <c r="U87" s="258"/>
    </row>
    <row r="88" spans="1:21" ht="62.25" hidden="1"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58"/>
      <c r="N88" s="258"/>
      <c r="O88" s="258"/>
      <c r="P88" s="258"/>
      <c r="Q88" s="258"/>
      <c r="R88" s="258"/>
      <c r="S88" s="258"/>
      <c r="T88" s="258"/>
      <c r="U88" s="258"/>
    </row>
    <row r="89" spans="1:21" ht="62.25" hidden="1"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58"/>
      <c r="N89" s="258"/>
      <c r="O89" s="258"/>
      <c r="P89" s="258"/>
      <c r="Q89" s="258"/>
      <c r="R89" s="258"/>
      <c r="S89" s="258"/>
      <c r="T89" s="258"/>
      <c r="U89" s="258"/>
    </row>
    <row r="90" spans="1:21" ht="62.25" hidden="1"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106</v>
      </c>
      <c r="G90" s="276"/>
      <c r="H90" s="22"/>
      <c r="I90" s="22"/>
      <c r="J90" s="22"/>
      <c r="K90" s="22"/>
      <c r="L90" s="22"/>
      <c r="M90" s="258"/>
      <c r="N90" s="258"/>
      <c r="O90" s="258"/>
      <c r="P90" s="258"/>
      <c r="Q90" s="258"/>
      <c r="R90" s="258"/>
      <c r="S90" s="258"/>
      <c r="T90" s="258"/>
      <c r="U90" s="258"/>
    </row>
    <row r="91" spans="1:21" ht="62.25" hidden="1"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106</v>
      </c>
      <c r="G91" s="276"/>
      <c r="H91" s="22"/>
      <c r="I91" s="22"/>
      <c r="J91" s="22"/>
      <c r="K91" s="22"/>
      <c r="L91" s="22"/>
      <c r="M91" s="258"/>
      <c r="N91" s="258"/>
      <c r="O91" s="258"/>
      <c r="P91" s="258"/>
      <c r="Q91" s="258"/>
      <c r="R91" s="258"/>
      <c r="S91" s="258"/>
      <c r="T91" s="258"/>
      <c r="U91" s="258"/>
    </row>
    <row r="92" spans="1:21" ht="62.25" hidden="1"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106</v>
      </c>
      <c r="G92" s="276"/>
      <c r="H92" s="22"/>
      <c r="I92" s="22"/>
      <c r="J92" s="22"/>
      <c r="K92" s="22"/>
      <c r="L92" s="22" t="s">
        <v>540</v>
      </c>
      <c r="M92" s="258"/>
      <c r="N92" s="258"/>
      <c r="O92" s="258"/>
      <c r="P92" s="258"/>
      <c r="Q92" s="258"/>
      <c r="R92" s="258"/>
      <c r="S92" s="258"/>
      <c r="T92" s="258"/>
      <c r="U92" s="258"/>
    </row>
    <row r="93" spans="1:21" ht="62.25" hidden="1"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58"/>
      <c r="N93" s="258"/>
      <c r="O93" s="258"/>
      <c r="P93" s="258"/>
      <c r="Q93" s="258"/>
      <c r="R93" s="258"/>
      <c r="S93" s="258"/>
      <c r="T93" s="258"/>
      <c r="U93" s="258"/>
    </row>
    <row r="94" spans="1:21" ht="62.25" hidden="1"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106</v>
      </c>
      <c r="G94" s="276"/>
      <c r="H94" s="22"/>
      <c r="I94" s="22"/>
      <c r="J94" s="22"/>
      <c r="K94" s="22"/>
      <c r="L94" s="22"/>
      <c r="M94" s="258"/>
      <c r="N94" s="258"/>
      <c r="O94" s="258"/>
      <c r="P94" s="258"/>
      <c r="Q94" s="258"/>
      <c r="R94" s="258"/>
      <c r="S94" s="258"/>
      <c r="T94" s="258"/>
      <c r="U94" s="258"/>
    </row>
    <row r="95" spans="1:21" ht="62.25" hidden="1"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258"/>
      <c r="N95" s="258"/>
      <c r="O95" s="258"/>
      <c r="P95" s="258"/>
      <c r="Q95" s="258"/>
      <c r="R95" s="258"/>
      <c r="S95" s="258"/>
      <c r="T95" s="258"/>
      <c r="U95" s="258"/>
    </row>
    <row r="96" spans="1:21" ht="62.25" hidden="1"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258"/>
      <c r="N96" s="258"/>
      <c r="O96" s="258"/>
      <c r="P96" s="258"/>
      <c r="Q96" s="258"/>
      <c r="R96" s="258"/>
      <c r="S96" s="258"/>
      <c r="T96" s="258"/>
      <c r="U96" s="258"/>
    </row>
    <row r="97" spans="1:21" ht="62.25" hidden="1" customHeight="1" x14ac:dyDescent="0.3">
      <c r="A97" s="351"/>
      <c r="B97" s="292" t="str">
        <f>Résultats!B98</f>
        <v>12.3</v>
      </c>
      <c r="C97" s="276" t="str">
        <f>Résultats!C98</f>
        <v>AA</v>
      </c>
      <c r="D97" s="276">
        <f>Résultats!E98</f>
        <v>0</v>
      </c>
      <c r="E97" s="287" t="str">
        <f>Résultats!F98</f>
        <v>La page « plan du site » est-elle pertinente ?</v>
      </c>
      <c r="F97" s="276" t="s">
        <v>106</v>
      </c>
      <c r="G97" s="276"/>
      <c r="H97" s="22"/>
      <c r="I97" s="22"/>
      <c r="J97" s="22"/>
      <c r="K97" s="22"/>
      <c r="L97" s="22"/>
      <c r="M97" s="258"/>
      <c r="N97" s="258"/>
      <c r="O97" s="258"/>
      <c r="P97" s="258"/>
      <c r="Q97" s="258"/>
      <c r="R97" s="258"/>
      <c r="S97" s="258"/>
      <c r="T97" s="258"/>
      <c r="U97" s="258"/>
    </row>
    <row r="98" spans="1:21" ht="62.25" hidden="1"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258"/>
      <c r="N98" s="258"/>
      <c r="O98" s="258"/>
      <c r="P98" s="258"/>
      <c r="Q98" s="258"/>
      <c r="R98" s="258"/>
      <c r="S98" s="258"/>
      <c r="T98" s="258"/>
      <c r="U98" s="258"/>
    </row>
    <row r="99" spans="1:21" ht="62.25" hidden="1"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258"/>
      <c r="N99" s="258"/>
      <c r="O99" s="258"/>
      <c r="P99" s="258"/>
      <c r="Q99" s="258"/>
      <c r="R99" s="258"/>
      <c r="S99" s="258"/>
      <c r="T99" s="258"/>
      <c r="U99" s="258"/>
    </row>
    <row r="100" spans="1:21" ht="62.25" hidden="1"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58"/>
      <c r="N100" s="258"/>
      <c r="O100" s="258"/>
      <c r="P100" s="258"/>
      <c r="Q100" s="258"/>
      <c r="R100" s="258"/>
      <c r="S100" s="258"/>
      <c r="T100" s="258"/>
      <c r="U100" s="258"/>
    </row>
    <row r="101" spans="1:21" ht="62.25" hidden="1"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258"/>
      <c r="N101" s="258"/>
      <c r="O101" s="258"/>
      <c r="P101" s="258"/>
      <c r="Q101" s="258"/>
      <c r="R101" s="258"/>
      <c r="S101" s="258"/>
      <c r="T101" s="258"/>
      <c r="U101" s="258"/>
    </row>
    <row r="102" spans="1:21" ht="62.25" hidden="1"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58"/>
      <c r="N102" s="258"/>
      <c r="O102" s="258"/>
      <c r="P102" s="258"/>
      <c r="Q102" s="258"/>
      <c r="R102" s="258"/>
      <c r="S102" s="258"/>
      <c r="T102" s="258"/>
      <c r="U102" s="258"/>
    </row>
    <row r="103" spans="1:21" ht="62.25" hidden="1"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58"/>
      <c r="N103" s="258"/>
      <c r="O103" s="258"/>
      <c r="P103" s="258"/>
      <c r="Q103" s="258"/>
      <c r="R103" s="258"/>
      <c r="S103" s="258"/>
      <c r="T103" s="258"/>
      <c r="U103" s="258"/>
    </row>
    <row r="104" spans="1:21" ht="62.25" hidden="1"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58"/>
      <c r="N104" s="258"/>
      <c r="O104" s="258"/>
      <c r="P104" s="258"/>
      <c r="Q104" s="258"/>
      <c r="R104" s="258"/>
      <c r="S104" s="258"/>
      <c r="T104" s="258"/>
      <c r="U104" s="258"/>
    </row>
    <row r="105" spans="1:21" ht="62.25" hidden="1"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58"/>
      <c r="N105" s="258"/>
      <c r="O105" s="258"/>
      <c r="P105" s="258"/>
      <c r="Q105" s="258"/>
      <c r="R105" s="258"/>
      <c r="S105" s="258"/>
      <c r="T105" s="258"/>
      <c r="U105" s="258"/>
    </row>
    <row r="106" spans="1:21" ht="62.25" hidden="1"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58"/>
      <c r="N106" s="258"/>
      <c r="O106" s="258"/>
      <c r="P106" s="258"/>
      <c r="Q106" s="258"/>
      <c r="R106" s="258"/>
      <c r="S106" s="258"/>
      <c r="T106" s="258"/>
      <c r="U106" s="258"/>
    </row>
    <row r="107" spans="1:21" ht="62.25" hidden="1"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58"/>
      <c r="N107" s="258"/>
      <c r="O107" s="258"/>
      <c r="P107" s="258"/>
      <c r="Q107" s="258"/>
      <c r="R107" s="258"/>
      <c r="S107" s="258"/>
      <c r="T107" s="258"/>
      <c r="U107" s="258"/>
    </row>
    <row r="108" spans="1:21" ht="62.25" hidden="1"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258"/>
      <c r="N108" s="258"/>
      <c r="O108" s="258"/>
      <c r="P108" s="258"/>
      <c r="Q108" s="258"/>
      <c r="R108" s="258"/>
      <c r="S108" s="258"/>
      <c r="T108" s="258"/>
      <c r="U108" s="258"/>
    </row>
    <row r="109" spans="1:21" ht="62.25" hidden="1"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58"/>
      <c r="N109" s="258"/>
      <c r="O109" s="258"/>
      <c r="P109" s="258"/>
      <c r="Q109" s="258"/>
      <c r="R109" s="258"/>
      <c r="S109" s="258"/>
      <c r="T109" s="258"/>
      <c r="U109" s="258"/>
    </row>
    <row r="110" spans="1:21" ht="62.25" hidden="1"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58"/>
      <c r="N110" s="258"/>
      <c r="O110" s="258"/>
      <c r="P110" s="258"/>
      <c r="Q110" s="258"/>
      <c r="R110" s="258"/>
      <c r="S110" s="258"/>
      <c r="T110" s="258"/>
      <c r="U110" s="258"/>
    </row>
    <row r="111" spans="1:21" ht="62.25" hidden="1"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58"/>
      <c r="N111" s="258"/>
      <c r="O111" s="258"/>
      <c r="P111" s="258"/>
      <c r="Q111" s="258"/>
      <c r="R111" s="258"/>
      <c r="S111" s="258"/>
      <c r="T111" s="258"/>
      <c r="U111" s="258"/>
    </row>
    <row r="112" spans="1:21" ht="62.25" hidden="1"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58"/>
      <c r="N112" s="258"/>
      <c r="O112" s="258"/>
      <c r="P112" s="258"/>
      <c r="Q112" s="258"/>
      <c r="R112" s="258"/>
      <c r="S112" s="258"/>
      <c r="T112" s="258"/>
      <c r="U112" s="258"/>
    </row>
    <row r="113" spans="1:21" ht="62.25" hidden="1"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58"/>
      <c r="N113" s="258"/>
      <c r="O113" s="258"/>
      <c r="P113" s="258"/>
      <c r="Q113" s="258"/>
      <c r="R113" s="258"/>
      <c r="S113" s="258"/>
      <c r="T113" s="258"/>
      <c r="U113" s="258"/>
    </row>
    <row r="114" spans="1:21" ht="62.25" hidden="1"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58"/>
      <c r="N114" s="258"/>
      <c r="O114" s="258"/>
      <c r="P114" s="258"/>
      <c r="Q114" s="258"/>
      <c r="R114" s="258"/>
      <c r="S114" s="258"/>
      <c r="T114" s="258"/>
      <c r="U114" s="258"/>
    </row>
    <row r="115" spans="1:21" ht="62.25" hidden="1"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hidden="1"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58"/>
      <c r="N116" s="258"/>
      <c r="O116" s="258"/>
      <c r="P116" s="258"/>
      <c r="Q116" s="258"/>
      <c r="R116" s="258"/>
      <c r="S116" s="258"/>
      <c r="T116" s="258"/>
      <c r="U116" s="258"/>
    </row>
    <row r="117" spans="1:21" ht="50.4" hidden="1"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58"/>
      <c r="N117" s="258"/>
      <c r="O117" s="258"/>
      <c r="P117" s="258"/>
      <c r="Q117" s="258"/>
      <c r="R117" s="258"/>
      <c r="S117" s="258"/>
      <c r="T117" s="258"/>
      <c r="U117" s="258"/>
    </row>
  </sheetData>
  <autoFilter ref="B11:L117" xr:uid="{00000000-0009-0000-0000-000011000000}">
    <filterColumn colId="4">
      <filters>
        <filter val="nc"/>
      </filters>
    </filterColumn>
  </autoFilter>
  <mergeCells count="23">
    <mergeCell ref="A82:A94"/>
    <mergeCell ref="A95:A105"/>
    <mergeCell ref="A106:A117"/>
    <mergeCell ref="A47:A48"/>
    <mergeCell ref="A49:A53"/>
    <mergeCell ref="A54:A63"/>
    <mergeCell ref="A64:A67"/>
    <mergeCell ref="A68:A81"/>
    <mergeCell ref="A12:A20"/>
    <mergeCell ref="A21:A22"/>
    <mergeCell ref="A23:A25"/>
    <mergeCell ref="A26:A38"/>
    <mergeCell ref="A39:A46"/>
    <mergeCell ref="H4:H10"/>
    <mergeCell ref="I4:I10"/>
    <mergeCell ref="J4:J10"/>
    <mergeCell ref="K4:K10"/>
    <mergeCell ref="L4:L10"/>
    <mergeCell ref="C3:F3"/>
    <mergeCell ref="B4:B10"/>
    <mergeCell ref="C4:C10"/>
    <mergeCell ref="D4:D10"/>
    <mergeCell ref="G4:G10"/>
  </mergeCells>
  <conditionalFormatting sqref="D12:D117">
    <cfRule type="cellIs" dxfId="204" priority="2" operator="equal">
      <formula>"x"</formula>
    </cfRule>
  </conditionalFormatting>
  <conditionalFormatting sqref="F1:F2 C2 F4:F117">
    <cfRule type="cellIs" dxfId="203" priority="26" operator="equal">
      <formula>"na"</formula>
    </cfRule>
  </conditionalFormatting>
  <conditionalFormatting sqref="F4:F10">
    <cfRule type="cellIs" dxfId="202" priority="1" operator="equal">
      <formula>"na"</formula>
    </cfRule>
  </conditionalFormatting>
  <conditionalFormatting sqref="F11:F117">
    <cfRule type="cellIs" dxfId="201" priority="23" operator="equal">
      <formula>"c"</formula>
    </cfRule>
  </conditionalFormatting>
  <conditionalFormatting sqref="F11:F117">
    <cfRule type="cellIs" dxfId="200" priority="24" operator="equal">
      <formula>"nc"</formula>
    </cfRule>
  </conditionalFormatting>
  <conditionalFormatting sqref="F11:F117">
    <cfRule type="cellIs" dxfId="199" priority="25" operator="equal">
      <formula>"nt"</formula>
    </cfRule>
  </conditionalFormatting>
  <conditionalFormatting sqref="G12:G117">
    <cfRule type="cellIs" dxfId="198" priority="4" operator="equal">
      <formula>"d"</formula>
    </cfRule>
  </conditionalFormatting>
  <conditionalFormatting sqref="O4:R4">
    <cfRule type="cellIs" dxfId="197" priority="3" operator="equal">
      <formula>"NT"</formula>
    </cfRule>
  </conditionalFormatting>
  <conditionalFormatting sqref="O4:R4">
    <cfRule type="cellIs" dxfId="196" priority="19" operator="equal">
      <formula>"C"</formula>
    </cfRule>
  </conditionalFormatting>
  <conditionalFormatting sqref="O4:R4">
    <cfRule type="cellIs" dxfId="195" priority="20" operator="equal">
      <formula>"NC"</formula>
    </cfRule>
  </conditionalFormatting>
  <conditionalFormatting sqref="O4:R4">
    <cfRule type="cellIs" dxfId="194" priority="21" operator="equal">
      <formula>"NA"</formula>
    </cfRule>
  </conditionalFormatting>
  <conditionalFormatting sqref="O4:R4">
    <cfRule type="cellIs" dxfId="193" priority="22" operator="equal">
      <formula>"NT"</formula>
    </cfRule>
  </conditionalFormatting>
  <dataValidations count="3">
    <dataValidation type="list" allowBlank="1" showErrorMessage="1" sqref="F54:F55" xr:uid="{00F100F5-00A5-45A4-9D02-006300E60020}">
      <formula1>"nt,na,c"</formula1>
    </dataValidation>
    <dataValidation type="list" allowBlank="1" showErrorMessage="1" sqref="F12:F53 F56:F117" xr:uid="{00FE0094-003E-4E88-882E-00C9003100C2}">
      <formula1>"nt,na,c,nc"</formula1>
    </dataValidation>
    <dataValidation type="list" allowBlank="1" sqref="G12:G117" xr:uid="{00F20092-00AC-4565-846B-00A4005700D2}">
      <formula1>"d"</formula1>
    </dataValidation>
  </dataValidations>
  <hyperlinks>
    <hyperlink ref="L54" r:id="rId1" xr:uid="{00000000-0004-0000-1100-000000000000}"/>
    <hyperlink ref="L55" r:id="rId2" xr:uid="{00000000-0004-0000-11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100-000000000000}">
          <x14:formula1>
            <xm:f>Paramètres!$A$2:$A$5</xm:f>
          </x14:formula1>
          <xm:sqref>H12:H117</xm:sqref>
        </x14:dataValidation>
        <x14:dataValidation type="list" allowBlank="1" xr:uid="{00000000-0002-0000-1100-000001000000}">
          <x14:formula1>
            <xm:f>Paramètres!$D$2:$D$5</xm:f>
          </x14:formula1>
          <xm:sqref>I12:I117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6666"/>
    <outlinePr summaryBelow="0" summaryRight="0"/>
  </sheetPr>
  <dimension ref="A1:U117"/>
  <sheetViews>
    <sheetView showGridLines="0" workbookViewId="0">
      <pane xSplit="6" ySplit="11" topLeftCell="G12" activePane="bottomRight" state="frozen"/>
      <selection activeCell="F102" sqref="F102"/>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664062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6.5546875" customWidth="1"/>
  </cols>
  <sheetData>
    <row r="1" spans="1:21" ht="0.75" customHeight="1" x14ac:dyDescent="0.3">
      <c r="A1" s="257"/>
      <c r="B1" s="258"/>
      <c r="C1" s="258"/>
      <c r="D1" s="258"/>
      <c r="E1" s="258"/>
      <c r="F1" s="258"/>
      <c r="G1" s="258"/>
      <c r="H1" s="258"/>
      <c r="I1" s="258"/>
      <c r="J1" s="258"/>
      <c r="K1" s="258"/>
      <c r="L1" s="258"/>
      <c r="M1" s="258"/>
      <c r="N1" s="258"/>
      <c r="O1" s="258"/>
      <c r="P1" s="258"/>
      <c r="Q1" s="258"/>
      <c r="R1" s="258"/>
      <c r="S1" s="258"/>
      <c r="T1" s="258"/>
      <c r="U1" s="258"/>
    </row>
    <row r="2" spans="1:21" ht="16.5" customHeight="1" x14ac:dyDescent="0.3">
      <c r="A2" s="260"/>
      <c r="B2" s="261" t="str">
        <f>F4</f>
        <v>P11</v>
      </c>
      <c r="C2" s="262" t="str">
        <f>Echantillon!C23</f>
        <v xml:space="preserve">Réseau des écoles </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HYPERLINK(Echantillon!D23)</f>
        <v>https://conservatoire.agglo-larochelle.fr/pratique/reseau-des-ecoles-de-l-agglo?article=puilboreau-a-deux-pas-de-la</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Echantillon!B23</f>
        <v>P11</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39</v>
      </c>
      <c r="G5" s="351"/>
      <c r="H5" s="351"/>
      <c r="I5" s="351"/>
      <c r="J5" s="351"/>
      <c r="K5" s="351"/>
      <c r="L5" s="351"/>
      <c r="M5" s="258"/>
      <c r="N5" s="276" t="s">
        <v>107</v>
      </c>
      <c r="O5" s="12">
        <f>COUNTIFS($C$12:$C$117,"A",$F$12:$F$117,"c")</f>
        <v>27</v>
      </c>
      <c r="P5" s="12">
        <f>COUNTIFS($C$12:$C$117,"A",$F$12:$F$117,"nc")</f>
        <v>0</v>
      </c>
      <c r="Q5" s="12">
        <f>COUNTIFS($C$12:$C$117,"A",$F$12:$F$117,"na")</f>
        <v>56</v>
      </c>
      <c r="R5" s="12">
        <f>COUNTIFS($C$12:$C$117,"A",$F$12:$F$117,"nt")</f>
        <v>0</v>
      </c>
      <c r="S5" s="277">
        <f t="shared" ref="S5:S7" si="0">O5+P5</f>
        <v>27</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12</v>
      </c>
      <c r="P6" s="12">
        <f>COUNTIFS($C$12:$C$117,"AA",$F$12:$F$117,"nc")</f>
        <v>0</v>
      </c>
      <c r="Q6" s="12">
        <f>COUNTIFS($C$12:$C$117,"AA",$F$12:$F$117,"na")</f>
        <v>11</v>
      </c>
      <c r="R6" s="12">
        <f>COUNTIFS($C$12:$C$117,"AA",$F$12:$F$117,"nt")</f>
        <v>0</v>
      </c>
      <c r="S6" s="277">
        <f t="shared" si="0"/>
        <v>12</v>
      </c>
      <c r="T6" s="278">
        <f t="shared" si="1"/>
        <v>1</v>
      </c>
      <c r="U6" s="103">
        <f>IF(S6&gt;0,SUM(O5:O6)/SUM(S5:S6),"-")</f>
        <v>1</v>
      </c>
    </row>
    <row r="7" spans="1:21" ht="16.5" customHeight="1" x14ac:dyDescent="0.3">
      <c r="A7" s="257"/>
      <c r="B7" s="351"/>
      <c r="C7" s="351"/>
      <c r="D7" s="351"/>
      <c r="E7" s="268" t="s">
        <v>497</v>
      </c>
      <c r="F7" s="268">
        <f>COUNTIF(F12:F117,"na")</f>
        <v>67</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39</v>
      </c>
      <c r="P8" s="281">
        <f t="shared" si="2"/>
        <v>0</v>
      </c>
      <c r="Q8" s="281">
        <f t="shared" si="2"/>
        <v>67</v>
      </c>
      <c r="R8" s="281">
        <f t="shared" si="2"/>
        <v>0</v>
      </c>
      <c r="S8" s="282">
        <f t="shared" si="2"/>
        <v>39</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109</v>
      </c>
      <c r="G12" s="276"/>
      <c r="H12" s="22"/>
      <c r="I12" s="22"/>
      <c r="J12" s="22"/>
      <c r="K12" s="22"/>
      <c r="L12" s="22"/>
      <c r="M12" s="258"/>
      <c r="N12" s="258"/>
      <c r="O12" s="258"/>
      <c r="P12" s="258"/>
      <c r="Q12" s="258"/>
      <c r="R12" s="258"/>
      <c r="S12" s="258"/>
      <c r="T12" s="258"/>
      <c r="U12" s="258"/>
    </row>
    <row r="13" spans="1:21"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109</v>
      </c>
      <c r="G13" s="276"/>
      <c r="H13" s="22"/>
      <c r="I13" s="22"/>
      <c r="J13" s="22"/>
      <c r="K13" s="22"/>
      <c r="L13" s="22"/>
      <c r="M13" s="258"/>
      <c r="N13" s="258"/>
      <c r="O13" s="258"/>
      <c r="P13" s="258"/>
      <c r="Q13" s="258"/>
      <c r="R13" s="258"/>
      <c r="S13" s="258"/>
      <c r="T13" s="258"/>
      <c r="U13" s="258"/>
    </row>
    <row r="14" spans="1:21"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109</v>
      </c>
      <c r="G14" s="276"/>
      <c r="H14" s="22"/>
      <c r="I14" s="22"/>
      <c r="J14" s="22"/>
      <c r="K14" s="22"/>
      <c r="L14" s="22"/>
      <c r="M14" s="258"/>
      <c r="N14" s="258"/>
      <c r="O14" s="258"/>
      <c r="P14" s="258"/>
      <c r="Q14" s="258"/>
      <c r="R14" s="258"/>
      <c r="S14" s="258"/>
      <c r="T14" s="258"/>
      <c r="U14" s="258"/>
    </row>
    <row r="15" spans="1:21"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58"/>
      <c r="N15" s="258"/>
      <c r="O15" s="258"/>
      <c r="P15" s="258"/>
      <c r="Q15" s="258"/>
      <c r="R15" s="258"/>
      <c r="S15" s="258"/>
      <c r="T15" s="258"/>
      <c r="U15" s="258"/>
    </row>
    <row r="16" spans="1:21"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58"/>
      <c r="N16" s="258"/>
      <c r="O16" s="258"/>
      <c r="P16" s="258"/>
      <c r="Q16" s="258"/>
      <c r="R16" s="258"/>
      <c r="S16" s="258"/>
      <c r="T16" s="258"/>
      <c r="U16" s="258"/>
    </row>
    <row r="17" spans="1:21"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258"/>
      <c r="N17" s="258"/>
      <c r="O17" s="258"/>
      <c r="P17" s="258"/>
      <c r="Q17" s="258"/>
      <c r="R17" s="258"/>
      <c r="S17" s="258"/>
      <c r="T17" s="258"/>
      <c r="U17" s="258"/>
    </row>
    <row r="18" spans="1:21"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3"/>
      <c r="N18" s="293"/>
      <c r="O18" s="293"/>
      <c r="P18" s="293"/>
      <c r="Q18" s="293"/>
      <c r="R18" s="293"/>
      <c r="S18" s="293"/>
      <c r="T18" s="293"/>
      <c r="U18" s="293"/>
    </row>
    <row r="19" spans="1:21"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57"/>
      <c r="N19" s="257"/>
      <c r="O19" s="257"/>
      <c r="P19" s="257"/>
      <c r="Q19" s="257"/>
      <c r="R19" s="257"/>
      <c r="S19" s="294"/>
      <c r="T19" s="258"/>
      <c r="U19" s="258"/>
    </row>
    <row r="20" spans="1:21"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58"/>
      <c r="N20" s="258"/>
      <c r="O20" s="258"/>
      <c r="P20" s="258"/>
      <c r="Q20" s="258"/>
      <c r="R20" s="258"/>
      <c r="S20" s="258"/>
      <c r="T20" s="258"/>
      <c r="U20" s="258"/>
    </row>
    <row r="21" spans="1:21" ht="62.25" customHeight="1" x14ac:dyDescent="0.3">
      <c r="A21" s="390" t="s">
        <v>86</v>
      </c>
      <c r="B21" s="286" t="str">
        <f>Résultats!B22</f>
        <v>2.1</v>
      </c>
      <c r="C21" s="276" t="str">
        <f>Résultats!C22</f>
        <v>A</v>
      </c>
      <c r="D21" s="276">
        <f>Résultats!E22</f>
        <v>0</v>
      </c>
      <c r="E21" s="287" t="str">
        <f>Résultats!F22</f>
        <v>Chaque cadre a-t-il un titre de cadre ?</v>
      </c>
      <c r="F21" s="276" t="s">
        <v>109</v>
      </c>
      <c r="G21" s="276"/>
      <c r="H21" s="22"/>
      <c r="I21" s="22"/>
      <c r="J21" s="22"/>
      <c r="K21" s="22"/>
      <c r="L21" s="22"/>
      <c r="M21" s="258"/>
      <c r="N21" s="258"/>
      <c r="O21" s="258"/>
      <c r="P21" s="258"/>
      <c r="Q21" s="258"/>
      <c r="R21" s="258"/>
      <c r="S21" s="258"/>
      <c r="T21" s="258"/>
      <c r="U21" s="258"/>
    </row>
    <row r="22" spans="1:21"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109</v>
      </c>
      <c r="G22" s="276"/>
      <c r="H22" s="22"/>
      <c r="I22" s="22"/>
      <c r="J22" s="22"/>
      <c r="K22" s="22"/>
      <c r="L22" s="22"/>
      <c r="M22" s="258"/>
      <c r="N22" s="258"/>
      <c r="O22" s="258"/>
      <c r="P22" s="258"/>
      <c r="Q22" s="258"/>
      <c r="R22" s="258"/>
      <c r="S22" s="258"/>
      <c r="T22" s="258"/>
      <c r="U22" s="258"/>
    </row>
    <row r="23" spans="1:21"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58"/>
      <c r="N23" s="258"/>
      <c r="O23" s="258"/>
      <c r="P23" s="258"/>
      <c r="Q23" s="258"/>
      <c r="R23" s="258"/>
      <c r="S23" s="258"/>
      <c r="T23" s="258"/>
      <c r="U23" s="258"/>
    </row>
    <row r="24" spans="1:21"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c r="I24" s="22"/>
      <c r="J24" s="22"/>
      <c r="K24" s="22"/>
      <c r="L24" s="22"/>
      <c r="M24" s="258"/>
      <c r="N24" s="258"/>
      <c r="O24" s="258"/>
      <c r="P24" s="258"/>
      <c r="Q24" s="258"/>
      <c r="R24" s="258"/>
      <c r="S24" s="258"/>
      <c r="T24" s="258"/>
      <c r="U24" s="258"/>
    </row>
    <row r="25" spans="1:21"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58"/>
      <c r="N25" s="258"/>
      <c r="O25" s="258"/>
      <c r="P25" s="258"/>
      <c r="Q25" s="258"/>
      <c r="R25" s="258"/>
      <c r="S25" s="258"/>
      <c r="T25" s="258"/>
      <c r="U25" s="258"/>
    </row>
    <row r="26" spans="1:21"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58"/>
      <c r="N26" s="258"/>
      <c r="O26" s="258"/>
      <c r="P26" s="258"/>
      <c r="Q26" s="258"/>
      <c r="R26" s="258"/>
      <c r="S26" s="258"/>
      <c r="T26" s="258"/>
      <c r="U26" s="258"/>
    </row>
    <row r="27" spans="1:21"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58"/>
      <c r="N27" s="258"/>
      <c r="O27" s="258"/>
      <c r="P27" s="258"/>
      <c r="Q27" s="258"/>
      <c r="R27" s="258"/>
      <c r="S27" s="258"/>
      <c r="T27" s="258"/>
      <c r="U27" s="258"/>
    </row>
    <row r="28" spans="1:21"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58"/>
      <c r="N28" s="258"/>
      <c r="O28" s="258"/>
      <c r="P28" s="258"/>
      <c r="Q28" s="258"/>
      <c r="R28" s="258"/>
      <c r="S28" s="258"/>
      <c r="T28" s="258"/>
      <c r="U28" s="258"/>
    </row>
    <row r="29" spans="1:21"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58"/>
      <c r="N29" s="258"/>
      <c r="O29" s="258"/>
      <c r="P29" s="258"/>
      <c r="Q29" s="258"/>
      <c r="R29" s="258"/>
      <c r="S29" s="258"/>
      <c r="T29" s="258"/>
      <c r="U29" s="258"/>
    </row>
    <row r="30" spans="1:21"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58"/>
      <c r="N30" s="258"/>
      <c r="O30" s="258"/>
      <c r="P30" s="258"/>
      <c r="Q30" s="258"/>
      <c r="R30" s="258"/>
      <c r="S30" s="258"/>
      <c r="T30" s="258"/>
      <c r="U30" s="258"/>
    </row>
    <row r="31" spans="1:21"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58"/>
      <c r="N31" s="258"/>
      <c r="O31" s="258"/>
      <c r="P31" s="258"/>
      <c r="Q31" s="258"/>
      <c r="R31" s="258"/>
      <c r="S31" s="258"/>
      <c r="T31" s="258"/>
      <c r="U31" s="258"/>
    </row>
    <row r="32" spans="1:21"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58"/>
      <c r="N32" s="258"/>
      <c r="O32" s="258"/>
      <c r="P32" s="258"/>
      <c r="Q32" s="258"/>
      <c r="R32" s="258"/>
      <c r="S32" s="258"/>
      <c r="T32" s="258"/>
      <c r="U32" s="258"/>
    </row>
    <row r="33" spans="1:21"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58"/>
      <c r="N33" s="258"/>
      <c r="O33" s="258"/>
      <c r="P33" s="258"/>
      <c r="Q33" s="258"/>
      <c r="R33" s="258"/>
      <c r="S33" s="258"/>
      <c r="T33" s="258"/>
      <c r="U33" s="258"/>
    </row>
    <row r="34" spans="1:21"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58"/>
      <c r="N34" s="258"/>
      <c r="O34" s="258"/>
      <c r="P34" s="258"/>
      <c r="Q34" s="258"/>
      <c r="R34" s="258"/>
      <c r="S34" s="258"/>
      <c r="T34" s="258"/>
      <c r="U34" s="258"/>
    </row>
    <row r="35" spans="1:21"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58"/>
      <c r="N35" s="258"/>
      <c r="O35" s="258"/>
      <c r="P35" s="258"/>
      <c r="Q35" s="258"/>
      <c r="R35" s="258"/>
      <c r="S35" s="258"/>
      <c r="T35" s="258"/>
      <c r="U35" s="258"/>
    </row>
    <row r="36" spans="1:21"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58"/>
      <c r="N36" s="258"/>
      <c r="O36" s="258"/>
      <c r="P36" s="258"/>
      <c r="Q36" s="258"/>
      <c r="R36" s="258"/>
      <c r="S36" s="258"/>
      <c r="T36" s="258"/>
      <c r="U36" s="258"/>
    </row>
    <row r="37" spans="1:21"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58"/>
      <c r="N37" s="258"/>
      <c r="O37" s="258"/>
      <c r="P37" s="258"/>
      <c r="Q37" s="258"/>
      <c r="R37" s="258"/>
      <c r="S37" s="258"/>
      <c r="T37" s="258"/>
      <c r="U37" s="258"/>
    </row>
    <row r="38" spans="1:21"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58"/>
      <c r="N38" s="258"/>
      <c r="O38" s="258"/>
      <c r="P38" s="258"/>
      <c r="Q38" s="258"/>
      <c r="R38" s="258"/>
      <c r="S38" s="258"/>
      <c r="T38" s="258"/>
      <c r="U38" s="258"/>
    </row>
    <row r="39" spans="1:21"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58"/>
      <c r="N39" s="258"/>
      <c r="O39" s="258"/>
      <c r="P39" s="258"/>
      <c r="Q39" s="258"/>
      <c r="R39" s="258"/>
      <c r="S39" s="258"/>
      <c r="T39" s="258"/>
      <c r="U39" s="258"/>
    </row>
    <row r="40" spans="1:21"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58"/>
      <c r="N40" s="258"/>
      <c r="O40" s="258"/>
      <c r="P40" s="258"/>
      <c r="Q40" s="258"/>
      <c r="R40" s="258"/>
      <c r="S40" s="258"/>
      <c r="T40" s="258"/>
      <c r="U40" s="258"/>
    </row>
    <row r="41" spans="1:21"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58"/>
      <c r="N41" s="258"/>
      <c r="O41" s="258"/>
      <c r="P41" s="258"/>
      <c r="Q41" s="258"/>
      <c r="R41" s="258"/>
      <c r="S41" s="258"/>
      <c r="T41" s="258"/>
      <c r="U41" s="258"/>
    </row>
    <row r="42" spans="1:21"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258"/>
      <c r="N42" s="258"/>
      <c r="O42" s="258"/>
      <c r="P42" s="258"/>
      <c r="Q42" s="258"/>
      <c r="R42" s="258"/>
      <c r="S42" s="258"/>
      <c r="T42" s="258"/>
      <c r="U42" s="258"/>
    </row>
    <row r="43" spans="1:21"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258"/>
      <c r="N43" s="258"/>
      <c r="O43" s="258"/>
      <c r="P43" s="258"/>
      <c r="Q43" s="258"/>
      <c r="R43" s="258"/>
      <c r="S43" s="258"/>
      <c r="T43" s="258"/>
      <c r="U43" s="258"/>
    </row>
    <row r="44" spans="1:21"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258"/>
      <c r="N44" s="258"/>
      <c r="O44" s="258"/>
      <c r="P44" s="258"/>
      <c r="Q44" s="258"/>
      <c r="R44" s="258"/>
      <c r="S44" s="258"/>
      <c r="T44" s="258"/>
      <c r="U44" s="258"/>
    </row>
    <row r="45" spans="1:21"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258"/>
      <c r="N45" s="258"/>
      <c r="O45" s="258"/>
      <c r="P45" s="258"/>
      <c r="Q45" s="258"/>
      <c r="R45" s="258"/>
      <c r="S45" s="258"/>
      <c r="T45" s="258"/>
      <c r="U45" s="258"/>
    </row>
    <row r="46" spans="1:21"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58"/>
      <c r="N46" s="258"/>
      <c r="O46" s="258"/>
      <c r="P46" s="258"/>
      <c r="Q46" s="258"/>
      <c r="R46" s="258"/>
      <c r="S46" s="258"/>
      <c r="T46" s="258"/>
      <c r="U46" s="258"/>
    </row>
    <row r="47" spans="1:21"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c r="I47" s="22"/>
      <c r="J47" s="22"/>
      <c r="K47" s="22"/>
      <c r="L47" s="22"/>
      <c r="M47" s="258"/>
      <c r="N47" s="258"/>
      <c r="O47" s="258"/>
      <c r="P47" s="258"/>
      <c r="Q47" s="258"/>
      <c r="R47" s="258"/>
      <c r="S47" s="258"/>
      <c r="T47" s="258"/>
      <c r="U47" s="258"/>
    </row>
    <row r="48" spans="1:21" ht="62.25"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58"/>
      <c r="N48" s="258"/>
      <c r="O48" s="258"/>
      <c r="P48" s="258"/>
      <c r="Q48" s="258"/>
      <c r="R48" s="258"/>
      <c r="S48" s="258"/>
      <c r="T48" s="258"/>
      <c r="U48" s="258"/>
    </row>
    <row r="49" spans="1:21"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106</v>
      </c>
      <c r="G49" s="276"/>
      <c r="H49" s="22"/>
      <c r="I49" s="22"/>
      <c r="J49" s="22"/>
      <c r="K49" s="22"/>
      <c r="L49" s="22"/>
      <c r="M49" s="258"/>
      <c r="N49" s="258"/>
      <c r="O49" s="258"/>
      <c r="P49" s="258"/>
      <c r="Q49" s="258"/>
      <c r="R49" s="258"/>
      <c r="S49" s="258"/>
      <c r="T49" s="258"/>
      <c r="U49" s="258"/>
    </row>
    <row r="50" spans="1:21"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58"/>
      <c r="N50" s="258"/>
      <c r="O50" s="258"/>
      <c r="P50" s="258"/>
      <c r="Q50" s="258"/>
      <c r="R50" s="258"/>
      <c r="S50" s="258"/>
      <c r="T50" s="258"/>
      <c r="U50" s="258"/>
    </row>
    <row r="51" spans="1:21"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106</v>
      </c>
      <c r="G51" s="276"/>
      <c r="H51" s="22"/>
      <c r="I51" s="22"/>
      <c r="J51" s="22"/>
      <c r="K51" s="22"/>
      <c r="L51" s="22"/>
      <c r="M51" s="258"/>
      <c r="N51" s="258"/>
      <c r="O51" s="258"/>
      <c r="P51" s="258"/>
      <c r="Q51" s="258"/>
      <c r="R51" s="258"/>
      <c r="S51" s="258"/>
      <c r="T51" s="258"/>
      <c r="U51" s="258"/>
    </row>
    <row r="52" spans="1:21"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58"/>
      <c r="N52" s="258"/>
      <c r="O52" s="258"/>
      <c r="P52" s="258"/>
      <c r="Q52" s="258"/>
      <c r="R52" s="258"/>
      <c r="S52" s="258"/>
      <c r="T52" s="258"/>
      <c r="U52" s="258"/>
    </row>
    <row r="53" spans="1:21"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58"/>
      <c r="N53" s="258"/>
      <c r="O53" s="258"/>
      <c r="P53" s="258"/>
      <c r="Q53" s="258"/>
      <c r="R53" s="258"/>
      <c r="S53" s="258"/>
      <c r="T53" s="258"/>
      <c r="U53" s="258"/>
    </row>
    <row r="54" spans="1:21"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58"/>
      <c r="N54" s="258"/>
      <c r="O54" s="258"/>
      <c r="P54" s="258"/>
      <c r="Q54" s="258"/>
      <c r="R54" s="258"/>
      <c r="S54" s="258"/>
      <c r="T54" s="258"/>
      <c r="U54" s="258"/>
    </row>
    <row r="55" spans="1:21"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258"/>
      <c r="N55" s="258"/>
      <c r="O55" s="258"/>
      <c r="P55" s="258"/>
      <c r="Q55" s="258"/>
      <c r="R55" s="258"/>
      <c r="S55" s="258"/>
      <c r="T55" s="258"/>
      <c r="U55" s="258"/>
    </row>
    <row r="56" spans="1:21"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58"/>
      <c r="N56" s="258"/>
      <c r="O56" s="258"/>
      <c r="P56" s="258"/>
      <c r="Q56" s="258"/>
      <c r="R56" s="258"/>
      <c r="S56" s="258"/>
      <c r="T56" s="258"/>
      <c r="U56" s="258"/>
    </row>
    <row r="57" spans="1:21"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58"/>
      <c r="N57" s="258"/>
      <c r="O57" s="258"/>
      <c r="P57" s="258"/>
      <c r="Q57" s="258"/>
      <c r="R57" s="258"/>
      <c r="S57" s="258"/>
      <c r="T57" s="258"/>
      <c r="U57" s="258"/>
    </row>
    <row r="58" spans="1:21" ht="62.25"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58"/>
      <c r="N58" s="258"/>
      <c r="O58" s="258"/>
      <c r="P58" s="258"/>
      <c r="Q58" s="258"/>
      <c r="R58" s="258"/>
      <c r="S58" s="258"/>
      <c r="T58" s="258"/>
      <c r="U58" s="258"/>
    </row>
    <row r="59" spans="1:21"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58"/>
      <c r="N59" s="258"/>
      <c r="O59" s="258"/>
      <c r="P59" s="258"/>
      <c r="Q59" s="258"/>
      <c r="R59" s="258"/>
      <c r="S59" s="258"/>
      <c r="T59" s="258"/>
      <c r="U59" s="258"/>
    </row>
    <row r="60" spans="1:21"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58"/>
      <c r="N60" s="258"/>
      <c r="O60" s="258"/>
      <c r="P60" s="258"/>
      <c r="Q60" s="258"/>
      <c r="R60" s="258"/>
      <c r="S60" s="258"/>
      <c r="T60" s="258"/>
      <c r="U60" s="258"/>
    </row>
    <row r="61" spans="1:21"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58"/>
      <c r="N61" s="258"/>
      <c r="O61" s="258"/>
      <c r="P61" s="258"/>
      <c r="Q61" s="258"/>
      <c r="R61" s="258"/>
      <c r="S61" s="258"/>
      <c r="T61" s="258"/>
      <c r="U61" s="258"/>
    </row>
    <row r="62" spans="1:21"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c r="I62" s="22"/>
      <c r="J62" s="22"/>
      <c r="K62" s="22"/>
      <c r="L62" s="22"/>
      <c r="M62" s="258"/>
      <c r="N62" s="258"/>
      <c r="O62" s="258"/>
      <c r="P62" s="258"/>
      <c r="Q62" s="258"/>
      <c r="R62" s="258"/>
      <c r="S62" s="258"/>
      <c r="T62" s="258"/>
      <c r="U62" s="258"/>
    </row>
    <row r="63" spans="1:21"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58"/>
      <c r="N63" s="258"/>
      <c r="O63" s="258"/>
      <c r="P63" s="258"/>
      <c r="Q63" s="258"/>
      <c r="R63" s="258"/>
      <c r="S63" s="258"/>
      <c r="T63" s="258"/>
      <c r="U63" s="258"/>
    </row>
    <row r="64" spans="1:21"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c r="I64" s="22"/>
      <c r="J64" s="22"/>
      <c r="K64" s="22"/>
      <c r="L64" s="22"/>
      <c r="M64" s="258"/>
      <c r="N64" s="258"/>
      <c r="O64" s="258"/>
      <c r="P64" s="258"/>
      <c r="Q64" s="258"/>
      <c r="R64" s="258"/>
      <c r="S64" s="258"/>
      <c r="T64" s="258"/>
      <c r="U64" s="258"/>
    </row>
    <row r="65" spans="1:21"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58"/>
      <c r="N65" s="258"/>
      <c r="O65" s="258"/>
      <c r="P65" s="258"/>
      <c r="Q65" s="258"/>
      <c r="R65" s="258"/>
      <c r="S65" s="258"/>
      <c r="T65" s="258"/>
      <c r="U65" s="258"/>
    </row>
    <row r="66" spans="1:21"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58"/>
      <c r="N66" s="258"/>
      <c r="O66" s="258"/>
      <c r="P66" s="258"/>
      <c r="Q66" s="258"/>
      <c r="R66" s="258"/>
      <c r="S66" s="258"/>
      <c r="T66" s="258"/>
      <c r="U66" s="258"/>
    </row>
    <row r="67" spans="1:21"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58"/>
      <c r="N67" s="258"/>
      <c r="O67" s="258"/>
      <c r="P67" s="258"/>
      <c r="Q67" s="258"/>
      <c r="R67" s="258"/>
      <c r="S67" s="258"/>
      <c r="T67" s="258"/>
      <c r="U67" s="258"/>
    </row>
    <row r="68" spans="1:21"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58"/>
      <c r="N68" s="258"/>
      <c r="O68" s="258"/>
      <c r="P68" s="258"/>
      <c r="Q68" s="258"/>
      <c r="R68" s="258"/>
      <c r="S68" s="258"/>
      <c r="T68" s="258"/>
      <c r="U68" s="258"/>
    </row>
    <row r="69" spans="1:21"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58"/>
      <c r="N69" s="258"/>
      <c r="O69" s="258"/>
      <c r="P69" s="258"/>
      <c r="Q69" s="258"/>
      <c r="R69" s="258"/>
      <c r="S69" s="258"/>
      <c r="T69" s="258"/>
      <c r="U69" s="258"/>
    </row>
    <row r="70" spans="1:21"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58"/>
      <c r="N70" s="258"/>
      <c r="O70" s="258"/>
      <c r="P70" s="258"/>
      <c r="Q70" s="258"/>
      <c r="R70" s="258"/>
      <c r="S70" s="258"/>
      <c r="T70" s="258"/>
      <c r="U70" s="258"/>
    </row>
    <row r="71" spans="1:21"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58"/>
      <c r="N71" s="258"/>
      <c r="O71" s="258"/>
      <c r="P71" s="258"/>
      <c r="Q71" s="258"/>
      <c r="R71" s="258"/>
      <c r="S71" s="258"/>
      <c r="T71" s="258"/>
      <c r="U71" s="258"/>
    </row>
    <row r="72" spans="1:21"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58"/>
      <c r="N72" s="258"/>
      <c r="O72" s="258"/>
      <c r="P72" s="258"/>
      <c r="Q72" s="258"/>
      <c r="R72" s="258"/>
      <c r="S72" s="258"/>
      <c r="T72" s="258"/>
      <c r="U72" s="258"/>
    </row>
    <row r="73" spans="1:21"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58"/>
      <c r="N73" s="258"/>
      <c r="O73" s="258"/>
      <c r="P73" s="258"/>
      <c r="Q73" s="258"/>
      <c r="R73" s="258"/>
      <c r="S73" s="258"/>
      <c r="T73" s="258"/>
      <c r="U73" s="258"/>
    </row>
    <row r="74" spans="1:21"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58"/>
      <c r="N74" s="258"/>
      <c r="O74" s="258"/>
      <c r="P74" s="258"/>
      <c r="Q74" s="258"/>
      <c r="R74" s="258"/>
      <c r="S74" s="258"/>
      <c r="T74" s="258"/>
      <c r="U74" s="258"/>
    </row>
    <row r="75" spans="1:21"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58"/>
      <c r="N75" s="258"/>
      <c r="O75" s="258"/>
      <c r="P75" s="258"/>
      <c r="Q75" s="258"/>
      <c r="R75" s="258"/>
      <c r="S75" s="258"/>
      <c r="T75" s="258"/>
      <c r="U75" s="258"/>
    </row>
    <row r="76" spans="1:21"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58"/>
      <c r="N76" s="258"/>
      <c r="O76" s="258"/>
      <c r="P76" s="258"/>
      <c r="Q76" s="258"/>
      <c r="R76" s="258"/>
      <c r="S76" s="258"/>
      <c r="T76" s="258"/>
      <c r="U76" s="258"/>
    </row>
    <row r="77" spans="1:21"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58"/>
      <c r="N77" s="258"/>
      <c r="O77" s="258"/>
      <c r="P77" s="258"/>
      <c r="Q77" s="258"/>
      <c r="R77" s="258"/>
      <c r="S77" s="258"/>
      <c r="T77" s="258"/>
      <c r="U77" s="258"/>
    </row>
    <row r="78" spans="1:21" ht="88.2"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58"/>
      <c r="N78" s="258"/>
      <c r="O78" s="258"/>
      <c r="P78" s="258"/>
      <c r="Q78" s="258"/>
      <c r="R78" s="258"/>
      <c r="S78" s="258"/>
      <c r="T78" s="258"/>
      <c r="U78" s="258"/>
    </row>
    <row r="79" spans="1:21"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58"/>
      <c r="N79" s="258"/>
      <c r="O79" s="258"/>
      <c r="P79" s="258"/>
      <c r="Q79" s="258"/>
      <c r="R79" s="258"/>
      <c r="S79" s="258"/>
      <c r="T79" s="258"/>
      <c r="U79" s="258"/>
    </row>
    <row r="80" spans="1:21"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58"/>
      <c r="N80" s="258"/>
      <c r="O80" s="258"/>
      <c r="P80" s="258"/>
      <c r="Q80" s="258"/>
      <c r="R80" s="258"/>
      <c r="S80" s="258"/>
      <c r="T80" s="258"/>
      <c r="U80" s="258"/>
    </row>
    <row r="81" spans="1:21"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58"/>
      <c r="N81" s="258"/>
      <c r="O81" s="258"/>
      <c r="P81" s="258"/>
      <c r="Q81" s="258"/>
      <c r="R81" s="258"/>
      <c r="S81" s="258"/>
      <c r="T81" s="258"/>
      <c r="U81" s="258"/>
    </row>
    <row r="82" spans="1:21"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106</v>
      </c>
      <c r="G82" s="276"/>
      <c r="H82" s="22"/>
      <c r="I82" s="22"/>
      <c r="J82" s="22"/>
      <c r="K82" s="22"/>
      <c r="L82" s="22"/>
      <c r="M82" s="258"/>
      <c r="N82" s="258"/>
      <c r="O82" s="258"/>
      <c r="P82" s="258"/>
      <c r="Q82" s="258"/>
      <c r="R82" s="258"/>
      <c r="S82" s="258"/>
      <c r="T82" s="258"/>
      <c r="U82" s="258"/>
    </row>
    <row r="83" spans="1:21"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106</v>
      </c>
      <c r="G83" s="276"/>
      <c r="H83" s="22"/>
      <c r="I83" s="22"/>
      <c r="J83" s="22"/>
      <c r="K83" s="22"/>
      <c r="L83" s="22"/>
      <c r="M83" s="258"/>
      <c r="N83" s="258"/>
      <c r="O83" s="258"/>
      <c r="P83" s="258"/>
      <c r="Q83" s="258"/>
      <c r="R83" s="258"/>
      <c r="S83" s="258"/>
      <c r="T83" s="258"/>
      <c r="U83" s="258"/>
    </row>
    <row r="84" spans="1:21"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58"/>
      <c r="N84" s="258"/>
      <c r="O84" s="258"/>
      <c r="P84" s="258"/>
      <c r="Q84" s="258"/>
      <c r="R84" s="258"/>
      <c r="S84" s="258"/>
      <c r="T84" s="258"/>
      <c r="U84" s="258"/>
    </row>
    <row r="85" spans="1:21"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106</v>
      </c>
      <c r="G85" s="276"/>
      <c r="H85" s="22"/>
      <c r="I85" s="22"/>
      <c r="J85" s="22"/>
      <c r="K85" s="22"/>
      <c r="L85" s="22"/>
      <c r="M85" s="258"/>
      <c r="N85" s="258"/>
      <c r="O85" s="258"/>
      <c r="P85" s="258"/>
      <c r="Q85" s="258"/>
      <c r="R85" s="258"/>
      <c r="S85" s="258"/>
      <c r="T85" s="258"/>
      <c r="U85" s="258"/>
    </row>
    <row r="86" spans="1:21"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58"/>
      <c r="N86" s="258"/>
      <c r="O86" s="258"/>
      <c r="P86" s="258"/>
      <c r="Q86" s="258"/>
      <c r="R86" s="258"/>
      <c r="S86" s="258"/>
      <c r="T86" s="258"/>
      <c r="U86" s="258"/>
    </row>
    <row r="87" spans="1:21"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58"/>
      <c r="N87" s="258"/>
      <c r="O87" s="258"/>
      <c r="P87" s="258"/>
      <c r="Q87" s="258"/>
      <c r="R87" s="258"/>
      <c r="S87" s="258"/>
      <c r="T87" s="258"/>
      <c r="U87" s="258"/>
    </row>
    <row r="88" spans="1:21"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58"/>
      <c r="N88" s="258"/>
      <c r="O88" s="258"/>
      <c r="P88" s="258"/>
      <c r="Q88" s="258"/>
      <c r="R88" s="258"/>
      <c r="S88" s="258"/>
      <c r="T88" s="258"/>
      <c r="U88" s="258"/>
    </row>
    <row r="89" spans="1:21"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58"/>
      <c r="N89" s="258"/>
      <c r="O89" s="258"/>
      <c r="P89" s="258"/>
      <c r="Q89" s="258"/>
      <c r="R89" s="258"/>
      <c r="S89" s="258"/>
      <c r="T89" s="258"/>
      <c r="U89" s="258"/>
    </row>
    <row r="90" spans="1:21"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258"/>
      <c r="N90" s="258"/>
      <c r="O90" s="258"/>
      <c r="P90" s="258"/>
      <c r="Q90" s="258"/>
      <c r="R90" s="258"/>
      <c r="S90" s="258"/>
      <c r="T90" s="258"/>
      <c r="U90" s="258"/>
    </row>
    <row r="91" spans="1:21"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258"/>
      <c r="N91" s="258"/>
      <c r="O91" s="258"/>
      <c r="P91" s="258"/>
      <c r="Q91" s="258"/>
      <c r="R91" s="258"/>
      <c r="S91" s="258"/>
      <c r="T91" s="258"/>
      <c r="U91" s="258"/>
    </row>
    <row r="92" spans="1:21"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258"/>
      <c r="N92" s="258"/>
      <c r="O92" s="258"/>
      <c r="P92" s="258"/>
      <c r="Q92" s="258"/>
      <c r="R92" s="258"/>
      <c r="S92" s="258"/>
      <c r="T92" s="258"/>
      <c r="U92" s="258"/>
    </row>
    <row r="93" spans="1:21"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58"/>
      <c r="N93" s="258"/>
      <c r="O93" s="258"/>
      <c r="P93" s="258"/>
      <c r="Q93" s="258"/>
      <c r="R93" s="258"/>
      <c r="S93" s="258"/>
      <c r="T93" s="258"/>
      <c r="U93" s="258"/>
    </row>
    <row r="94" spans="1:21"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258"/>
      <c r="N94" s="258"/>
      <c r="O94" s="258"/>
      <c r="P94" s="258"/>
      <c r="Q94" s="258"/>
      <c r="R94" s="258"/>
      <c r="S94" s="258"/>
      <c r="T94" s="258"/>
      <c r="U94" s="258"/>
    </row>
    <row r="95" spans="1:21"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258"/>
      <c r="N95" s="258"/>
      <c r="O95" s="258"/>
      <c r="P95" s="258"/>
      <c r="Q95" s="258"/>
      <c r="R95" s="258"/>
      <c r="S95" s="258"/>
      <c r="T95" s="258"/>
      <c r="U95" s="258"/>
    </row>
    <row r="96" spans="1:21"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258"/>
      <c r="N96" s="258"/>
      <c r="O96" s="258"/>
      <c r="P96" s="258"/>
      <c r="Q96" s="258"/>
      <c r="R96" s="258"/>
      <c r="S96" s="258"/>
      <c r="T96" s="258"/>
      <c r="U96" s="258"/>
    </row>
    <row r="97" spans="1:21" ht="62.25" customHeight="1" x14ac:dyDescent="0.3">
      <c r="A97" s="351"/>
      <c r="B97" s="292" t="str">
        <f>Résultats!B98</f>
        <v>12.3</v>
      </c>
      <c r="C97" s="276" t="str">
        <f>Résultats!C98</f>
        <v>AA</v>
      </c>
      <c r="D97" s="276">
        <f>Résultats!E98</f>
        <v>0</v>
      </c>
      <c r="E97" s="287" t="str">
        <f>Résultats!F98</f>
        <v>La page « plan du site » est-elle pertinente ?</v>
      </c>
      <c r="F97" s="276" t="s">
        <v>106</v>
      </c>
      <c r="G97" s="276"/>
      <c r="H97" s="22"/>
      <c r="I97" s="22"/>
      <c r="J97" s="22"/>
      <c r="K97" s="22"/>
      <c r="L97" s="22"/>
      <c r="M97" s="258"/>
      <c r="N97" s="258"/>
      <c r="O97" s="258"/>
      <c r="P97" s="258"/>
      <c r="Q97" s="258"/>
      <c r="R97" s="258"/>
      <c r="S97" s="258"/>
      <c r="T97" s="258"/>
      <c r="U97" s="258"/>
    </row>
    <row r="98" spans="1:21"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258"/>
      <c r="N98" s="258"/>
      <c r="O98" s="258"/>
      <c r="P98" s="258"/>
      <c r="Q98" s="258"/>
      <c r="R98" s="258"/>
      <c r="S98" s="258"/>
      <c r="T98" s="258"/>
      <c r="U98" s="258"/>
    </row>
    <row r="99" spans="1:21"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258"/>
      <c r="N99" s="258"/>
      <c r="O99" s="258"/>
      <c r="P99" s="258"/>
      <c r="Q99" s="258"/>
      <c r="R99" s="258"/>
      <c r="S99" s="258"/>
      <c r="T99" s="258"/>
      <c r="U99" s="258"/>
    </row>
    <row r="100" spans="1:21"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58"/>
      <c r="N100" s="258"/>
      <c r="O100" s="258"/>
      <c r="P100" s="258"/>
      <c r="Q100" s="258"/>
      <c r="R100" s="258"/>
      <c r="S100" s="258"/>
      <c r="T100" s="258"/>
      <c r="U100" s="258"/>
    </row>
    <row r="101" spans="1:21"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258"/>
      <c r="N101" s="258"/>
      <c r="O101" s="258"/>
      <c r="P101" s="258"/>
      <c r="Q101" s="258"/>
      <c r="R101" s="258"/>
      <c r="S101" s="258"/>
      <c r="T101" s="258"/>
      <c r="U101" s="258"/>
    </row>
    <row r="102" spans="1:21"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58"/>
      <c r="N102" s="258"/>
      <c r="O102" s="258"/>
      <c r="P102" s="258"/>
      <c r="Q102" s="258"/>
      <c r="R102" s="258"/>
      <c r="S102" s="258"/>
      <c r="T102" s="258"/>
      <c r="U102" s="258"/>
    </row>
    <row r="103" spans="1:21"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58"/>
      <c r="N103" s="258"/>
      <c r="O103" s="258"/>
      <c r="P103" s="258"/>
      <c r="Q103" s="258"/>
      <c r="R103" s="258"/>
      <c r="S103" s="258"/>
      <c r="T103" s="258"/>
      <c r="U103" s="258"/>
    </row>
    <row r="104" spans="1:21"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58"/>
      <c r="N104" s="258"/>
      <c r="O104" s="258"/>
      <c r="P104" s="258"/>
      <c r="Q104" s="258"/>
      <c r="R104" s="258"/>
      <c r="S104" s="258"/>
      <c r="T104" s="258"/>
      <c r="U104" s="258"/>
    </row>
    <row r="105" spans="1:21"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58"/>
      <c r="N105" s="258"/>
      <c r="O105" s="258"/>
      <c r="P105" s="258"/>
      <c r="Q105" s="258"/>
      <c r="R105" s="258"/>
      <c r="S105" s="258"/>
      <c r="T105" s="258"/>
      <c r="U105" s="258"/>
    </row>
    <row r="106" spans="1:21"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58"/>
      <c r="N106" s="258"/>
      <c r="O106" s="258"/>
      <c r="P106" s="258"/>
      <c r="Q106" s="258"/>
      <c r="R106" s="258"/>
      <c r="S106" s="258"/>
      <c r="T106" s="258"/>
      <c r="U106" s="258"/>
    </row>
    <row r="107" spans="1:21"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58"/>
      <c r="N107" s="258"/>
      <c r="O107" s="258"/>
      <c r="P107" s="258"/>
      <c r="Q107" s="258"/>
      <c r="R107" s="258"/>
      <c r="S107" s="258"/>
      <c r="T107" s="258"/>
      <c r="U107" s="258"/>
    </row>
    <row r="108" spans="1:21"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258"/>
      <c r="N108" s="258"/>
      <c r="O108" s="258"/>
      <c r="P108" s="258"/>
      <c r="Q108" s="258"/>
      <c r="R108" s="258"/>
      <c r="S108" s="258"/>
      <c r="T108" s="258"/>
      <c r="U108" s="258"/>
    </row>
    <row r="109" spans="1:21"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58"/>
      <c r="N109" s="258"/>
      <c r="O109" s="258"/>
      <c r="P109" s="258"/>
      <c r="Q109" s="258"/>
      <c r="R109" s="258"/>
      <c r="S109" s="258"/>
      <c r="T109" s="258"/>
      <c r="U109" s="258"/>
    </row>
    <row r="110" spans="1:21"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58"/>
      <c r="N110" s="258"/>
      <c r="O110" s="258"/>
      <c r="P110" s="258"/>
      <c r="Q110" s="258"/>
      <c r="R110" s="258"/>
      <c r="S110" s="258"/>
      <c r="T110" s="258"/>
      <c r="U110" s="258"/>
    </row>
    <row r="111" spans="1:21"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58"/>
      <c r="N111" s="258"/>
      <c r="O111" s="258"/>
      <c r="P111" s="258"/>
      <c r="Q111" s="258"/>
      <c r="R111" s="258"/>
      <c r="S111" s="258"/>
      <c r="T111" s="258"/>
      <c r="U111" s="258"/>
    </row>
    <row r="112" spans="1:21"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58"/>
      <c r="N112" s="258"/>
      <c r="O112" s="258"/>
      <c r="P112" s="258"/>
      <c r="Q112" s="258"/>
      <c r="R112" s="258"/>
      <c r="S112" s="258"/>
      <c r="T112" s="258"/>
      <c r="U112" s="258"/>
    </row>
    <row r="113" spans="1:21"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58"/>
      <c r="N113" s="258"/>
      <c r="O113" s="258"/>
      <c r="P113" s="258"/>
      <c r="Q113" s="258"/>
      <c r="R113" s="258"/>
      <c r="S113" s="258"/>
      <c r="T113" s="258"/>
      <c r="U113" s="258"/>
    </row>
    <row r="114" spans="1:21"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58"/>
      <c r="N114" s="258"/>
      <c r="O114" s="258"/>
      <c r="P114" s="258"/>
      <c r="Q114" s="258"/>
      <c r="R114" s="258"/>
      <c r="S114" s="258"/>
      <c r="T114" s="258"/>
      <c r="U114" s="258"/>
    </row>
    <row r="115" spans="1:21"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58"/>
      <c r="N116" s="258"/>
      <c r="O116" s="258"/>
      <c r="P116" s="258"/>
      <c r="Q116" s="258"/>
      <c r="R116" s="258"/>
      <c r="S116" s="258"/>
      <c r="T116" s="258"/>
      <c r="U116" s="258"/>
    </row>
    <row r="117" spans="1:21"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58"/>
      <c r="N117" s="258"/>
      <c r="O117" s="258"/>
      <c r="P117" s="258"/>
      <c r="Q117" s="258"/>
      <c r="R117" s="258"/>
      <c r="S117" s="258"/>
      <c r="T117" s="258"/>
      <c r="U117" s="258"/>
    </row>
  </sheetData>
  <autoFilter ref="B11:L117" xr:uid="{00000000-0009-0000-0000-000012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192" priority="2" operator="equal">
      <formula>"x"</formula>
    </cfRule>
  </conditionalFormatting>
  <conditionalFormatting sqref="F1:F2 C2 F4:F117">
    <cfRule type="cellIs" dxfId="191" priority="26" operator="equal">
      <formula>"na"</formula>
    </cfRule>
  </conditionalFormatting>
  <conditionalFormatting sqref="F4:F10">
    <cfRule type="cellIs" dxfId="190" priority="1" operator="equal">
      <formula>"na"</formula>
    </cfRule>
  </conditionalFormatting>
  <conditionalFormatting sqref="F11:F117">
    <cfRule type="cellIs" dxfId="189" priority="23" operator="equal">
      <formula>"c"</formula>
    </cfRule>
  </conditionalFormatting>
  <conditionalFormatting sqref="F11:F117">
    <cfRule type="cellIs" dxfId="188" priority="24" operator="equal">
      <formula>"nc"</formula>
    </cfRule>
  </conditionalFormatting>
  <conditionalFormatting sqref="F11:F117">
    <cfRule type="cellIs" dxfId="187" priority="25" operator="equal">
      <formula>"nt"</formula>
    </cfRule>
  </conditionalFormatting>
  <conditionalFormatting sqref="G12:G117">
    <cfRule type="cellIs" dxfId="186" priority="4" operator="equal">
      <formula>"d"</formula>
    </cfRule>
  </conditionalFormatting>
  <conditionalFormatting sqref="O4:R4">
    <cfRule type="cellIs" dxfId="185" priority="3" operator="equal">
      <formula>"NT"</formula>
    </cfRule>
  </conditionalFormatting>
  <conditionalFormatting sqref="O4:R4">
    <cfRule type="cellIs" dxfId="184" priority="19" operator="equal">
      <formula>"C"</formula>
    </cfRule>
  </conditionalFormatting>
  <conditionalFormatting sqref="O4:R4">
    <cfRule type="cellIs" dxfId="183" priority="20" operator="equal">
      <formula>"NC"</formula>
    </cfRule>
  </conditionalFormatting>
  <conditionalFormatting sqref="O4:R4">
    <cfRule type="cellIs" dxfId="182" priority="21" operator="equal">
      <formula>"NA"</formula>
    </cfRule>
  </conditionalFormatting>
  <conditionalFormatting sqref="O4:R4">
    <cfRule type="cellIs" dxfId="181" priority="22" operator="equal">
      <formula>"NT"</formula>
    </cfRule>
  </conditionalFormatting>
  <dataValidations count="3">
    <dataValidation type="list" allowBlank="1" showErrorMessage="1" sqref="F54:F55" xr:uid="{006B008C-00EE-4160-A8C5-00C600AC002F}">
      <formula1>"nt,na,c"</formula1>
    </dataValidation>
    <dataValidation type="list" allowBlank="1" showErrorMessage="1" sqref="F12:F53 F56:F117" xr:uid="{00B20052-00B0-4364-AA13-000B00270055}">
      <formula1>"nt,na,c,nc"</formula1>
    </dataValidation>
    <dataValidation type="list" allowBlank="1" sqref="G12:G117" xr:uid="{00C5000E-00F1-4B53-AEBA-0018000A0053}">
      <formula1>"d"</formula1>
    </dataValidation>
  </dataValidations>
  <hyperlinks>
    <hyperlink ref="L54" r:id="rId1" xr:uid="{00000000-0004-0000-1200-000000000000}"/>
    <hyperlink ref="L55" r:id="rId2" xr:uid="{00000000-0004-0000-12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200-000000000000}">
          <x14:formula1>
            <xm:f>Paramètres!$A$2:$A$5</xm:f>
          </x14:formula1>
          <xm:sqref>H12:H117</xm:sqref>
        </x14:dataValidation>
        <x14:dataValidation type="list" allowBlank="1" xr:uid="{00000000-0002-0000-1200-000001000000}">
          <x14:formula1>
            <xm:f>Paramètres!$D$2:$D$5</xm:f>
          </x14:formula1>
          <xm:sqref>I12:I117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7891"/>
    <outlinePr summaryBelow="0" summaryRight="0"/>
  </sheetPr>
  <dimension ref="A1:BD1492"/>
  <sheetViews>
    <sheetView topLeftCell="A26" zoomScale="90" workbookViewId="0">
      <selection activeCell="I1360" sqref="I26:I1360"/>
    </sheetView>
  </sheetViews>
  <sheetFormatPr baseColWidth="10" defaultColWidth="14.44140625" defaultRowHeight="15" customHeight="1" x14ac:dyDescent="0.3"/>
  <cols>
    <col min="1" max="1" width="6.33203125" customWidth="1"/>
    <col min="2" max="2" width="8.33203125" customWidth="1"/>
    <col min="3" max="5" width="6.44140625" customWidth="1"/>
    <col min="6" max="6" width="13.6640625" customWidth="1"/>
    <col min="7" max="7" width="9" customWidth="1"/>
    <col min="8" max="8" width="8.88671875" customWidth="1"/>
    <col min="9" max="9" width="12" customWidth="1"/>
    <col min="10" max="10" width="14.88671875" customWidth="1"/>
    <col min="11" max="13" width="9.6640625" customWidth="1"/>
    <col min="14" max="14" width="86.44140625" customWidth="1"/>
    <col min="15" max="15" width="35.88671875" customWidth="1"/>
    <col min="16" max="20" width="3.6640625" customWidth="1"/>
    <col min="21" max="21" width="15" customWidth="1"/>
    <col min="22" max="22" width="3.5546875" customWidth="1"/>
    <col min="23" max="23" width="45.33203125" customWidth="1"/>
    <col min="24" max="24" width="9.44140625" customWidth="1"/>
    <col min="25" max="25" width="10.88671875" customWidth="1"/>
    <col min="26" max="26" width="9.6640625" customWidth="1"/>
    <col min="27" max="27" width="11.6640625" customWidth="1"/>
    <col min="28" max="30" width="8.33203125" customWidth="1"/>
    <col min="31" max="56" width="17.33203125" hidden="1" customWidth="1"/>
  </cols>
  <sheetData>
    <row r="1" spans="1:56" ht="13.8" hidden="1" x14ac:dyDescent="0.3">
      <c r="A1" s="24"/>
      <c r="B1" s="24"/>
      <c r="C1" s="24"/>
      <c r="D1" s="24"/>
      <c r="E1" s="24"/>
      <c r="F1" s="24"/>
      <c r="G1" s="24"/>
      <c r="H1" s="24"/>
      <c r="I1" s="24"/>
      <c r="J1" s="24"/>
      <c r="K1" s="25"/>
      <c r="L1" s="25"/>
      <c r="M1" s="25"/>
      <c r="N1" s="26"/>
      <c r="O1" s="26"/>
      <c r="P1" s="27"/>
      <c r="Q1" s="27"/>
      <c r="R1" s="27"/>
      <c r="S1" s="27"/>
      <c r="T1" s="27"/>
      <c r="U1" s="24"/>
      <c r="V1" s="332" t="s">
        <v>64</v>
      </c>
      <c r="W1" s="28" t="str">
        <f>Paramètres!D2</f>
        <v>Sur toutes les pages du site</v>
      </c>
      <c r="X1" s="29">
        <v>3</v>
      </c>
      <c r="Y1" s="29">
        <v>2</v>
      </c>
      <c r="Z1" s="29">
        <v>1</v>
      </c>
      <c r="AA1" s="29">
        <v>1</v>
      </c>
      <c r="AB1" s="30"/>
      <c r="AC1" s="30"/>
      <c r="AD1" s="30"/>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row>
    <row r="2" spans="1:56" ht="13.8" hidden="1" x14ac:dyDescent="0.3">
      <c r="A2" s="24"/>
      <c r="B2" s="24"/>
      <c r="C2" s="24"/>
      <c r="D2" s="24"/>
      <c r="E2" s="24"/>
      <c r="F2" s="24"/>
      <c r="G2" s="24"/>
      <c r="H2" s="24"/>
      <c r="I2" s="24"/>
      <c r="J2" s="24"/>
      <c r="K2" s="25"/>
      <c r="L2" s="25"/>
      <c r="M2" s="25"/>
      <c r="N2" s="26"/>
      <c r="O2" s="26"/>
      <c r="P2" s="27"/>
      <c r="Q2" s="27"/>
      <c r="R2" s="27"/>
      <c r="S2" s="27"/>
      <c r="T2" s="27"/>
      <c r="U2" s="24"/>
      <c r="V2" s="333"/>
      <c r="W2" s="28" t="str">
        <f>Paramètres!D3</f>
        <v>Sur plusieurs pages de l'échantillon</v>
      </c>
      <c r="X2" s="29">
        <v>3</v>
      </c>
      <c r="Y2" s="29">
        <v>2</v>
      </c>
      <c r="Z2" s="29">
        <v>1</v>
      </c>
      <c r="AA2" s="29">
        <v>1</v>
      </c>
      <c r="AB2" s="30"/>
      <c r="AC2" s="30"/>
      <c r="AD2" s="30"/>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row>
    <row r="3" spans="1:56" ht="13.8" hidden="1" x14ac:dyDescent="0.3">
      <c r="A3" s="24"/>
      <c r="B3" s="24"/>
      <c r="C3" s="24"/>
      <c r="D3" s="24"/>
      <c r="E3" s="24"/>
      <c r="F3" s="24"/>
      <c r="G3" s="24"/>
      <c r="H3" s="24"/>
      <c r="I3" s="24"/>
      <c r="J3" s="24"/>
      <c r="K3" s="25"/>
      <c r="L3" s="25"/>
      <c r="M3" s="25"/>
      <c r="N3" s="26"/>
      <c r="O3" s="26"/>
      <c r="P3" s="27"/>
      <c r="Q3" s="27"/>
      <c r="R3" s="27"/>
      <c r="S3" s="27"/>
      <c r="T3" s="27"/>
      <c r="U3" s="24"/>
      <c r="V3" s="333"/>
      <c r="W3" s="28" t="str">
        <f>Paramètres!D4</f>
        <v>Plusieurs fois sur cette page uniquement</v>
      </c>
      <c r="X3" s="29">
        <v>4</v>
      </c>
      <c r="Y3" s="29">
        <v>3</v>
      </c>
      <c r="Z3" s="29">
        <v>2</v>
      </c>
      <c r="AA3" s="29">
        <v>1</v>
      </c>
      <c r="AB3" s="30"/>
      <c r="AC3" s="30"/>
      <c r="AD3" s="30"/>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row>
    <row r="4" spans="1:56" ht="29.25" hidden="1" customHeight="1" x14ac:dyDescent="0.3">
      <c r="A4" s="24"/>
      <c r="B4" s="24"/>
      <c r="C4" s="24"/>
      <c r="D4" s="24"/>
      <c r="E4" s="24"/>
      <c r="F4" s="24"/>
      <c r="G4" s="24"/>
      <c r="H4" s="24"/>
      <c r="I4" s="24"/>
      <c r="J4" s="24"/>
      <c r="K4" s="25"/>
      <c r="L4" s="25"/>
      <c r="M4" s="25"/>
      <c r="N4" s="26"/>
      <c r="O4" s="26"/>
      <c r="P4" s="27"/>
      <c r="Q4" s="27"/>
      <c r="R4" s="27"/>
      <c r="S4" s="27"/>
      <c r="T4" s="27"/>
      <c r="U4" s="24"/>
      <c r="V4" s="334"/>
      <c r="W4" s="31" t="str">
        <f>Paramètres!D5</f>
        <v>Une seule fois dans la page</v>
      </c>
      <c r="X4" s="29">
        <v>4</v>
      </c>
      <c r="Y4" s="29">
        <v>4</v>
      </c>
      <c r="Z4" s="29">
        <v>3</v>
      </c>
      <c r="AA4" s="29">
        <v>1</v>
      </c>
      <c r="AB4" s="30"/>
      <c r="AC4" s="30"/>
      <c r="AD4" s="30"/>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row>
    <row r="5" spans="1:56" ht="13.8" hidden="1" x14ac:dyDescent="0.3">
      <c r="A5" s="24"/>
      <c r="B5" s="24"/>
      <c r="C5" s="24"/>
      <c r="D5" s="24"/>
      <c r="E5" s="24"/>
      <c r="F5" s="24"/>
      <c r="G5" s="24"/>
      <c r="H5" s="24"/>
      <c r="I5" s="24"/>
      <c r="J5" s="24"/>
      <c r="K5" s="25"/>
      <c r="L5" s="25"/>
      <c r="M5" s="25"/>
      <c r="N5" s="26"/>
      <c r="O5" s="26"/>
      <c r="P5" s="27"/>
      <c r="Q5" s="27"/>
      <c r="R5" s="27"/>
      <c r="S5" s="27"/>
      <c r="T5" s="27"/>
      <c r="U5" s="24"/>
      <c r="V5" s="32"/>
      <c r="W5" s="33"/>
      <c r="X5" s="34" t="str">
        <f>Paramètres!A5</f>
        <v>Mineure</v>
      </c>
      <c r="Y5" s="29" t="str">
        <f>Paramètres!A4</f>
        <v>Moyenne</v>
      </c>
      <c r="Z5" s="29" t="str">
        <f>Paramètres!A3</f>
        <v>Majeure</v>
      </c>
      <c r="AA5" s="29" t="str">
        <f>Paramètres!A2</f>
        <v>Bloquante</v>
      </c>
      <c r="AB5" s="30"/>
      <c r="AC5" s="30"/>
      <c r="AD5" s="30"/>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row>
    <row r="6" spans="1:56" ht="63" hidden="1" customHeight="1" x14ac:dyDescent="0.3">
      <c r="A6" s="24"/>
      <c r="B6" s="24"/>
      <c r="C6" s="24"/>
      <c r="D6" s="24"/>
      <c r="E6" s="24"/>
      <c r="F6" s="24"/>
      <c r="G6" s="24"/>
      <c r="H6" s="24"/>
      <c r="I6" s="24"/>
      <c r="J6" s="24"/>
      <c r="K6" s="25"/>
      <c r="L6" s="25"/>
      <c r="M6" s="25"/>
      <c r="N6" s="26"/>
      <c r="O6" s="26"/>
      <c r="P6" s="335" t="s">
        <v>65</v>
      </c>
      <c r="Q6" s="336"/>
      <c r="R6" s="336"/>
      <c r="S6" s="336"/>
      <c r="T6" s="337"/>
      <c r="U6" s="35"/>
      <c r="V6" s="36"/>
      <c r="W6" s="37"/>
      <c r="X6" s="338" t="s">
        <v>66</v>
      </c>
      <c r="Y6" s="339"/>
      <c r="Z6" s="339"/>
      <c r="AA6" s="340"/>
      <c r="AB6" s="30"/>
      <c r="AC6" s="30"/>
      <c r="AD6" s="30"/>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row>
    <row r="7" spans="1:56" ht="142.5" customHeight="1" x14ac:dyDescent="0.3">
      <c r="A7" s="38" t="s">
        <v>67</v>
      </c>
      <c r="B7" s="38" t="s">
        <v>68</v>
      </c>
      <c r="C7" s="39" t="s">
        <v>69</v>
      </c>
      <c r="D7" s="40" t="str">
        <f>BaseDeCalcul!AJ1</f>
        <v>Résultat</v>
      </c>
      <c r="E7" s="40" t="s">
        <v>70</v>
      </c>
      <c r="F7" s="40" t="s">
        <v>7</v>
      </c>
      <c r="G7" s="40" t="s">
        <v>71</v>
      </c>
      <c r="H7" s="41" t="s">
        <v>72</v>
      </c>
      <c r="I7" s="40" t="s">
        <v>66</v>
      </c>
      <c r="J7" s="41" t="s">
        <v>73</v>
      </c>
      <c r="K7" s="41" t="s">
        <v>74</v>
      </c>
      <c r="L7" s="41" t="s">
        <v>75</v>
      </c>
      <c r="M7" s="41" t="s">
        <v>76</v>
      </c>
      <c r="N7" s="42" t="s">
        <v>77</v>
      </c>
      <c r="O7" s="42" t="s">
        <v>78</v>
      </c>
      <c r="P7" s="41" t="s">
        <v>79</v>
      </c>
      <c r="Q7" s="41" t="s">
        <v>80</v>
      </c>
      <c r="R7" s="41" t="s">
        <v>81</v>
      </c>
      <c r="S7" s="41" t="s">
        <v>82</v>
      </c>
      <c r="T7" s="41" t="s">
        <v>83</v>
      </c>
      <c r="U7" s="43" t="s">
        <v>84</v>
      </c>
      <c r="V7" s="24"/>
      <c r="W7" s="44"/>
      <c r="X7" s="35"/>
      <c r="Y7" s="35"/>
      <c r="Z7" s="35"/>
      <c r="AA7" s="35"/>
      <c r="AB7" s="35"/>
      <c r="AC7" s="35"/>
      <c r="AD7" s="35"/>
      <c r="AE7" s="45" t="s">
        <v>13</v>
      </c>
      <c r="AF7" s="45"/>
      <c r="AG7" s="45" t="s">
        <v>13</v>
      </c>
      <c r="AH7" s="45" t="s">
        <v>16</v>
      </c>
      <c r="AI7" s="45" t="s">
        <v>19</v>
      </c>
      <c r="AJ7" s="45" t="s">
        <v>22</v>
      </c>
      <c r="AK7" s="45" t="s">
        <v>25</v>
      </c>
      <c r="AL7" s="45" t="s">
        <v>28</v>
      </c>
      <c r="AM7" s="45" t="s">
        <v>31</v>
      </c>
      <c r="AN7" s="45" t="s">
        <v>34</v>
      </c>
      <c r="AO7" s="45" t="s">
        <v>37</v>
      </c>
      <c r="AP7" s="45" t="s">
        <v>40</v>
      </c>
      <c r="AQ7" s="45" t="s">
        <v>43</v>
      </c>
      <c r="AR7" s="45" t="s">
        <v>46</v>
      </c>
      <c r="AS7" s="45" t="s">
        <v>49</v>
      </c>
      <c r="AT7" s="45" t="s">
        <v>52</v>
      </c>
      <c r="AU7" s="45" t="s">
        <v>53</v>
      </c>
      <c r="AV7" s="45" t="s">
        <v>54</v>
      </c>
      <c r="AW7" s="45" t="s">
        <v>55</v>
      </c>
      <c r="AX7" s="45" t="s">
        <v>56</v>
      </c>
      <c r="AY7" s="45" t="s">
        <v>57</v>
      </c>
      <c r="AZ7" s="45" t="s">
        <v>58</v>
      </c>
      <c r="BA7" s="45" t="s">
        <v>59</v>
      </c>
      <c r="BB7" s="45" t="s">
        <v>60</v>
      </c>
      <c r="BC7" s="45" t="s">
        <v>61</v>
      </c>
      <c r="BD7" s="45" t="s">
        <v>62</v>
      </c>
    </row>
    <row r="8" spans="1:56" ht="14.25" hidden="1" customHeight="1" x14ac:dyDescent="0.3">
      <c r="A8" s="341" t="s">
        <v>85</v>
      </c>
      <c r="B8" s="46">
        <v>12</v>
      </c>
      <c r="C8" s="47" t="str">
        <f t="shared" ref="C8:C71" ca="1" si="0">INDIRECT($E8 &amp; "!B" &amp; $B8)</f>
        <v>1.1</v>
      </c>
      <c r="D8" s="47" t="str">
        <f t="shared" ref="D8:D71" ca="1" si="1">INDIRECT($E8 &amp; "!F" &amp; $B8)</f>
        <v>c</v>
      </c>
      <c r="E8" s="47" t="s">
        <v>10</v>
      </c>
      <c r="F8" s="48" t="str">
        <f t="shared" ref="F8:F71" ca="1" si="2">INDIRECT($E8 &amp; "!C3")</f>
        <v>https://conservatoire.agglo-larochelle.fr/</v>
      </c>
      <c r="G8" s="47" t="str">
        <f t="shared" ref="G8:G71" ca="1" si="3">INDIRECT($E8 &amp; "!C" &amp; $B8)</f>
        <v>A</v>
      </c>
      <c r="H8" s="47" t="str">
        <f t="shared" ref="H8:H71" ca="1" si="4">INDIRECT($E8 &amp; "!D" &amp; $B8)</f>
        <v>x</v>
      </c>
      <c r="I8" s="47">
        <f t="shared" ref="I8:I71" ca="1" si="5">INDIRECT($E8 &amp; "!H" &amp; $B8)</f>
        <v>0</v>
      </c>
      <c r="J8" s="49">
        <f t="shared" ref="J8:J71" ca="1" si="6">INDIRECT($E8 &amp; "!I" &amp; $B8)</f>
        <v>0</v>
      </c>
      <c r="K8" s="50" t="str">
        <f t="shared" ref="K8:K71" ca="1" si="7">IFERROR(VLOOKUP($J8,$W$1:$AA$4,(MATCH($I8,$X$5:$AA$5,0))+1,FALSE), "")</f>
        <v/>
      </c>
      <c r="L8" s="50"/>
      <c r="M8" s="50">
        <f t="shared" ref="M8:M71" ca="1" si="8">COUNTIFS($C$7:$C$208, $C8, $D$7:$D$208, "nc")</f>
        <v>0</v>
      </c>
      <c r="N8" s="51">
        <f t="shared" ref="N8:N71" ca="1" si="9">INDIRECT($E8 &amp; "!J" &amp; $B8)</f>
        <v>0</v>
      </c>
      <c r="O8" s="51"/>
      <c r="P8" s="52"/>
      <c r="Q8" s="52"/>
      <c r="R8" s="52"/>
      <c r="S8" s="52"/>
      <c r="T8" s="52"/>
      <c r="U8" s="53">
        <f t="shared" ref="U8:U71" si="10">SUM($P8:$T8)</f>
        <v>0</v>
      </c>
      <c r="V8" s="54"/>
      <c r="W8" s="24"/>
      <c r="X8" s="25"/>
      <c r="Y8" s="25"/>
      <c r="Z8" s="25"/>
      <c r="AA8" s="25"/>
      <c r="AB8" s="25"/>
      <c r="AC8" s="25"/>
      <c r="AD8" s="2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row>
    <row r="9" spans="1:56" ht="14.25" hidden="1" customHeight="1" x14ac:dyDescent="0.3">
      <c r="A9" s="331"/>
      <c r="B9" s="56">
        <v>12</v>
      </c>
      <c r="C9" s="57" t="str">
        <f t="shared" ca="1" si="0"/>
        <v>1.1</v>
      </c>
      <c r="D9" s="57" t="str">
        <f t="shared" ca="1" si="1"/>
        <v>na</v>
      </c>
      <c r="E9" s="57" t="s">
        <v>13</v>
      </c>
      <c r="F9" s="58" t="str">
        <f t="shared" ca="1" si="2"/>
        <v>https://conservatoire.agglo-larochelle.fr/plan-du-site</v>
      </c>
      <c r="G9" s="57" t="str">
        <f t="shared" ca="1" si="3"/>
        <v>A</v>
      </c>
      <c r="H9" s="57" t="str">
        <f t="shared" ca="1" si="4"/>
        <v>x</v>
      </c>
      <c r="I9" s="57">
        <f t="shared" ca="1" si="5"/>
        <v>0</v>
      </c>
      <c r="J9" s="59">
        <f t="shared" ca="1" si="6"/>
        <v>0</v>
      </c>
      <c r="K9" s="60" t="str">
        <f t="shared" ca="1" si="7"/>
        <v/>
      </c>
      <c r="L9" s="60"/>
      <c r="M9" s="60">
        <f t="shared" ca="1" si="8"/>
        <v>0</v>
      </c>
      <c r="N9" s="61">
        <f t="shared" ca="1" si="9"/>
        <v>0</v>
      </c>
      <c r="O9" s="61"/>
      <c r="P9" s="62"/>
      <c r="Q9" s="62"/>
      <c r="R9" s="62"/>
      <c r="S9" s="62"/>
      <c r="T9" s="62"/>
      <c r="U9" s="63">
        <f t="shared" si="10"/>
        <v>0</v>
      </c>
      <c r="V9" s="54"/>
      <c r="W9" s="24"/>
      <c r="X9" s="25"/>
      <c r="Y9" s="25"/>
      <c r="Z9" s="25"/>
      <c r="AA9" s="25"/>
      <c r="AB9" s="25"/>
      <c r="AC9" s="25"/>
      <c r="AD9" s="2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row>
    <row r="10" spans="1:56" ht="14.25" hidden="1" customHeight="1" x14ac:dyDescent="0.3">
      <c r="A10" s="331"/>
      <c r="B10" s="56">
        <v>12</v>
      </c>
      <c r="C10" s="57" t="str">
        <f t="shared" ca="1" si="0"/>
        <v>1.1</v>
      </c>
      <c r="D10" s="57" t="str">
        <f t="shared" ca="1" si="1"/>
        <v>na</v>
      </c>
      <c r="E10" s="57" t="s">
        <v>16</v>
      </c>
      <c r="F10" s="58" t="str">
        <f t="shared" ca="1" si="2"/>
        <v>https://conservatoire.agglo-larochelle.fr/musique</v>
      </c>
      <c r="G10" s="57" t="str">
        <f t="shared" ca="1" si="3"/>
        <v>A</v>
      </c>
      <c r="H10" s="57" t="str">
        <f t="shared" ca="1" si="4"/>
        <v>x</v>
      </c>
      <c r="I10" s="57">
        <f t="shared" ca="1" si="5"/>
        <v>0</v>
      </c>
      <c r="J10" s="59">
        <f t="shared" ca="1" si="6"/>
        <v>0</v>
      </c>
      <c r="K10" s="60" t="str">
        <f t="shared" ca="1" si="7"/>
        <v/>
      </c>
      <c r="L10" s="60"/>
      <c r="M10" s="60">
        <f t="shared" ca="1" si="8"/>
        <v>0</v>
      </c>
      <c r="N10" s="61">
        <f t="shared" ca="1" si="9"/>
        <v>0</v>
      </c>
      <c r="O10" s="61"/>
      <c r="P10" s="62"/>
      <c r="Q10" s="62"/>
      <c r="R10" s="62"/>
      <c r="S10" s="62"/>
      <c r="T10" s="62"/>
      <c r="U10" s="63">
        <f t="shared" si="10"/>
        <v>0</v>
      </c>
      <c r="V10" s="54"/>
      <c r="W10" s="24"/>
      <c r="X10" s="25"/>
      <c r="Y10" s="25"/>
      <c r="Z10" s="25"/>
      <c r="AA10" s="25"/>
      <c r="AB10" s="25"/>
      <c r="AC10" s="25"/>
      <c r="AD10" s="2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row>
    <row r="11" spans="1:56" ht="14.25" hidden="1" customHeight="1" x14ac:dyDescent="0.3">
      <c r="A11" s="331"/>
      <c r="B11" s="56">
        <v>12</v>
      </c>
      <c r="C11" s="57" t="str">
        <f t="shared" ca="1" si="0"/>
        <v>1.1</v>
      </c>
      <c r="D11" s="57" t="str">
        <f t="shared" ca="1" si="1"/>
        <v>na</v>
      </c>
      <c r="E11" s="57" t="s">
        <v>19</v>
      </c>
      <c r="F11" s="58" t="str">
        <f t="shared" ca="1" si="2"/>
        <v>https://conservatoire.agglo-larochelle.fr/musique/parcours-du-musicien</v>
      </c>
      <c r="G11" s="57" t="str">
        <f t="shared" ca="1" si="3"/>
        <v>A</v>
      </c>
      <c r="H11" s="57" t="str">
        <f t="shared" ca="1" si="4"/>
        <v>x</v>
      </c>
      <c r="I11" s="57">
        <f t="shared" ca="1" si="5"/>
        <v>0</v>
      </c>
      <c r="J11" s="59">
        <f t="shared" ca="1" si="6"/>
        <v>0</v>
      </c>
      <c r="K11" s="60" t="str">
        <f t="shared" ca="1" si="7"/>
        <v/>
      </c>
      <c r="L11" s="60"/>
      <c r="M11" s="60">
        <f t="shared" ca="1" si="8"/>
        <v>0</v>
      </c>
      <c r="N11" s="61">
        <f t="shared" ca="1" si="9"/>
        <v>0</v>
      </c>
      <c r="O11" s="61"/>
      <c r="P11" s="62"/>
      <c r="Q11" s="62"/>
      <c r="R11" s="62"/>
      <c r="S11" s="62"/>
      <c r="T11" s="62"/>
      <c r="U11" s="63">
        <f t="shared" si="10"/>
        <v>0</v>
      </c>
      <c r="V11" s="54"/>
      <c r="W11" s="24"/>
      <c r="X11" s="25"/>
      <c r="Y11" s="25"/>
      <c r="Z11" s="25"/>
      <c r="AA11" s="25"/>
      <c r="AB11" s="25"/>
      <c r="AC11" s="25"/>
      <c r="AD11" s="2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row>
    <row r="12" spans="1:56" ht="14.25" hidden="1" customHeight="1" x14ac:dyDescent="0.3">
      <c r="A12" s="331"/>
      <c r="B12" s="56">
        <v>12</v>
      </c>
      <c r="C12" s="57" t="str">
        <f t="shared" ca="1" si="0"/>
        <v>1.1</v>
      </c>
      <c r="D12" s="57" t="str">
        <f t="shared" ca="1" si="1"/>
        <v>na</v>
      </c>
      <c r="E12" s="57" t="s">
        <v>22</v>
      </c>
      <c r="F12" s="58" t="str">
        <f t="shared" ca="1" si="2"/>
        <v>https://conservatoire.agglo-larochelle.fr/musique/enseignants-musique</v>
      </c>
      <c r="G12" s="57" t="str">
        <f t="shared" ca="1" si="3"/>
        <v>A</v>
      </c>
      <c r="H12" s="57" t="str">
        <f t="shared" ca="1" si="4"/>
        <v>x</v>
      </c>
      <c r="I12" s="57">
        <f t="shared" ca="1" si="5"/>
        <v>0</v>
      </c>
      <c r="J12" s="59">
        <f t="shared" ca="1" si="6"/>
        <v>0</v>
      </c>
      <c r="K12" s="60" t="str">
        <f t="shared" ca="1" si="7"/>
        <v/>
      </c>
      <c r="L12" s="60"/>
      <c r="M12" s="60">
        <f t="shared" ca="1" si="8"/>
        <v>0</v>
      </c>
      <c r="N12" s="61">
        <f t="shared" ca="1" si="9"/>
        <v>0</v>
      </c>
      <c r="O12" s="61"/>
      <c r="P12" s="62"/>
      <c r="Q12" s="62"/>
      <c r="R12" s="62"/>
      <c r="S12" s="62"/>
      <c r="T12" s="62"/>
      <c r="U12" s="63">
        <f t="shared" si="10"/>
        <v>0</v>
      </c>
      <c r="V12" s="54"/>
      <c r="W12" s="24"/>
      <c r="X12" s="25"/>
      <c r="Y12" s="25"/>
      <c r="Z12" s="25"/>
      <c r="AA12" s="25"/>
      <c r="AB12" s="25"/>
      <c r="AC12" s="25"/>
      <c r="AD12" s="2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row>
    <row r="13" spans="1:56" ht="14.25" hidden="1" customHeight="1" x14ac:dyDescent="0.3">
      <c r="A13" s="331"/>
      <c r="B13" s="56">
        <v>12</v>
      </c>
      <c r="C13" s="57" t="str">
        <f t="shared" ca="1" si="0"/>
        <v>1.1</v>
      </c>
      <c r="D13" s="57" t="str">
        <f t="shared" ca="1" si="1"/>
        <v>na</v>
      </c>
      <c r="E13" s="57" t="s">
        <v>25</v>
      </c>
      <c r="F13" s="58" t="str">
        <f t="shared" ca="1" si="2"/>
        <v>https://conservatoire.agglo-larochelle.fr/agenda?</v>
      </c>
      <c r="G13" s="57" t="str">
        <f t="shared" ca="1" si="3"/>
        <v>A</v>
      </c>
      <c r="H13" s="57" t="str">
        <f t="shared" ca="1" si="4"/>
        <v>x</v>
      </c>
      <c r="I13" s="57">
        <f t="shared" ca="1" si="5"/>
        <v>0</v>
      </c>
      <c r="J13" s="59">
        <f t="shared" ca="1" si="6"/>
        <v>0</v>
      </c>
      <c r="K13" s="60" t="str">
        <f t="shared" ca="1" si="7"/>
        <v/>
      </c>
      <c r="L13" s="60"/>
      <c r="M13" s="60">
        <f t="shared" ca="1" si="8"/>
        <v>0</v>
      </c>
      <c r="N13" s="61">
        <f t="shared" ca="1" si="9"/>
        <v>0</v>
      </c>
      <c r="O13" s="61"/>
      <c r="P13" s="62"/>
      <c r="Q13" s="62"/>
      <c r="R13" s="62"/>
      <c r="S13" s="62"/>
      <c r="T13" s="62"/>
      <c r="U13" s="63">
        <f t="shared" si="10"/>
        <v>0</v>
      </c>
      <c r="V13" s="54"/>
      <c r="W13" s="24"/>
      <c r="X13" s="25"/>
      <c r="Y13" s="25"/>
      <c r="Z13" s="25"/>
      <c r="AA13" s="25"/>
      <c r="AB13" s="25"/>
      <c r="AC13" s="25"/>
      <c r="AD13" s="2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row>
    <row r="14" spans="1:56" ht="14.25" hidden="1" customHeight="1" x14ac:dyDescent="0.3">
      <c r="A14" s="331"/>
      <c r="B14" s="56">
        <v>12</v>
      </c>
      <c r="C14" s="57" t="str">
        <f t="shared" ca="1" si="0"/>
        <v>1.1</v>
      </c>
      <c r="D14" s="57" t="str">
        <f t="shared" ca="1" si="1"/>
        <v>na</v>
      </c>
      <c r="E14" s="57" t="s">
        <v>28</v>
      </c>
      <c r="F14" s="58" t="str">
        <f t="shared" ca="1" si="2"/>
        <v>https://conservatoire.agglo-larochelle.fr/agenda?article=conservatoire-funky-band-et-ateliers-musiques-actuelles</v>
      </c>
      <c r="G14" s="57" t="str">
        <f t="shared" ca="1" si="3"/>
        <v>A</v>
      </c>
      <c r="H14" s="57" t="str">
        <f t="shared" ca="1" si="4"/>
        <v>x</v>
      </c>
      <c r="I14" s="57">
        <f t="shared" ca="1" si="5"/>
        <v>0</v>
      </c>
      <c r="J14" s="59">
        <f t="shared" ca="1" si="6"/>
        <v>0</v>
      </c>
      <c r="K14" s="60" t="str">
        <f t="shared" ca="1" si="7"/>
        <v/>
      </c>
      <c r="L14" s="60"/>
      <c r="M14" s="60">
        <f t="shared" ca="1" si="8"/>
        <v>0</v>
      </c>
      <c r="N14" s="61">
        <f t="shared" ca="1" si="9"/>
        <v>0</v>
      </c>
      <c r="O14" s="61"/>
      <c r="P14" s="62"/>
      <c r="Q14" s="62"/>
      <c r="R14" s="62"/>
      <c r="S14" s="62"/>
      <c r="T14" s="62"/>
      <c r="U14" s="63">
        <f t="shared" si="10"/>
        <v>0</v>
      </c>
      <c r="V14" s="54"/>
      <c r="W14" s="24"/>
      <c r="X14" s="25"/>
      <c r="Y14" s="25"/>
      <c r="Z14" s="25"/>
      <c r="AA14" s="25"/>
      <c r="AB14" s="25"/>
      <c r="AC14" s="25"/>
      <c r="AD14" s="2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row>
    <row r="15" spans="1:56" ht="14.25" hidden="1" customHeight="1" x14ac:dyDescent="0.3">
      <c r="A15" s="331"/>
      <c r="B15" s="56">
        <v>12</v>
      </c>
      <c r="C15" s="57" t="str">
        <f t="shared" ca="1" si="0"/>
        <v>1.1</v>
      </c>
      <c r="D15" s="57" t="str">
        <f t="shared" ca="1" si="1"/>
        <v>na</v>
      </c>
      <c r="E15" s="57" t="s">
        <v>31</v>
      </c>
      <c r="F15" s="58" t="str">
        <f t="shared" ca="1" si="2"/>
        <v>https://conservatoire.agglo-larochelle.fr/actualites</v>
      </c>
      <c r="G15" s="57" t="str">
        <f t="shared" ca="1" si="3"/>
        <v>A</v>
      </c>
      <c r="H15" s="57" t="str">
        <f t="shared" ca="1" si="4"/>
        <v>x</v>
      </c>
      <c r="I15" s="57">
        <f t="shared" ca="1" si="5"/>
        <v>0</v>
      </c>
      <c r="J15" s="59">
        <f t="shared" ca="1" si="6"/>
        <v>0</v>
      </c>
      <c r="K15" s="60" t="str">
        <f t="shared" ca="1" si="7"/>
        <v/>
      </c>
      <c r="L15" s="60"/>
      <c r="M15" s="60">
        <f t="shared" ca="1" si="8"/>
        <v>0</v>
      </c>
      <c r="N15" s="61">
        <f t="shared" ca="1" si="9"/>
        <v>0</v>
      </c>
      <c r="O15" s="61"/>
      <c r="P15" s="62"/>
      <c r="Q15" s="62"/>
      <c r="R15" s="62"/>
      <c r="S15" s="62"/>
      <c r="T15" s="62"/>
      <c r="U15" s="63">
        <f t="shared" si="10"/>
        <v>0</v>
      </c>
      <c r="V15" s="54"/>
      <c r="W15" s="24"/>
      <c r="X15" s="25"/>
      <c r="Y15" s="25"/>
      <c r="Z15" s="25"/>
      <c r="AA15" s="25"/>
      <c r="AB15" s="25"/>
      <c r="AC15" s="25"/>
      <c r="AD15" s="2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row>
    <row r="16" spans="1:56" ht="14.25" hidden="1" customHeight="1" x14ac:dyDescent="0.3">
      <c r="A16" s="331"/>
      <c r="B16" s="56">
        <v>12</v>
      </c>
      <c r="C16" s="57" t="str">
        <f t="shared" ca="1" si="0"/>
        <v>1.1</v>
      </c>
      <c r="D16" s="57" t="str">
        <f t="shared" ca="1" si="1"/>
        <v>c</v>
      </c>
      <c r="E16" s="57" t="s">
        <v>34</v>
      </c>
      <c r="F16" s="58" t="str">
        <f t="shared" ca="1" si="2"/>
        <v>https://conservatoire.agglo-larochelle.fr/-/ouverture-de-saison</v>
      </c>
      <c r="G16" s="57" t="str">
        <f t="shared" ca="1" si="3"/>
        <v>A</v>
      </c>
      <c r="H16" s="57" t="str">
        <f t="shared" ca="1" si="4"/>
        <v>x</v>
      </c>
      <c r="I16" s="57">
        <f t="shared" ca="1" si="5"/>
        <v>0</v>
      </c>
      <c r="J16" s="59">
        <f t="shared" ca="1" si="6"/>
        <v>0</v>
      </c>
      <c r="K16" s="60" t="str">
        <f t="shared" ca="1" si="7"/>
        <v/>
      </c>
      <c r="L16" s="60"/>
      <c r="M16" s="60">
        <f t="shared" ca="1" si="8"/>
        <v>0</v>
      </c>
      <c r="N16" s="61">
        <f t="shared" ca="1" si="9"/>
        <v>0</v>
      </c>
      <c r="O16" s="61"/>
      <c r="P16" s="62"/>
      <c r="Q16" s="62"/>
      <c r="R16" s="62"/>
      <c r="S16" s="62"/>
      <c r="T16" s="62"/>
      <c r="U16" s="63">
        <f t="shared" si="10"/>
        <v>0</v>
      </c>
      <c r="V16" s="54"/>
      <c r="W16" s="24"/>
      <c r="X16" s="25"/>
      <c r="Y16" s="25"/>
      <c r="Z16" s="25"/>
      <c r="AA16" s="25"/>
      <c r="AB16" s="25"/>
      <c r="AC16" s="25"/>
      <c r="AD16" s="2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row>
    <row r="17" spans="1:56" ht="14.25" hidden="1" customHeight="1" x14ac:dyDescent="0.3">
      <c r="A17" s="331"/>
      <c r="B17" s="56">
        <v>12</v>
      </c>
      <c r="C17" s="57" t="str">
        <f t="shared" ca="1" si="0"/>
        <v>1.1</v>
      </c>
      <c r="D17" s="57" t="str">
        <f t="shared" ca="1" si="1"/>
        <v>na</v>
      </c>
      <c r="E17" s="57" t="s">
        <v>37</v>
      </c>
      <c r="F17" s="58" t="str">
        <f t="shared" ca="1" si="2"/>
        <v>https://conservatoire.agglo-larochelle.fr/contactez-nous</v>
      </c>
      <c r="G17" s="57" t="str">
        <f t="shared" ca="1" si="3"/>
        <v>A</v>
      </c>
      <c r="H17" s="57" t="str">
        <f t="shared" ca="1" si="4"/>
        <v>x</v>
      </c>
      <c r="I17" s="57">
        <f t="shared" ca="1" si="5"/>
        <v>0</v>
      </c>
      <c r="J17" s="59">
        <f t="shared" ca="1" si="6"/>
        <v>0</v>
      </c>
      <c r="K17" s="60" t="str">
        <f t="shared" ca="1" si="7"/>
        <v/>
      </c>
      <c r="L17" s="60"/>
      <c r="M17" s="60">
        <f t="shared" ca="1" si="8"/>
        <v>0</v>
      </c>
      <c r="N17" s="61">
        <f t="shared" ca="1" si="9"/>
        <v>0</v>
      </c>
      <c r="O17" s="61"/>
      <c r="P17" s="62"/>
      <c r="Q17" s="62"/>
      <c r="R17" s="62"/>
      <c r="S17" s="62"/>
      <c r="T17" s="62"/>
      <c r="U17" s="63">
        <f t="shared" si="10"/>
        <v>0</v>
      </c>
      <c r="V17" s="54"/>
      <c r="W17" s="24"/>
      <c r="X17" s="25"/>
      <c r="Y17" s="25"/>
      <c r="Z17" s="25"/>
      <c r="AA17" s="25"/>
      <c r="AB17" s="25"/>
      <c r="AC17" s="25"/>
      <c r="AD17" s="2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row>
    <row r="18" spans="1:56" ht="14.25" hidden="1" customHeight="1" x14ac:dyDescent="0.3">
      <c r="A18" s="331"/>
      <c r="B18" s="56">
        <v>12</v>
      </c>
      <c r="C18" s="57" t="str">
        <f t="shared" ca="1" si="0"/>
        <v>1.1</v>
      </c>
      <c r="D18" s="57" t="str">
        <f t="shared" ca="1" si="1"/>
        <v>na</v>
      </c>
      <c r="E18" s="57" t="s">
        <v>40</v>
      </c>
      <c r="F18" s="58" t="str">
        <f t="shared" ca="1" si="2"/>
        <v>https://conservatoire.agglo-larochelle.fr/pratique/reseau-des-ecoles-de-l-agglo?article=puilboreau-a-deux-pas-de-la</v>
      </c>
      <c r="G18" s="57" t="str">
        <f t="shared" ca="1" si="3"/>
        <v>A</v>
      </c>
      <c r="H18" s="57" t="str">
        <f t="shared" ca="1" si="4"/>
        <v>x</v>
      </c>
      <c r="I18" s="57">
        <f t="shared" ca="1" si="5"/>
        <v>0</v>
      </c>
      <c r="J18" s="59">
        <f t="shared" ca="1" si="6"/>
        <v>0</v>
      </c>
      <c r="K18" s="60" t="str">
        <f t="shared" ca="1" si="7"/>
        <v/>
      </c>
      <c r="L18" s="60"/>
      <c r="M18" s="60">
        <f t="shared" ca="1" si="8"/>
        <v>0</v>
      </c>
      <c r="N18" s="61">
        <f t="shared" ca="1" si="9"/>
        <v>0</v>
      </c>
      <c r="O18" s="61"/>
      <c r="P18" s="62"/>
      <c r="Q18" s="62"/>
      <c r="R18" s="62"/>
      <c r="S18" s="62"/>
      <c r="T18" s="62"/>
      <c r="U18" s="63">
        <f t="shared" si="10"/>
        <v>0</v>
      </c>
      <c r="V18" s="54"/>
      <c r="W18" s="24"/>
      <c r="X18" s="25"/>
      <c r="Y18" s="25"/>
      <c r="Z18" s="25"/>
      <c r="AA18" s="25"/>
      <c r="AB18" s="25"/>
      <c r="AC18" s="25"/>
      <c r="AD18" s="2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row>
    <row r="19" spans="1:56" ht="14.25" hidden="1" customHeight="1" x14ac:dyDescent="0.3">
      <c r="A19" s="331"/>
      <c r="B19" s="56">
        <v>12</v>
      </c>
      <c r="C19" s="57" t="str">
        <f t="shared" ca="1" si="0"/>
        <v>1.1</v>
      </c>
      <c r="D19" s="57" t="str">
        <f t="shared" ca="1" si="1"/>
        <v>na</v>
      </c>
      <c r="E19" s="57" t="s">
        <v>43</v>
      </c>
      <c r="F19" s="58" t="str">
        <f t="shared" ca="1" si="2"/>
        <v>https://conservatoire.agglo-larochelle.fr/ressources-documentaires</v>
      </c>
      <c r="G19" s="57" t="str">
        <f t="shared" ca="1" si="3"/>
        <v>A</v>
      </c>
      <c r="H19" s="57" t="str">
        <f t="shared" ca="1" si="4"/>
        <v>x</v>
      </c>
      <c r="I19" s="57">
        <f t="shared" ca="1" si="5"/>
        <v>0</v>
      </c>
      <c r="J19" s="59">
        <f t="shared" ca="1" si="6"/>
        <v>0</v>
      </c>
      <c r="K19" s="60" t="str">
        <f t="shared" ca="1" si="7"/>
        <v/>
      </c>
      <c r="L19" s="60"/>
      <c r="M19" s="60">
        <f t="shared" ca="1" si="8"/>
        <v>0</v>
      </c>
      <c r="N19" s="61">
        <f t="shared" ca="1" si="9"/>
        <v>0</v>
      </c>
      <c r="O19" s="61"/>
      <c r="P19" s="62"/>
      <c r="Q19" s="62"/>
      <c r="R19" s="62"/>
      <c r="S19" s="62"/>
      <c r="T19" s="62"/>
      <c r="U19" s="63">
        <f t="shared" si="10"/>
        <v>0</v>
      </c>
      <c r="V19" s="54"/>
      <c r="W19" s="24"/>
      <c r="X19" s="25"/>
      <c r="Y19" s="25"/>
      <c r="Z19" s="25"/>
      <c r="AA19" s="25"/>
      <c r="AB19" s="25"/>
      <c r="AC19" s="25"/>
      <c r="AD19" s="2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row>
    <row r="20" spans="1:56" ht="14.25" hidden="1" customHeight="1" x14ac:dyDescent="0.3">
      <c r="A20" s="331"/>
      <c r="B20" s="56">
        <v>12</v>
      </c>
      <c r="C20" s="57" t="str">
        <f t="shared" ca="1" si="0"/>
        <v>1.1</v>
      </c>
      <c r="D20" s="57" t="str">
        <f t="shared" ca="1" si="1"/>
        <v>na</v>
      </c>
      <c r="E20" s="57" t="s">
        <v>46</v>
      </c>
      <c r="F20" s="58" t="str">
        <f t="shared" ca="1" si="2"/>
        <v>https://conservatoire.agglo-larochelle.fr/accessibilite</v>
      </c>
      <c r="G20" s="57" t="str">
        <f t="shared" ca="1" si="3"/>
        <v>A</v>
      </c>
      <c r="H20" s="57" t="str">
        <f t="shared" ca="1" si="4"/>
        <v>x</v>
      </c>
      <c r="I20" s="57">
        <f t="shared" ca="1" si="5"/>
        <v>0</v>
      </c>
      <c r="J20" s="59">
        <f t="shared" ca="1" si="6"/>
        <v>0</v>
      </c>
      <c r="K20" s="60" t="str">
        <f t="shared" ca="1" si="7"/>
        <v/>
      </c>
      <c r="L20" s="60"/>
      <c r="M20" s="60">
        <f t="shared" ca="1" si="8"/>
        <v>0</v>
      </c>
      <c r="N20" s="61">
        <f t="shared" ca="1" si="9"/>
        <v>0</v>
      </c>
      <c r="O20" s="61"/>
      <c r="P20" s="62"/>
      <c r="Q20" s="62"/>
      <c r="R20" s="62"/>
      <c r="S20" s="62"/>
      <c r="T20" s="62"/>
      <c r="U20" s="63">
        <f t="shared" si="10"/>
        <v>0</v>
      </c>
      <c r="V20" s="54"/>
      <c r="W20" s="24"/>
      <c r="X20" s="25"/>
      <c r="Y20" s="25"/>
      <c r="Z20" s="25"/>
      <c r="AA20" s="25"/>
      <c r="AB20" s="25"/>
      <c r="AC20" s="25"/>
      <c r="AD20" s="2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row>
    <row r="21" spans="1:56" ht="14.25" hidden="1" customHeight="1" x14ac:dyDescent="0.3">
      <c r="A21" s="331"/>
      <c r="B21" s="56">
        <v>12</v>
      </c>
      <c r="C21" s="57" t="str">
        <f t="shared" ca="1" si="0"/>
        <v>1.1</v>
      </c>
      <c r="D21" s="57" t="str">
        <f t="shared" ca="1" si="1"/>
        <v>na</v>
      </c>
      <c r="E21" s="57" t="s">
        <v>49</v>
      </c>
      <c r="F21" s="58" t="str">
        <f t="shared" ca="1" si="2"/>
        <v>https://conservatoire.agglo-larochelle.fr/mentions-legales</v>
      </c>
      <c r="G21" s="57" t="str">
        <f t="shared" ca="1" si="3"/>
        <v>A</v>
      </c>
      <c r="H21" s="57" t="str">
        <f t="shared" ca="1" si="4"/>
        <v>x</v>
      </c>
      <c r="I21" s="57">
        <f t="shared" ca="1" si="5"/>
        <v>0</v>
      </c>
      <c r="J21" s="59">
        <f t="shared" ca="1" si="6"/>
        <v>0</v>
      </c>
      <c r="K21" s="60" t="str">
        <f t="shared" ca="1" si="7"/>
        <v/>
      </c>
      <c r="L21" s="60"/>
      <c r="M21" s="60">
        <f t="shared" ca="1" si="8"/>
        <v>0</v>
      </c>
      <c r="N21" s="61">
        <f t="shared" ca="1" si="9"/>
        <v>0</v>
      </c>
      <c r="O21" s="61"/>
      <c r="P21" s="62"/>
      <c r="Q21" s="62"/>
      <c r="R21" s="62"/>
      <c r="S21" s="62"/>
      <c r="T21" s="62"/>
      <c r="U21" s="63">
        <f t="shared" si="10"/>
        <v>0</v>
      </c>
      <c r="V21" s="54"/>
      <c r="W21" s="24"/>
      <c r="X21" s="25"/>
      <c r="Y21" s="25"/>
      <c r="Z21" s="25"/>
      <c r="AA21" s="25"/>
      <c r="AB21" s="25"/>
      <c r="AC21" s="25"/>
      <c r="AD21" s="2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row>
    <row r="22" spans="1:56" ht="14.25" hidden="1" customHeight="1" x14ac:dyDescent="0.3">
      <c r="A22" s="331"/>
      <c r="B22" s="56">
        <v>13</v>
      </c>
      <c r="C22" s="57" t="str">
        <f t="shared" ca="1" si="0"/>
        <v>1.2</v>
      </c>
      <c r="D22" s="57" t="str">
        <f t="shared" ca="1" si="1"/>
        <v>c</v>
      </c>
      <c r="E22" s="57" t="s">
        <v>10</v>
      </c>
      <c r="F22" s="58" t="str">
        <f t="shared" ca="1" si="2"/>
        <v>https://conservatoire.agglo-larochelle.fr/</v>
      </c>
      <c r="G22" s="57" t="str">
        <f t="shared" ca="1" si="3"/>
        <v>A</v>
      </c>
      <c r="H22" s="57">
        <f t="shared" ca="1" si="4"/>
        <v>0</v>
      </c>
      <c r="I22" s="57">
        <f t="shared" ca="1" si="5"/>
        <v>0</v>
      </c>
      <c r="J22" s="59">
        <f t="shared" ca="1" si="6"/>
        <v>0</v>
      </c>
      <c r="K22" s="60" t="str">
        <f t="shared" ca="1" si="7"/>
        <v/>
      </c>
      <c r="L22" s="60"/>
      <c r="M22" s="60">
        <f t="shared" ca="1" si="8"/>
        <v>0</v>
      </c>
      <c r="N22" s="61">
        <f t="shared" ca="1" si="9"/>
        <v>0</v>
      </c>
      <c r="O22" s="61"/>
      <c r="P22" s="62"/>
      <c r="Q22" s="62"/>
      <c r="R22" s="62"/>
      <c r="S22" s="62"/>
      <c r="T22" s="62"/>
      <c r="U22" s="63">
        <f t="shared" si="10"/>
        <v>0</v>
      </c>
      <c r="V22" s="54"/>
      <c r="W22" s="24"/>
      <c r="X22" s="25"/>
      <c r="Y22" s="25"/>
      <c r="Z22" s="25"/>
      <c r="AA22" s="25"/>
      <c r="AB22" s="25"/>
      <c r="AC22" s="25"/>
      <c r="AD22" s="2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row>
    <row r="23" spans="1:56" ht="14.25" hidden="1" customHeight="1" x14ac:dyDescent="0.3">
      <c r="A23" s="331"/>
      <c r="B23" s="56">
        <v>13</v>
      </c>
      <c r="C23" s="57" t="str">
        <f t="shared" ca="1" si="0"/>
        <v>1.2</v>
      </c>
      <c r="D23" s="57" t="str">
        <f t="shared" ca="1" si="1"/>
        <v>na</v>
      </c>
      <c r="E23" s="57" t="s">
        <v>13</v>
      </c>
      <c r="F23" s="58" t="str">
        <f t="shared" ca="1" si="2"/>
        <v>https://conservatoire.agglo-larochelle.fr/plan-du-site</v>
      </c>
      <c r="G23" s="57" t="str">
        <f t="shared" ca="1" si="3"/>
        <v>A</v>
      </c>
      <c r="H23" s="57">
        <f t="shared" ca="1" si="4"/>
        <v>0</v>
      </c>
      <c r="I23" s="57">
        <f t="shared" ca="1" si="5"/>
        <v>0</v>
      </c>
      <c r="J23" s="59">
        <f t="shared" ca="1" si="6"/>
        <v>0</v>
      </c>
      <c r="K23" s="60" t="str">
        <f t="shared" ca="1" si="7"/>
        <v/>
      </c>
      <c r="L23" s="60"/>
      <c r="M23" s="60">
        <f t="shared" ca="1" si="8"/>
        <v>0</v>
      </c>
      <c r="N23" s="61">
        <f t="shared" ca="1" si="9"/>
        <v>0</v>
      </c>
      <c r="O23" s="61"/>
      <c r="P23" s="62"/>
      <c r="Q23" s="62"/>
      <c r="R23" s="62"/>
      <c r="S23" s="62"/>
      <c r="T23" s="62"/>
      <c r="U23" s="63">
        <f t="shared" si="10"/>
        <v>0</v>
      </c>
      <c r="V23" s="54"/>
      <c r="W23" s="24"/>
      <c r="X23" s="25"/>
      <c r="Y23" s="25"/>
      <c r="Z23" s="25"/>
      <c r="AA23" s="25"/>
      <c r="AB23" s="25"/>
      <c r="AC23" s="25"/>
      <c r="AD23" s="2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row>
    <row r="24" spans="1:56" ht="14.25" hidden="1" customHeight="1" x14ac:dyDescent="0.3">
      <c r="A24" s="331"/>
      <c r="B24" s="56">
        <v>13</v>
      </c>
      <c r="C24" s="57" t="str">
        <f t="shared" ca="1" si="0"/>
        <v>1.2</v>
      </c>
      <c r="D24" s="57" t="str">
        <f t="shared" ca="1" si="1"/>
        <v>na</v>
      </c>
      <c r="E24" s="57" t="s">
        <v>16</v>
      </c>
      <c r="F24" s="58" t="str">
        <f t="shared" ca="1" si="2"/>
        <v>https://conservatoire.agglo-larochelle.fr/musique</v>
      </c>
      <c r="G24" s="57" t="str">
        <f t="shared" ca="1" si="3"/>
        <v>A</v>
      </c>
      <c r="H24" s="57">
        <f t="shared" ca="1" si="4"/>
        <v>0</v>
      </c>
      <c r="I24" s="57">
        <f t="shared" ca="1" si="5"/>
        <v>0</v>
      </c>
      <c r="J24" s="59">
        <f t="shared" ca="1" si="6"/>
        <v>0</v>
      </c>
      <c r="K24" s="60" t="str">
        <f t="shared" ca="1" si="7"/>
        <v/>
      </c>
      <c r="L24" s="60"/>
      <c r="M24" s="60">
        <f t="shared" ca="1" si="8"/>
        <v>0</v>
      </c>
      <c r="N24" s="61">
        <f t="shared" ca="1" si="9"/>
        <v>0</v>
      </c>
      <c r="O24" s="61"/>
      <c r="P24" s="62"/>
      <c r="Q24" s="62"/>
      <c r="R24" s="62"/>
      <c r="S24" s="62"/>
      <c r="T24" s="62"/>
      <c r="U24" s="63">
        <f t="shared" si="10"/>
        <v>0</v>
      </c>
      <c r="V24" s="54"/>
      <c r="W24" s="24"/>
      <c r="X24" s="25"/>
      <c r="Y24" s="25"/>
      <c r="Z24" s="25"/>
      <c r="AA24" s="25"/>
      <c r="AB24" s="25"/>
      <c r="AC24" s="25"/>
      <c r="AD24" s="2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row>
    <row r="25" spans="1:56" ht="14.25" hidden="1" customHeight="1" x14ac:dyDescent="0.3">
      <c r="A25" s="331"/>
      <c r="B25" s="56">
        <v>13</v>
      </c>
      <c r="C25" s="57" t="str">
        <f t="shared" ca="1" si="0"/>
        <v>1.2</v>
      </c>
      <c r="D25" s="57" t="str">
        <f t="shared" ca="1" si="1"/>
        <v>na</v>
      </c>
      <c r="E25" s="57" t="s">
        <v>19</v>
      </c>
      <c r="F25" s="58" t="str">
        <f t="shared" ca="1" si="2"/>
        <v>https://conservatoire.agglo-larochelle.fr/musique/parcours-du-musicien</v>
      </c>
      <c r="G25" s="57" t="str">
        <f t="shared" ca="1" si="3"/>
        <v>A</v>
      </c>
      <c r="H25" s="57">
        <f t="shared" ca="1" si="4"/>
        <v>0</v>
      </c>
      <c r="I25" s="57">
        <f t="shared" ca="1" si="5"/>
        <v>0</v>
      </c>
      <c r="J25" s="59">
        <f t="shared" ca="1" si="6"/>
        <v>0</v>
      </c>
      <c r="K25" s="60" t="str">
        <f t="shared" ca="1" si="7"/>
        <v/>
      </c>
      <c r="L25" s="60"/>
      <c r="M25" s="60">
        <f t="shared" ca="1" si="8"/>
        <v>0</v>
      </c>
      <c r="N25" s="61">
        <f t="shared" ca="1" si="9"/>
        <v>0</v>
      </c>
      <c r="O25" s="61"/>
      <c r="P25" s="62"/>
      <c r="Q25" s="62"/>
      <c r="R25" s="62"/>
      <c r="S25" s="62"/>
      <c r="T25" s="62"/>
      <c r="U25" s="63">
        <f t="shared" si="10"/>
        <v>0</v>
      </c>
      <c r="V25" s="54"/>
      <c r="W25" s="24"/>
      <c r="X25" s="25"/>
      <c r="Y25" s="25"/>
      <c r="Z25" s="25"/>
      <c r="AA25" s="25"/>
      <c r="AB25" s="25"/>
      <c r="AC25" s="25"/>
      <c r="AD25" s="2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row>
    <row r="26" spans="1:56" ht="38.4" customHeight="1" x14ac:dyDescent="0.3">
      <c r="A26" s="331"/>
      <c r="B26" s="46">
        <v>13</v>
      </c>
      <c r="C26" s="47" t="str">
        <f t="shared" ca="1" si="0"/>
        <v>1.2</v>
      </c>
      <c r="D26" s="47" t="str">
        <f t="shared" ca="1" si="1"/>
        <v>c</v>
      </c>
      <c r="E26" s="47" t="s">
        <v>22</v>
      </c>
      <c r="F26" s="48" t="str">
        <f ca="1">INDIRECT($E26 &amp; "!C3")</f>
        <v>https://conservatoire.agglo-larochelle.fr/musique/enseignants-musique</v>
      </c>
      <c r="G26" s="47" t="str">
        <f t="shared" ca="1" si="3"/>
        <v>A</v>
      </c>
      <c r="H26" s="47">
        <f t="shared" ca="1" si="4"/>
        <v>0</v>
      </c>
      <c r="I26" s="47" t="str">
        <f t="shared" ca="1" si="5"/>
        <v>Moyenne</v>
      </c>
      <c r="J26" s="49" t="str">
        <f t="shared" ca="1" si="6"/>
        <v>Plusieurs fois sur cette page uniquement</v>
      </c>
      <c r="K26" s="50">
        <f t="shared" ca="1" si="7"/>
        <v>3</v>
      </c>
      <c r="L26" s="50"/>
      <c r="M26" s="50">
        <f t="shared" ca="1" si="8"/>
        <v>0</v>
      </c>
      <c r="N26" s="51" t="str">
        <f t="shared" ca="1" si="9"/>
        <v xml:space="preserve">les images sont décoratives mais disposent d'alternatives textuelles </v>
      </c>
      <c r="O26" s="51"/>
      <c r="P26" s="52"/>
      <c r="Q26" s="52"/>
      <c r="R26" s="52"/>
      <c r="S26" s="52"/>
      <c r="T26" s="52"/>
      <c r="U26" s="53">
        <f t="shared" si="10"/>
        <v>0</v>
      </c>
      <c r="V26" s="54"/>
      <c r="W26" s="24"/>
      <c r="X26" s="25"/>
      <c r="Y26" s="25"/>
      <c r="Z26" s="25"/>
      <c r="AA26" s="25"/>
      <c r="AB26" s="25"/>
      <c r="AC26" s="25"/>
      <c r="AD26" s="2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row>
    <row r="27" spans="1:56" ht="14.25" hidden="1" customHeight="1" x14ac:dyDescent="0.3">
      <c r="A27" s="331"/>
      <c r="B27" s="56">
        <v>13</v>
      </c>
      <c r="C27" s="57" t="str">
        <f t="shared" ca="1" si="0"/>
        <v>1.2</v>
      </c>
      <c r="D27" s="57" t="str">
        <f t="shared" ca="1" si="1"/>
        <v>na</v>
      </c>
      <c r="E27" s="57" t="s">
        <v>25</v>
      </c>
      <c r="F27" s="58" t="str">
        <f t="shared" ca="1" si="2"/>
        <v>https://conservatoire.agglo-larochelle.fr/agenda?</v>
      </c>
      <c r="G27" s="57" t="str">
        <f t="shared" ca="1" si="3"/>
        <v>A</v>
      </c>
      <c r="H27" s="57">
        <f t="shared" ca="1" si="4"/>
        <v>0</v>
      </c>
      <c r="I27" s="57">
        <f t="shared" ca="1" si="5"/>
        <v>0</v>
      </c>
      <c r="J27" s="59">
        <f t="shared" ca="1" si="6"/>
        <v>0</v>
      </c>
      <c r="K27" s="60" t="str">
        <f t="shared" ca="1" si="7"/>
        <v/>
      </c>
      <c r="L27" s="60"/>
      <c r="M27" s="60">
        <f t="shared" ca="1" si="8"/>
        <v>0</v>
      </c>
      <c r="N27" s="61">
        <f t="shared" ca="1" si="9"/>
        <v>0</v>
      </c>
      <c r="O27" s="61"/>
      <c r="P27" s="62"/>
      <c r="Q27" s="62"/>
      <c r="R27" s="62"/>
      <c r="S27" s="62"/>
      <c r="T27" s="62"/>
      <c r="U27" s="63">
        <f t="shared" si="10"/>
        <v>0</v>
      </c>
      <c r="V27" s="54"/>
      <c r="W27" s="24"/>
      <c r="X27" s="25"/>
      <c r="Y27" s="25"/>
      <c r="Z27" s="25"/>
      <c r="AA27" s="25"/>
      <c r="AB27" s="25"/>
      <c r="AC27" s="25"/>
      <c r="AD27" s="2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row>
    <row r="28" spans="1:56" ht="14.25" hidden="1" customHeight="1" x14ac:dyDescent="0.3">
      <c r="A28" s="331"/>
      <c r="B28" s="56">
        <v>13</v>
      </c>
      <c r="C28" s="57" t="str">
        <f t="shared" ca="1" si="0"/>
        <v>1.2</v>
      </c>
      <c r="D28" s="57" t="str">
        <f t="shared" ca="1" si="1"/>
        <v>na</v>
      </c>
      <c r="E28" s="57" t="s">
        <v>28</v>
      </c>
      <c r="F28" s="58" t="str">
        <f t="shared" ca="1" si="2"/>
        <v>https://conservatoire.agglo-larochelle.fr/agenda?article=conservatoire-funky-band-et-ateliers-musiques-actuelles</v>
      </c>
      <c r="G28" s="57" t="str">
        <f t="shared" ca="1" si="3"/>
        <v>A</v>
      </c>
      <c r="H28" s="57">
        <f t="shared" ca="1" si="4"/>
        <v>0</v>
      </c>
      <c r="I28" s="57">
        <f t="shared" ca="1" si="5"/>
        <v>0</v>
      </c>
      <c r="J28" s="59">
        <f t="shared" ca="1" si="6"/>
        <v>0</v>
      </c>
      <c r="K28" s="60" t="str">
        <f t="shared" ca="1" si="7"/>
        <v/>
      </c>
      <c r="L28" s="60"/>
      <c r="M28" s="60">
        <f t="shared" ca="1" si="8"/>
        <v>0</v>
      </c>
      <c r="N28" s="61">
        <f t="shared" ca="1" si="9"/>
        <v>0</v>
      </c>
      <c r="O28" s="61"/>
      <c r="P28" s="62"/>
      <c r="Q28" s="62"/>
      <c r="R28" s="62"/>
      <c r="S28" s="62"/>
      <c r="T28" s="62"/>
      <c r="U28" s="63">
        <f t="shared" si="10"/>
        <v>0</v>
      </c>
      <c r="V28" s="54"/>
      <c r="W28" s="24"/>
      <c r="X28" s="25"/>
      <c r="Y28" s="25"/>
      <c r="Z28" s="25"/>
      <c r="AA28" s="25"/>
      <c r="AB28" s="25"/>
      <c r="AC28" s="25"/>
      <c r="AD28" s="2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row>
    <row r="29" spans="1:56" ht="14.25" hidden="1" customHeight="1" x14ac:dyDescent="0.3">
      <c r="A29" s="331"/>
      <c r="B29" s="56">
        <v>13</v>
      </c>
      <c r="C29" s="57" t="str">
        <f t="shared" ca="1" si="0"/>
        <v>1.2</v>
      </c>
      <c r="D29" s="57" t="str">
        <f t="shared" ca="1" si="1"/>
        <v>na</v>
      </c>
      <c r="E29" s="57" t="s">
        <v>31</v>
      </c>
      <c r="F29" s="58" t="str">
        <f t="shared" ca="1" si="2"/>
        <v>https://conservatoire.agglo-larochelle.fr/actualites</v>
      </c>
      <c r="G29" s="57" t="str">
        <f t="shared" ca="1" si="3"/>
        <v>A</v>
      </c>
      <c r="H29" s="57">
        <f t="shared" ca="1" si="4"/>
        <v>0</v>
      </c>
      <c r="I29" s="57">
        <f t="shared" ca="1" si="5"/>
        <v>0</v>
      </c>
      <c r="J29" s="59">
        <f t="shared" ca="1" si="6"/>
        <v>0</v>
      </c>
      <c r="K29" s="60" t="str">
        <f t="shared" ca="1" si="7"/>
        <v/>
      </c>
      <c r="L29" s="60"/>
      <c r="M29" s="60">
        <f t="shared" ca="1" si="8"/>
        <v>0</v>
      </c>
      <c r="N29" s="61">
        <f t="shared" ca="1" si="9"/>
        <v>0</v>
      </c>
      <c r="O29" s="61"/>
      <c r="P29" s="62"/>
      <c r="Q29" s="62"/>
      <c r="R29" s="62"/>
      <c r="S29" s="62"/>
      <c r="T29" s="62"/>
      <c r="U29" s="63">
        <f t="shared" si="10"/>
        <v>0</v>
      </c>
      <c r="V29" s="54"/>
      <c r="W29" s="24"/>
      <c r="X29" s="25"/>
      <c r="Y29" s="25"/>
      <c r="Z29" s="25"/>
      <c r="AA29" s="25"/>
      <c r="AB29" s="25"/>
      <c r="AC29" s="25"/>
      <c r="AD29" s="2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row>
    <row r="30" spans="1:56" ht="44.4" customHeight="1" x14ac:dyDescent="0.3">
      <c r="A30" s="331"/>
      <c r="B30" s="56">
        <v>13</v>
      </c>
      <c r="C30" s="57" t="str">
        <f t="shared" ca="1" si="0"/>
        <v>1.2</v>
      </c>
      <c r="D30" s="57" t="str">
        <f t="shared" ca="1" si="1"/>
        <v>c</v>
      </c>
      <c r="E30" s="57" t="s">
        <v>34</v>
      </c>
      <c r="F30" s="58" t="str">
        <f t="shared" ca="1" si="2"/>
        <v>https://conservatoire.agglo-larochelle.fr/-/ouverture-de-saison</v>
      </c>
      <c r="G30" s="57" t="str">
        <f t="shared" ca="1" si="3"/>
        <v>A</v>
      </c>
      <c r="H30" s="57">
        <f t="shared" ca="1" si="4"/>
        <v>0</v>
      </c>
      <c r="I30" s="57" t="str">
        <f t="shared" ca="1" si="5"/>
        <v>Mineure</v>
      </c>
      <c r="J30" s="59" t="str">
        <f t="shared" ca="1" si="6"/>
        <v>Une seule fois dans la page</v>
      </c>
      <c r="K30" s="60">
        <f t="shared" ca="1" si="7"/>
        <v>4</v>
      </c>
      <c r="L30" s="60"/>
      <c r="M30" s="60">
        <f t="shared" ca="1" si="8"/>
        <v>0</v>
      </c>
      <c r="N30" s="61" t="str">
        <f t="shared" ca="1" si="9"/>
        <v>l'image en haut de la page possède une alternative bien qu'elle soit décorative</v>
      </c>
      <c r="O30" s="61"/>
      <c r="P30" s="62"/>
      <c r="Q30" s="62"/>
      <c r="R30" s="62"/>
      <c r="S30" s="62"/>
      <c r="T30" s="62"/>
      <c r="U30" s="63">
        <f t="shared" si="10"/>
        <v>0</v>
      </c>
      <c r="V30" s="54"/>
      <c r="W30" s="24"/>
      <c r="X30" s="25"/>
      <c r="Y30" s="25"/>
      <c r="Z30" s="25"/>
      <c r="AA30" s="25"/>
      <c r="AB30" s="25"/>
      <c r="AC30" s="25"/>
      <c r="AD30" s="2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row>
    <row r="31" spans="1:56" ht="14.25" hidden="1" customHeight="1" x14ac:dyDescent="0.3">
      <c r="A31" s="331"/>
      <c r="B31" s="56">
        <v>13</v>
      </c>
      <c r="C31" s="57" t="str">
        <f t="shared" ca="1" si="0"/>
        <v>1.2</v>
      </c>
      <c r="D31" s="57" t="str">
        <f t="shared" ca="1" si="1"/>
        <v>na</v>
      </c>
      <c r="E31" s="57" t="s">
        <v>37</v>
      </c>
      <c r="F31" s="58" t="str">
        <f t="shared" ca="1" si="2"/>
        <v>https://conservatoire.agglo-larochelle.fr/contactez-nous</v>
      </c>
      <c r="G31" s="57" t="str">
        <f t="shared" ca="1" si="3"/>
        <v>A</v>
      </c>
      <c r="H31" s="57">
        <f t="shared" ca="1" si="4"/>
        <v>0</v>
      </c>
      <c r="I31" s="57">
        <f t="shared" ca="1" si="5"/>
        <v>0</v>
      </c>
      <c r="J31" s="59">
        <f t="shared" ca="1" si="6"/>
        <v>0</v>
      </c>
      <c r="K31" s="60" t="str">
        <f t="shared" ca="1" si="7"/>
        <v/>
      </c>
      <c r="L31" s="60"/>
      <c r="M31" s="60">
        <f t="shared" ca="1" si="8"/>
        <v>0</v>
      </c>
      <c r="N31" s="61">
        <f t="shared" ca="1" si="9"/>
        <v>0</v>
      </c>
      <c r="O31" s="61"/>
      <c r="P31" s="62"/>
      <c r="Q31" s="62"/>
      <c r="R31" s="62"/>
      <c r="S31" s="62"/>
      <c r="T31" s="62"/>
      <c r="U31" s="63">
        <f t="shared" si="10"/>
        <v>0</v>
      </c>
      <c r="V31" s="54"/>
      <c r="W31" s="24"/>
      <c r="X31" s="25"/>
      <c r="Y31" s="25"/>
      <c r="Z31" s="25"/>
      <c r="AA31" s="25"/>
      <c r="AB31" s="25"/>
      <c r="AC31" s="25"/>
      <c r="AD31" s="2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row>
    <row r="32" spans="1:56" ht="14.25" hidden="1" customHeight="1" x14ac:dyDescent="0.3">
      <c r="A32" s="331"/>
      <c r="B32" s="56">
        <v>13</v>
      </c>
      <c r="C32" s="57" t="str">
        <f t="shared" ca="1" si="0"/>
        <v>1.2</v>
      </c>
      <c r="D32" s="57" t="str">
        <f t="shared" ca="1" si="1"/>
        <v>na</v>
      </c>
      <c r="E32" s="57" t="s">
        <v>40</v>
      </c>
      <c r="F32" s="58" t="str">
        <f t="shared" ca="1" si="2"/>
        <v>https://conservatoire.agglo-larochelle.fr/pratique/reseau-des-ecoles-de-l-agglo?article=puilboreau-a-deux-pas-de-la</v>
      </c>
      <c r="G32" s="57" t="str">
        <f t="shared" ca="1" si="3"/>
        <v>A</v>
      </c>
      <c r="H32" s="57">
        <f t="shared" ca="1" si="4"/>
        <v>0</v>
      </c>
      <c r="I32" s="57">
        <f t="shared" ca="1" si="5"/>
        <v>0</v>
      </c>
      <c r="J32" s="59">
        <f t="shared" ca="1" si="6"/>
        <v>0</v>
      </c>
      <c r="K32" s="60" t="str">
        <f t="shared" ca="1" si="7"/>
        <v/>
      </c>
      <c r="L32" s="60"/>
      <c r="M32" s="60">
        <f t="shared" ca="1" si="8"/>
        <v>0</v>
      </c>
      <c r="N32" s="61">
        <f t="shared" ca="1" si="9"/>
        <v>0</v>
      </c>
      <c r="O32" s="61"/>
      <c r="P32" s="62"/>
      <c r="Q32" s="62"/>
      <c r="R32" s="62"/>
      <c r="S32" s="62"/>
      <c r="T32" s="62"/>
      <c r="U32" s="63">
        <f t="shared" si="10"/>
        <v>0</v>
      </c>
      <c r="V32" s="54"/>
      <c r="W32" s="24"/>
      <c r="X32" s="25"/>
      <c r="Y32" s="25"/>
      <c r="Z32" s="25"/>
      <c r="AA32" s="25"/>
      <c r="AB32" s="25"/>
      <c r="AC32" s="25"/>
      <c r="AD32" s="2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row>
    <row r="33" spans="1:56" ht="14.25" hidden="1" customHeight="1" x14ac:dyDescent="0.3">
      <c r="A33" s="331"/>
      <c r="B33" s="56">
        <v>13</v>
      </c>
      <c r="C33" s="57" t="str">
        <f t="shared" ca="1" si="0"/>
        <v>1.2</v>
      </c>
      <c r="D33" s="57" t="str">
        <f t="shared" ca="1" si="1"/>
        <v>na</v>
      </c>
      <c r="E33" s="57" t="s">
        <v>43</v>
      </c>
      <c r="F33" s="58" t="str">
        <f t="shared" ca="1" si="2"/>
        <v>https://conservatoire.agglo-larochelle.fr/ressources-documentaires</v>
      </c>
      <c r="G33" s="57" t="str">
        <f t="shared" ca="1" si="3"/>
        <v>A</v>
      </c>
      <c r="H33" s="57">
        <f t="shared" ca="1" si="4"/>
        <v>0</v>
      </c>
      <c r="I33" s="57">
        <f t="shared" ca="1" si="5"/>
        <v>0</v>
      </c>
      <c r="J33" s="59">
        <f t="shared" ca="1" si="6"/>
        <v>0</v>
      </c>
      <c r="K33" s="60" t="str">
        <f t="shared" ca="1" si="7"/>
        <v/>
      </c>
      <c r="L33" s="60"/>
      <c r="M33" s="60">
        <f t="shared" ca="1" si="8"/>
        <v>0</v>
      </c>
      <c r="N33" s="61">
        <f t="shared" ca="1" si="9"/>
        <v>0</v>
      </c>
      <c r="O33" s="61"/>
      <c r="P33" s="62"/>
      <c r="Q33" s="62"/>
      <c r="R33" s="62"/>
      <c r="S33" s="62"/>
      <c r="T33" s="62"/>
      <c r="U33" s="63">
        <f t="shared" si="10"/>
        <v>0</v>
      </c>
      <c r="V33" s="54"/>
      <c r="W33" s="24"/>
      <c r="X33" s="25"/>
      <c r="Y33" s="25"/>
      <c r="Z33" s="25"/>
      <c r="AA33" s="25"/>
      <c r="AB33" s="25"/>
      <c r="AC33" s="25"/>
      <c r="AD33" s="2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row>
    <row r="34" spans="1:56" ht="14.25" hidden="1" customHeight="1" x14ac:dyDescent="0.3">
      <c r="A34" s="331"/>
      <c r="B34" s="56">
        <v>13</v>
      </c>
      <c r="C34" s="57" t="str">
        <f t="shared" ca="1" si="0"/>
        <v>1.2</v>
      </c>
      <c r="D34" s="57" t="str">
        <f t="shared" ca="1" si="1"/>
        <v>c</v>
      </c>
      <c r="E34" s="57" t="s">
        <v>46</v>
      </c>
      <c r="F34" s="58" t="str">
        <f t="shared" ca="1" si="2"/>
        <v>https://conservatoire.agglo-larochelle.fr/accessibilite</v>
      </c>
      <c r="G34" s="57" t="str">
        <f t="shared" ca="1" si="3"/>
        <v>A</v>
      </c>
      <c r="H34" s="57">
        <f t="shared" ca="1" si="4"/>
        <v>0</v>
      </c>
      <c r="I34" s="57">
        <f t="shared" ca="1" si="5"/>
        <v>0</v>
      </c>
      <c r="J34" s="59">
        <f t="shared" ca="1" si="6"/>
        <v>0</v>
      </c>
      <c r="K34" s="60" t="str">
        <f t="shared" ca="1" si="7"/>
        <v/>
      </c>
      <c r="L34" s="60"/>
      <c r="M34" s="60">
        <f t="shared" ca="1" si="8"/>
        <v>0</v>
      </c>
      <c r="N34" s="61">
        <f t="shared" ca="1" si="9"/>
        <v>0</v>
      </c>
      <c r="O34" s="61"/>
      <c r="P34" s="62"/>
      <c r="Q34" s="62"/>
      <c r="R34" s="62"/>
      <c r="S34" s="62"/>
      <c r="T34" s="62"/>
      <c r="U34" s="63">
        <f t="shared" si="10"/>
        <v>0</v>
      </c>
      <c r="V34" s="54"/>
      <c r="W34" s="24"/>
      <c r="X34" s="25"/>
      <c r="Y34" s="25"/>
      <c r="Z34" s="25"/>
      <c r="AA34" s="25"/>
      <c r="AB34" s="25"/>
      <c r="AC34" s="25"/>
      <c r="AD34" s="2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row>
    <row r="35" spans="1:56" ht="14.25" hidden="1" customHeight="1" x14ac:dyDescent="0.3">
      <c r="A35" s="331"/>
      <c r="B35" s="56">
        <v>13</v>
      </c>
      <c r="C35" s="57" t="str">
        <f t="shared" ca="1" si="0"/>
        <v>1.2</v>
      </c>
      <c r="D35" s="57" t="str">
        <f t="shared" ca="1" si="1"/>
        <v>na</v>
      </c>
      <c r="E35" s="57" t="s">
        <v>49</v>
      </c>
      <c r="F35" s="58" t="str">
        <f t="shared" ca="1" si="2"/>
        <v>https://conservatoire.agglo-larochelle.fr/mentions-legales</v>
      </c>
      <c r="G35" s="57" t="str">
        <f t="shared" ca="1" si="3"/>
        <v>A</v>
      </c>
      <c r="H35" s="57">
        <f t="shared" ca="1" si="4"/>
        <v>0</v>
      </c>
      <c r="I35" s="57">
        <f t="shared" ca="1" si="5"/>
        <v>0</v>
      </c>
      <c r="J35" s="59">
        <f t="shared" ca="1" si="6"/>
        <v>0</v>
      </c>
      <c r="K35" s="60" t="str">
        <f t="shared" ca="1" si="7"/>
        <v/>
      </c>
      <c r="L35" s="60"/>
      <c r="M35" s="60">
        <f t="shared" ca="1" si="8"/>
        <v>0</v>
      </c>
      <c r="N35" s="61">
        <f t="shared" ca="1" si="9"/>
        <v>0</v>
      </c>
      <c r="O35" s="61"/>
      <c r="P35" s="62"/>
      <c r="Q35" s="62"/>
      <c r="R35" s="62"/>
      <c r="S35" s="62"/>
      <c r="T35" s="62"/>
      <c r="U35" s="63">
        <f t="shared" si="10"/>
        <v>0</v>
      </c>
      <c r="V35" s="54"/>
      <c r="W35" s="24"/>
      <c r="X35" s="25"/>
      <c r="Y35" s="25"/>
      <c r="Z35" s="25"/>
      <c r="AA35" s="25"/>
      <c r="AB35" s="25"/>
      <c r="AC35" s="25"/>
      <c r="AD35" s="2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row>
    <row r="36" spans="1:56" ht="14.25" hidden="1" customHeight="1" x14ac:dyDescent="0.3">
      <c r="A36" s="331"/>
      <c r="B36" s="56">
        <v>14</v>
      </c>
      <c r="C36" s="57" t="str">
        <f t="shared" ca="1" si="0"/>
        <v>1.3</v>
      </c>
      <c r="D36" s="57" t="str">
        <f t="shared" ca="1" si="1"/>
        <v>c</v>
      </c>
      <c r="E36" s="57" t="s">
        <v>10</v>
      </c>
      <c r="F36" s="58" t="str">
        <f t="shared" ca="1" si="2"/>
        <v>https://conservatoire.agglo-larochelle.fr/</v>
      </c>
      <c r="G36" s="57" t="str">
        <f t="shared" ca="1" si="3"/>
        <v>A</v>
      </c>
      <c r="H36" s="57">
        <f t="shared" ca="1" si="4"/>
        <v>0</v>
      </c>
      <c r="I36" s="57">
        <f t="shared" ca="1" si="5"/>
        <v>0</v>
      </c>
      <c r="J36" s="59">
        <f t="shared" ca="1" si="6"/>
        <v>0</v>
      </c>
      <c r="K36" s="60" t="str">
        <f t="shared" ca="1" si="7"/>
        <v/>
      </c>
      <c r="L36" s="60"/>
      <c r="M36" s="60">
        <f t="shared" ca="1" si="8"/>
        <v>0</v>
      </c>
      <c r="N36" s="61">
        <f t="shared" ca="1" si="9"/>
        <v>0</v>
      </c>
      <c r="O36" s="61"/>
      <c r="P36" s="62"/>
      <c r="Q36" s="62"/>
      <c r="R36" s="62"/>
      <c r="S36" s="62"/>
      <c r="T36" s="62"/>
      <c r="U36" s="63">
        <f t="shared" si="10"/>
        <v>0</v>
      </c>
      <c r="V36" s="54"/>
      <c r="W36" s="24"/>
      <c r="X36" s="25"/>
      <c r="Y36" s="25"/>
      <c r="Z36" s="25"/>
      <c r="AA36" s="25"/>
      <c r="AB36" s="25"/>
      <c r="AC36" s="25"/>
      <c r="AD36" s="2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row>
    <row r="37" spans="1:56" ht="14.25" hidden="1" customHeight="1" x14ac:dyDescent="0.3">
      <c r="A37" s="331"/>
      <c r="B37" s="56">
        <v>14</v>
      </c>
      <c r="C37" s="57" t="str">
        <f t="shared" ca="1" si="0"/>
        <v>1.3</v>
      </c>
      <c r="D37" s="57" t="str">
        <f t="shared" ca="1" si="1"/>
        <v>na</v>
      </c>
      <c r="E37" s="57" t="s">
        <v>13</v>
      </c>
      <c r="F37" s="58" t="str">
        <f t="shared" ca="1" si="2"/>
        <v>https://conservatoire.agglo-larochelle.fr/plan-du-site</v>
      </c>
      <c r="G37" s="57" t="str">
        <f t="shared" ca="1" si="3"/>
        <v>A</v>
      </c>
      <c r="H37" s="57">
        <f t="shared" ca="1" si="4"/>
        <v>0</v>
      </c>
      <c r="I37" s="57">
        <f t="shared" ca="1" si="5"/>
        <v>0</v>
      </c>
      <c r="J37" s="59">
        <f t="shared" ca="1" si="6"/>
        <v>0</v>
      </c>
      <c r="K37" s="60" t="str">
        <f t="shared" ca="1" si="7"/>
        <v/>
      </c>
      <c r="L37" s="60"/>
      <c r="M37" s="60">
        <f t="shared" ca="1" si="8"/>
        <v>0</v>
      </c>
      <c r="N37" s="61">
        <f t="shared" ca="1" si="9"/>
        <v>0</v>
      </c>
      <c r="O37" s="61"/>
      <c r="P37" s="62"/>
      <c r="Q37" s="62"/>
      <c r="R37" s="62"/>
      <c r="S37" s="62"/>
      <c r="T37" s="62"/>
      <c r="U37" s="63">
        <f t="shared" si="10"/>
        <v>0</v>
      </c>
      <c r="V37" s="54"/>
      <c r="W37" s="24"/>
      <c r="X37" s="25"/>
      <c r="Y37" s="25"/>
      <c r="Z37" s="25"/>
      <c r="AA37" s="25"/>
      <c r="AB37" s="25"/>
      <c r="AC37" s="25"/>
      <c r="AD37" s="2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row>
    <row r="38" spans="1:56" ht="14.25" hidden="1" customHeight="1" x14ac:dyDescent="0.3">
      <c r="A38" s="331"/>
      <c r="B38" s="56">
        <v>14</v>
      </c>
      <c r="C38" s="57" t="str">
        <f t="shared" ca="1" si="0"/>
        <v>1.3</v>
      </c>
      <c r="D38" s="57" t="str">
        <f t="shared" ca="1" si="1"/>
        <v>na</v>
      </c>
      <c r="E38" s="57" t="s">
        <v>16</v>
      </c>
      <c r="F38" s="58" t="str">
        <f t="shared" ca="1" si="2"/>
        <v>https://conservatoire.agglo-larochelle.fr/musique</v>
      </c>
      <c r="G38" s="57" t="str">
        <f t="shared" ca="1" si="3"/>
        <v>A</v>
      </c>
      <c r="H38" s="57">
        <f t="shared" ca="1" si="4"/>
        <v>0</v>
      </c>
      <c r="I38" s="57">
        <f t="shared" ca="1" si="5"/>
        <v>0</v>
      </c>
      <c r="J38" s="59">
        <f t="shared" ca="1" si="6"/>
        <v>0</v>
      </c>
      <c r="K38" s="60" t="str">
        <f t="shared" ca="1" si="7"/>
        <v/>
      </c>
      <c r="L38" s="60"/>
      <c r="M38" s="60">
        <f t="shared" ca="1" si="8"/>
        <v>0</v>
      </c>
      <c r="N38" s="61">
        <f t="shared" ca="1" si="9"/>
        <v>0</v>
      </c>
      <c r="O38" s="61"/>
      <c r="P38" s="62"/>
      <c r="Q38" s="62"/>
      <c r="R38" s="62"/>
      <c r="S38" s="62"/>
      <c r="T38" s="62"/>
      <c r="U38" s="63">
        <f t="shared" si="10"/>
        <v>0</v>
      </c>
      <c r="V38" s="54"/>
      <c r="W38" s="24"/>
      <c r="X38" s="25"/>
      <c r="Y38" s="25"/>
      <c r="Z38" s="25"/>
      <c r="AA38" s="25"/>
      <c r="AB38" s="25"/>
      <c r="AC38" s="25"/>
      <c r="AD38" s="2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row>
    <row r="39" spans="1:56" ht="14.25" hidden="1" customHeight="1" x14ac:dyDescent="0.3">
      <c r="A39" s="331"/>
      <c r="B39" s="56">
        <v>14</v>
      </c>
      <c r="C39" s="57" t="str">
        <f t="shared" ca="1" si="0"/>
        <v>1.3</v>
      </c>
      <c r="D39" s="57" t="str">
        <f t="shared" ca="1" si="1"/>
        <v>na</v>
      </c>
      <c r="E39" s="57" t="s">
        <v>19</v>
      </c>
      <c r="F39" s="58" t="str">
        <f t="shared" ca="1" si="2"/>
        <v>https://conservatoire.agglo-larochelle.fr/musique/parcours-du-musicien</v>
      </c>
      <c r="G39" s="57" t="str">
        <f t="shared" ca="1" si="3"/>
        <v>A</v>
      </c>
      <c r="H39" s="57">
        <f t="shared" ca="1" si="4"/>
        <v>0</v>
      </c>
      <c r="I39" s="57">
        <f t="shared" ca="1" si="5"/>
        <v>0</v>
      </c>
      <c r="J39" s="59">
        <f t="shared" ca="1" si="6"/>
        <v>0</v>
      </c>
      <c r="K39" s="60" t="str">
        <f t="shared" ca="1" si="7"/>
        <v/>
      </c>
      <c r="L39" s="60"/>
      <c r="M39" s="60">
        <f t="shared" ca="1" si="8"/>
        <v>0</v>
      </c>
      <c r="N39" s="61">
        <f t="shared" ca="1" si="9"/>
        <v>0</v>
      </c>
      <c r="O39" s="61"/>
      <c r="P39" s="62"/>
      <c r="Q39" s="62"/>
      <c r="R39" s="62"/>
      <c r="S39" s="62"/>
      <c r="T39" s="62"/>
      <c r="U39" s="63">
        <f t="shared" si="10"/>
        <v>0</v>
      </c>
      <c r="V39" s="54"/>
      <c r="W39" s="24"/>
      <c r="X39" s="25"/>
      <c r="Y39" s="25"/>
      <c r="Z39" s="25"/>
      <c r="AA39" s="25"/>
      <c r="AB39" s="25"/>
      <c r="AC39" s="25"/>
      <c r="AD39" s="2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row>
    <row r="40" spans="1:56" ht="14.25" hidden="1" customHeight="1" x14ac:dyDescent="0.3">
      <c r="A40" s="331"/>
      <c r="B40" s="56">
        <v>14</v>
      </c>
      <c r="C40" s="57" t="str">
        <f t="shared" ca="1" si="0"/>
        <v>1.3</v>
      </c>
      <c r="D40" s="57" t="str">
        <f t="shared" ca="1" si="1"/>
        <v>na</v>
      </c>
      <c r="E40" s="57" t="s">
        <v>22</v>
      </c>
      <c r="F40" s="58" t="str">
        <f t="shared" ca="1" si="2"/>
        <v>https://conservatoire.agglo-larochelle.fr/musique/enseignants-musique</v>
      </c>
      <c r="G40" s="57" t="str">
        <f t="shared" ca="1" si="3"/>
        <v>A</v>
      </c>
      <c r="H40" s="57">
        <f t="shared" ca="1" si="4"/>
        <v>0</v>
      </c>
      <c r="I40" s="57">
        <f t="shared" ca="1" si="5"/>
        <v>0</v>
      </c>
      <c r="J40" s="59">
        <f t="shared" ca="1" si="6"/>
        <v>0</v>
      </c>
      <c r="K40" s="60" t="str">
        <f t="shared" ca="1" si="7"/>
        <v/>
      </c>
      <c r="L40" s="60"/>
      <c r="M40" s="60">
        <f t="shared" ca="1" si="8"/>
        <v>0</v>
      </c>
      <c r="N40" s="61">
        <f t="shared" ca="1" si="9"/>
        <v>0</v>
      </c>
      <c r="O40" s="61"/>
      <c r="P40" s="62"/>
      <c r="Q40" s="62"/>
      <c r="R40" s="62"/>
      <c r="S40" s="62"/>
      <c r="T40" s="62"/>
      <c r="U40" s="63">
        <f t="shared" si="10"/>
        <v>0</v>
      </c>
      <c r="V40" s="54"/>
      <c r="W40" s="24"/>
      <c r="X40" s="25"/>
      <c r="Y40" s="25"/>
      <c r="Z40" s="25"/>
      <c r="AA40" s="25"/>
      <c r="AB40" s="25"/>
      <c r="AC40" s="25"/>
      <c r="AD40" s="2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row>
    <row r="41" spans="1:56" ht="14.25" hidden="1" customHeight="1" x14ac:dyDescent="0.3">
      <c r="A41" s="331"/>
      <c r="B41" s="56">
        <v>14</v>
      </c>
      <c r="C41" s="57" t="str">
        <f t="shared" ca="1" si="0"/>
        <v>1.3</v>
      </c>
      <c r="D41" s="57" t="str">
        <f t="shared" ca="1" si="1"/>
        <v>na</v>
      </c>
      <c r="E41" s="57" t="s">
        <v>25</v>
      </c>
      <c r="F41" s="58" t="str">
        <f t="shared" ca="1" si="2"/>
        <v>https://conservatoire.agglo-larochelle.fr/agenda?</v>
      </c>
      <c r="G41" s="57" t="str">
        <f t="shared" ca="1" si="3"/>
        <v>A</v>
      </c>
      <c r="H41" s="57">
        <f t="shared" ca="1" si="4"/>
        <v>0</v>
      </c>
      <c r="I41" s="57">
        <f t="shared" ca="1" si="5"/>
        <v>0</v>
      </c>
      <c r="J41" s="59">
        <f t="shared" ca="1" si="6"/>
        <v>0</v>
      </c>
      <c r="K41" s="60" t="str">
        <f t="shared" ca="1" si="7"/>
        <v/>
      </c>
      <c r="L41" s="60"/>
      <c r="M41" s="60">
        <f t="shared" ca="1" si="8"/>
        <v>0</v>
      </c>
      <c r="N41" s="61">
        <f t="shared" ca="1" si="9"/>
        <v>0</v>
      </c>
      <c r="O41" s="61"/>
      <c r="P41" s="62"/>
      <c r="Q41" s="62"/>
      <c r="R41" s="62"/>
      <c r="S41" s="62"/>
      <c r="T41" s="62"/>
      <c r="U41" s="63">
        <f t="shared" si="10"/>
        <v>0</v>
      </c>
      <c r="V41" s="54"/>
      <c r="W41" s="24"/>
      <c r="X41" s="25"/>
      <c r="Y41" s="25"/>
      <c r="Z41" s="25"/>
      <c r="AA41" s="25"/>
      <c r="AB41" s="25"/>
      <c r="AC41" s="25"/>
      <c r="AD41" s="2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row>
    <row r="42" spans="1:56" ht="14.25" hidden="1" customHeight="1" x14ac:dyDescent="0.3">
      <c r="A42" s="331"/>
      <c r="B42" s="56">
        <v>14</v>
      </c>
      <c r="C42" s="57" t="str">
        <f t="shared" ca="1" si="0"/>
        <v>1.3</v>
      </c>
      <c r="D42" s="57" t="str">
        <f t="shared" ca="1" si="1"/>
        <v>na</v>
      </c>
      <c r="E42" s="57" t="s">
        <v>28</v>
      </c>
      <c r="F42" s="58" t="str">
        <f t="shared" ca="1" si="2"/>
        <v>https://conservatoire.agglo-larochelle.fr/agenda?article=conservatoire-funky-band-et-ateliers-musiques-actuelles</v>
      </c>
      <c r="G42" s="57" t="str">
        <f t="shared" ca="1" si="3"/>
        <v>A</v>
      </c>
      <c r="H42" s="57">
        <f t="shared" ca="1" si="4"/>
        <v>0</v>
      </c>
      <c r="I42" s="57">
        <f t="shared" ca="1" si="5"/>
        <v>0</v>
      </c>
      <c r="J42" s="59">
        <f t="shared" ca="1" si="6"/>
        <v>0</v>
      </c>
      <c r="K42" s="60" t="str">
        <f t="shared" ca="1" si="7"/>
        <v/>
      </c>
      <c r="L42" s="60"/>
      <c r="M42" s="60">
        <f t="shared" ca="1" si="8"/>
        <v>0</v>
      </c>
      <c r="N42" s="61">
        <f t="shared" ca="1" si="9"/>
        <v>0</v>
      </c>
      <c r="O42" s="61"/>
      <c r="P42" s="62"/>
      <c r="Q42" s="62"/>
      <c r="R42" s="62"/>
      <c r="S42" s="62"/>
      <c r="T42" s="62"/>
      <c r="U42" s="63">
        <f t="shared" si="10"/>
        <v>0</v>
      </c>
      <c r="V42" s="54"/>
      <c r="W42" s="24"/>
      <c r="X42" s="25"/>
      <c r="Y42" s="25"/>
      <c r="Z42" s="25"/>
      <c r="AA42" s="25"/>
      <c r="AB42" s="25"/>
      <c r="AC42" s="25"/>
      <c r="AD42" s="2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row>
    <row r="43" spans="1:56" ht="14.25" hidden="1" customHeight="1" x14ac:dyDescent="0.3">
      <c r="A43" s="331"/>
      <c r="B43" s="56">
        <v>14</v>
      </c>
      <c r="C43" s="57" t="str">
        <f t="shared" ca="1" si="0"/>
        <v>1.3</v>
      </c>
      <c r="D43" s="57" t="str">
        <f t="shared" ca="1" si="1"/>
        <v>na</v>
      </c>
      <c r="E43" s="57" t="s">
        <v>31</v>
      </c>
      <c r="F43" s="58" t="str">
        <f t="shared" ca="1" si="2"/>
        <v>https://conservatoire.agglo-larochelle.fr/actualites</v>
      </c>
      <c r="G43" s="57" t="str">
        <f t="shared" ca="1" si="3"/>
        <v>A</v>
      </c>
      <c r="H43" s="57">
        <f t="shared" ca="1" si="4"/>
        <v>0</v>
      </c>
      <c r="I43" s="57">
        <f t="shared" ca="1" si="5"/>
        <v>0</v>
      </c>
      <c r="J43" s="59">
        <f t="shared" ca="1" si="6"/>
        <v>0</v>
      </c>
      <c r="K43" s="60" t="str">
        <f t="shared" ca="1" si="7"/>
        <v/>
      </c>
      <c r="L43" s="60"/>
      <c r="M43" s="60">
        <f t="shared" ca="1" si="8"/>
        <v>0</v>
      </c>
      <c r="N43" s="61">
        <f t="shared" ca="1" si="9"/>
        <v>0</v>
      </c>
      <c r="O43" s="61"/>
      <c r="P43" s="62"/>
      <c r="Q43" s="62"/>
      <c r="R43" s="62"/>
      <c r="S43" s="62"/>
      <c r="T43" s="62"/>
      <c r="U43" s="63">
        <f t="shared" si="10"/>
        <v>0</v>
      </c>
      <c r="V43" s="54"/>
      <c r="W43" s="24"/>
      <c r="X43" s="25"/>
      <c r="Y43" s="25"/>
      <c r="Z43" s="25"/>
      <c r="AA43" s="25"/>
      <c r="AB43" s="25"/>
      <c r="AC43" s="25"/>
      <c r="AD43" s="2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row>
    <row r="44" spans="1:56" ht="33.75" customHeight="1" x14ac:dyDescent="0.3">
      <c r="A44" s="331"/>
      <c r="B44" s="46">
        <v>14</v>
      </c>
      <c r="C44" s="47" t="str">
        <f t="shared" ca="1" si="0"/>
        <v>1.3</v>
      </c>
      <c r="D44" s="47" t="str">
        <f t="shared" ca="1" si="1"/>
        <v>c</v>
      </c>
      <c r="E44" s="47" t="s">
        <v>34</v>
      </c>
      <c r="F44" s="48" t="str">
        <f ca="1">INDIRECT($E44 &amp; "!C3")</f>
        <v>https://conservatoire.agglo-larochelle.fr/-/ouverture-de-saison</v>
      </c>
      <c r="G44" s="47" t="str">
        <f t="shared" ca="1" si="3"/>
        <v>A</v>
      </c>
      <c r="H44" s="47">
        <f t="shared" ca="1" si="4"/>
        <v>0</v>
      </c>
      <c r="I44" s="47" t="str">
        <f t="shared" ca="1" si="5"/>
        <v>Bloquante</v>
      </c>
      <c r="J44" s="49" t="str">
        <f t="shared" ca="1" si="6"/>
        <v>Plusieurs fois sur cette page uniquement</v>
      </c>
      <c r="K44" s="50">
        <f t="shared" ca="1" si="7"/>
        <v>1</v>
      </c>
      <c r="L44" s="50"/>
      <c r="M44" s="50">
        <f t="shared" ca="1" si="8"/>
        <v>0</v>
      </c>
      <c r="N44" s="51" t="str">
        <f t="shared" ca="1" si="9"/>
        <v xml:space="preserve">les images du carrousel ont des alternatives qui ne sont pas totalement pertinentes </v>
      </c>
      <c r="O44" s="51"/>
      <c r="P44" s="52"/>
      <c r="Q44" s="52"/>
      <c r="R44" s="52"/>
      <c r="S44" s="52"/>
      <c r="T44" s="52"/>
      <c r="U44" s="53">
        <f t="shared" si="10"/>
        <v>0</v>
      </c>
      <c r="V44" s="54"/>
      <c r="W44" s="24"/>
      <c r="X44" s="25"/>
      <c r="Y44" s="25"/>
      <c r="Z44" s="25"/>
      <c r="AA44" s="25"/>
      <c r="AB44" s="25"/>
      <c r="AC44" s="25"/>
      <c r="AD44" s="2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row>
    <row r="45" spans="1:56" ht="14.25" hidden="1" customHeight="1" x14ac:dyDescent="0.3">
      <c r="A45" s="331"/>
      <c r="B45" s="56">
        <v>14</v>
      </c>
      <c r="C45" s="57" t="str">
        <f t="shared" ca="1" si="0"/>
        <v>1.3</v>
      </c>
      <c r="D45" s="57" t="str">
        <f t="shared" ca="1" si="1"/>
        <v>na</v>
      </c>
      <c r="E45" s="57" t="s">
        <v>37</v>
      </c>
      <c r="F45" s="58" t="str">
        <f t="shared" ca="1" si="2"/>
        <v>https://conservatoire.agglo-larochelle.fr/contactez-nous</v>
      </c>
      <c r="G45" s="57" t="str">
        <f t="shared" ca="1" si="3"/>
        <v>A</v>
      </c>
      <c r="H45" s="57">
        <f t="shared" ca="1" si="4"/>
        <v>0</v>
      </c>
      <c r="I45" s="57">
        <f t="shared" ca="1" si="5"/>
        <v>0</v>
      </c>
      <c r="J45" s="59">
        <f t="shared" ca="1" si="6"/>
        <v>0</v>
      </c>
      <c r="K45" s="60" t="str">
        <f t="shared" ca="1" si="7"/>
        <v/>
      </c>
      <c r="L45" s="60"/>
      <c r="M45" s="60">
        <f t="shared" ca="1" si="8"/>
        <v>0</v>
      </c>
      <c r="N45" s="61">
        <f t="shared" ca="1" si="9"/>
        <v>0</v>
      </c>
      <c r="O45" s="61"/>
      <c r="P45" s="62"/>
      <c r="Q45" s="62"/>
      <c r="R45" s="62"/>
      <c r="S45" s="62"/>
      <c r="T45" s="62"/>
      <c r="U45" s="63">
        <f t="shared" si="10"/>
        <v>0</v>
      </c>
      <c r="V45" s="54"/>
      <c r="W45" s="24"/>
      <c r="X45" s="25"/>
      <c r="Y45" s="25"/>
      <c r="Z45" s="25"/>
      <c r="AA45" s="25"/>
      <c r="AB45" s="25"/>
      <c r="AC45" s="25"/>
      <c r="AD45" s="2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row>
    <row r="46" spans="1:56" ht="14.25" hidden="1" customHeight="1" x14ac:dyDescent="0.3">
      <c r="A46" s="331"/>
      <c r="B46" s="56">
        <v>14</v>
      </c>
      <c r="C46" s="57" t="str">
        <f t="shared" ca="1" si="0"/>
        <v>1.3</v>
      </c>
      <c r="D46" s="57" t="str">
        <f t="shared" ca="1" si="1"/>
        <v>na</v>
      </c>
      <c r="E46" s="57" t="s">
        <v>40</v>
      </c>
      <c r="F46" s="58" t="str">
        <f t="shared" ca="1" si="2"/>
        <v>https://conservatoire.agglo-larochelle.fr/pratique/reseau-des-ecoles-de-l-agglo?article=puilboreau-a-deux-pas-de-la</v>
      </c>
      <c r="G46" s="57" t="str">
        <f t="shared" ca="1" si="3"/>
        <v>A</v>
      </c>
      <c r="H46" s="57">
        <f t="shared" ca="1" si="4"/>
        <v>0</v>
      </c>
      <c r="I46" s="57">
        <f t="shared" ca="1" si="5"/>
        <v>0</v>
      </c>
      <c r="J46" s="59">
        <f t="shared" ca="1" si="6"/>
        <v>0</v>
      </c>
      <c r="K46" s="60" t="str">
        <f t="shared" ca="1" si="7"/>
        <v/>
      </c>
      <c r="L46" s="60"/>
      <c r="M46" s="60">
        <f t="shared" ca="1" si="8"/>
        <v>0</v>
      </c>
      <c r="N46" s="61">
        <f t="shared" ca="1" si="9"/>
        <v>0</v>
      </c>
      <c r="O46" s="61"/>
      <c r="P46" s="62"/>
      <c r="Q46" s="62"/>
      <c r="R46" s="62"/>
      <c r="S46" s="62"/>
      <c r="T46" s="62"/>
      <c r="U46" s="63">
        <f t="shared" si="10"/>
        <v>0</v>
      </c>
      <c r="V46" s="54"/>
      <c r="W46" s="24"/>
      <c r="X46" s="25"/>
      <c r="Y46" s="25"/>
      <c r="Z46" s="25"/>
      <c r="AA46" s="25"/>
      <c r="AB46" s="25"/>
      <c r="AC46" s="25"/>
      <c r="AD46" s="2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row>
    <row r="47" spans="1:56" ht="14.25" hidden="1" customHeight="1" x14ac:dyDescent="0.3">
      <c r="A47" s="331"/>
      <c r="B47" s="56">
        <v>14</v>
      </c>
      <c r="C47" s="57" t="str">
        <f t="shared" ca="1" si="0"/>
        <v>1.3</v>
      </c>
      <c r="D47" s="57" t="str">
        <f t="shared" ca="1" si="1"/>
        <v>na</v>
      </c>
      <c r="E47" s="57" t="s">
        <v>43</v>
      </c>
      <c r="F47" s="58" t="str">
        <f t="shared" ca="1" si="2"/>
        <v>https://conservatoire.agglo-larochelle.fr/ressources-documentaires</v>
      </c>
      <c r="G47" s="57" t="str">
        <f t="shared" ca="1" si="3"/>
        <v>A</v>
      </c>
      <c r="H47" s="57">
        <f t="shared" ca="1" si="4"/>
        <v>0</v>
      </c>
      <c r="I47" s="57">
        <f t="shared" ca="1" si="5"/>
        <v>0</v>
      </c>
      <c r="J47" s="59">
        <f t="shared" ca="1" si="6"/>
        <v>0</v>
      </c>
      <c r="K47" s="60" t="str">
        <f t="shared" ca="1" si="7"/>
        <v/>
      </c>
      <c r="L47" s="60"/>
      <c r="M47" s="60">
        <f t="shared" ca="1" si="8"/>
        <v>0</v>
      </c>
      <c r="N47" s="61">
        <f t="shared" ca="1" si="9"/>
        <v>0</v>
      </c>
      <c r="O47" s="61"/>
      <c r="P47" s="62"/>
      <c r="Q47" s="62"/>
      <c r="R47" s="62"/>
      <c r="S47" s="62"/>
      <c r="T47" s="62"/>
      <c r="U47" s="63">
        <f t="shared" si="10"/>
        <v>0</v>
      </c>
      <c r="V47" s="54"/>
      <c r="W47" s="24"/>
      <c r="X47" s="25"/>
      <c r="Y47" s="25"/>
      <c r="Z47" s="25"/>
      <c r="AA47" s="25"/>
      <c r="AB47" s="25"/>
      <c r="AC47" s="25"/>
      <c r="AD47" s="2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row>
    <row r="48" spans="1:56" ht="14.25" hidden="1" customHeight="1" x14ac:dyDescent="0.3">
      <c r="A48" s="331"/>
      <c r="B48" s="56">
        <v>14</v>
      </c>
      <c r="C48" s="57" t="str">
        <f t="shared" ca="1" si="0"/>
        <v>1.3</v>
      </c>
      <c r="D48" s="57" t="str">
        <f t="shared" ca="1" si="1"/>
        <v>na</v>
      </c>
      <c r="E48" s="57" t="s">
        <v>46</v>
      </c>
      <c r="F48" s="58" t="str">
        <f t="shared" ca="1" si="2"/>
        <v>https://conservatoire.agglo-larochelle.fr/accessibilite</v>
      </c>
      <c r="G48" s="57" t="str">
        <f t="shared" ca="1" si="3"/>
        <v>A</v>
      </c>
      <c r="H48" s="57">
        <f t="shared" ca="1" si="4"/>
        <v>0</v>
      </c>
      <c r="I48" s="57">
        <f t="shared" ca="1" si="5"/>
        <v>0</v>
      </c>
      <c r="J48" s="59">
        <f t="shared" ca="1" si="6"/>
        <v>0</v>
      </c>
      <c r="K48" s="60" t="str">
        <f t="shared" ca="1" si="7"/>
        <v/>
      </c>
      <c r="L48" s="60"/>
      <c r="M48" s="60">
        <f t="shared" ca="1" si="8"/>
        <v>0</v>
      </c>
      <c r="N48" s="61">
        <f t="shared" ca="1" si="9"/>
        <v>0</v>
      </c>
      <c r="O48" s="61"/>
      <c r="P48" s="62"/>
      <c r="Q48" s="62"/>
      <c r="R48" s="62"/>
      <c r="S48" s="62"/>
      <c r="T48" s="62"/>
      <c r="U48" s="63">
        <f t="shared" si="10"/>
        <v>0</v>
      </c>
      <c r="V48" s="54"/>
      <c r="W48" s="24"/>
      <c r="X48" s="25"/>
      <c r="Y48" s="25"/>
      <c r="Z48" s="25"/>
      <c r="AA48" s="25"/>
      <c r="AB48" s="25"/>
      <c r="AC48" s="25"/>
      <c r="AD48" s="2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row>
    <row r="49" spans="1:56" ht="14.25" hidden="1" customHeight="1" x14ac:dyDescent="0.3">
      <c r="A49" s="331"/>
      <c r="B49" s="56">
        <v>14</v>
      </c>
      <c r="C49" s="57" t="str">
        <f t="shared" ca="1" si="0"/>
        <v>1.3</v>
      </c>
      <c r="D49" s="57" t="str">
        <f t="shared" ca="1" si="1"/>
        <v>na</v>
      </c>
      <c r="E49" s="57" t="s">
        <v>49</v>
      </c>
      <c r="F49" s="58" t="str">
        <f t="shared" ca="1" si="2"/>
        <v>https://conservatoire.agglo-larochelle.fr/mentions-legales</v>
      </c>
      <c r="G49" s="57" t="str">
        <f t="shared" ca="1" si="3"/>
        <v>A</v>
      </c>
      <c r="H49" s="57">
        <f t="shared" ca="1" si="4"/>
        <v>0</v>
      </c>
      <c r="I49" s="57">
        <f t="shared" ca="1" si="5"/>
        <v>0</v>
      </c>
      <c r="J49" s="59">
        <f t="shared" ca="1" si="6"/>
        <v>0</v>
      </c>
      <c r="K49" s="60" t="str">
        <f t="shared" ca="1" si="7"/>
        <v/>
      </c>
      <c r="L49" s="60"/>
      <c r="M49" s="60">
        <f t="shared" ca="1" si="8"/>
        <v>0</v>
      </c>
      <c r="N49" s="61">
        <f t="shared" ca="1" si="9"/>
        <v>0</v>
      </c>
      <c r="O49" s="61"/>
      <c r="P49" s="62"/>
      <c r="Q49" s="62"/>
      <c r="R49" s="62"/>
      <c r="S49" s="62"/>
      <c r="T49" s="62"/>
      <c r="U49" s="63">
        <f t="shared" si="10"/>
        <v>0</v>
      </c>
      <c r="V49" s="54"/>
      <c r="W49" s="24"/>
      <c r="X49" s="25"/>
      <c r="Y49" s="25"/>
      <c r="Z49" s="25"/>
      <c r="AA49" s="25"/>
      <c r="AB49" s="25"/>
      <c r="AC49" s="25"/>
      <c r="AD49" s="2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row>
    <row r="50" spans="1:56" ht="14.25" hidden="1" customHeight="1" x14ac:dyDescent="0.3">
      <c r="A50" s="331"/>
      <c r="B50" s="56">
        <v>15</v>
      </c>
      <c r="C50" s="57" t="str">
        <f t="shared" ca="1" si="0"/>
        <v>1.4</v>
      </c>
      <c r="D50" s="57" t="str">
        <f t="shared" ca="1" si="1"/>
        <v>na</v>
      </c>
      <c r="E50" s="57" t="s">
        <v>10</v>
      </c>
      <c r="F50" s="58" t="str">
        <f t="shared" ca="1" si="2"/>
        <v>https://conservatoire.agglo-larochelle.fr/</v>
      </c>
      <c r="G50" s="57" t="str">
        <f t="shared" ca="1" si="3"/>
        <v>A</v>
      </c>
      <c r="H50" s="57">
        <f t="shared" ca="1" si="4"/>
        <v>0</v>
      </c>
      <c r="I50" s="57">
        <f t="shared" ca="1" si="5"/>
        <v>0</v>
      </c>
      <c r="J50" s="59">
        <f t="shared" ca="1" si="6"/>
        <v>0</v>
      </c>
      <c r="K50" s="60" t="str">
        <f t="shared" ca="1" si="7"/>
        <v/>
      </c>
      <c r="L50" s="60"/>
      <c r="M50" s="60">
        <f t="shared" ca="1" si="8"/>
        <v>0</v>
      </c>
      <c r="N50" s="61">
        <f t="shared" ca="1" si="9"/>
        <v>0</v>
      </c>
      <c r="O50" s="61"/>
      <c r="P50" s="62"/>
      <c r="Q50" s="62"/>
      <c r="R50" s="62"/>
      <c r="S50" s="62"/>
      <c r="T50" s="62"/>
      <c r="U50" s="63">
        <f t="shared" si="10"/>
        <v>0</v>
      </c>
      <c r="V50" s="54"/>
      <c r="W50" s="24"/>
      <c r="X50" s="25"/>
      <c r="Y50" s="25"/>
      <c r="Z50" s="25"/>
      <c r="AA50" s="25"/>
      <c r="AB50" s="25"/>
      <c r="AC50" s="25"/>
      <c r="AD50" s="2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row>
    <row r="51" spans="1:56" ht="14.25" hidden="1" customHeight="1" x14ac:dyDescent="0.3">
      <c r="A51" s="331"/>
      <c r="B51" s="56">
        <v>15</v>
      </c>
      <c r="C51" s="57" t="str">
        <f t="shared" ca="1" si="0"/>
        <v>1.4</v>
      </c>
      <c r="D51" s="57" t="str">
        <f t="shared" ca="1" si="1"/>
        <v>na</v>
      </c>
      <c r="E51" s="57" t="s">
        <v>13</v>
      </c>
      <c r="F51" s="58" t="str">
        <f t="shared" ca="1" si="2"/>
        <v>https://conservatoire.agglo-larochelle.fr/plan-du-site</v>
      </c>
      <c r="G51" s="57" t="str">
        <f t="shared" ca="1" si="3"/>
        <v>A</v>
      </c>
      <c r="H51" s="57">
        <f t="shared" ca="1" si="4"/>
        <v>0</v>
      </c>
      <c r="I51" s="57">
        <f t="shared" ca="1" si="5"/>
        <v>0</v>
      </c>
      <c r="J51" s="59">
        <f t="shared" ca="1" si="6"/>
        <v>0</v>
      </c>
      <c r="K51" s="60" t="str">
        <f t="shared" ca="1" si="7"/>
        <v/>
      </c>
      <c r="L51" s="60"/>
      <c r="M51" s="60">
        <f t="shared" ca="1" si="8"/>
        <v>0</v>
      </c>
      <c r="N51" s="61">
        <f t="shared" ca="1" si="9"/>
        <v>0</v>
      </c>
      <c r="O51" s="61"/>
      <c r="P51" s="62"/>
      <c r="Q51" s="62"/>
      <c r="R51" s="62"/>
      <c r="S51" s="62"/>
      <c r="T51" s="62"/>
      <c r="U51" s="63">
        <f t="shared" si="10"/>
        <v>0</v>
      </c>
      <c r="V51" s="54"/>
      <c r="W51" s="24"/>
      <c r="X51" s="25"/>
      <c r="Y51" s="25"/>
      <c r="Z51" s="25"/>
      <c r="AA51" s="25"/>
      <c r="AB51" s="25"/>
      <c r="AC51" s="25"/>
      <c r="AD51" s="2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row>
    <row r="52" spans="1:56" ht="14.25" hidden="1" customHeight="1" x14ac:dyDescent="0.3">
      <c r="A52" s="331"/>
      <c r="B52" s="56">
        <v>15</v>
      </c>
      <c r="C52" s="57" t="str">
        <f t="shared" ca="1" si="0"/>
        <v>1.4</v>
      </c>
      <c r="D52" s="57" t="str">
        <f t="shared" ca="1" si="1"/>
        <v>na</v>
      </c>
      <c r="E52" s="57" t="s">
        <v>16</v>
      </c>
      <c r="F52" s="58" t="str">
        <f t="shared" ca="1" si="2"/>
        <v>https://conservatoire.agglo-larochelle.fr/musique</v>
      </c>
      <c r="G52" s="57" t="str">
        <f t="shared" ca="1" si="3"/>
        <v>A</v>
      </c>
      <c r="H52" s="57">
        <f t="shared" ca="1" si="4"/>
        <v>0</v>
      </c>
      <c r="I52" s="57">
        <f t="shared" ca="1" si="5"/>
        <v>0</v>
      </c>
      <c r="J52" s="59">
        <f t="shared" ca="1" si="6"/>
        <v>0</v>
      </c>
      <c r="K52" s="60" t="str">
        <f t="shared" ca="1" si="7"/>
        <v/>
      </c>
      <c r="L52" s="60"/>
      <c r="M52" s="60">
        <f t="shared" ca="1" si="8"/>
        <v>0</v>
      </c>
      <c r="N52" s="61">
        <f t="shared" ca="1" si="9"/>
        <v>0</v>
      </c>
      <c r="O52" s="61"/>
      <c r="P52" s="62"/>
      <c r="Q52" s="62"/>
      <c r="R52" s="62"/>
      <c r="S52" s="62"/>
      <c r="T52" s="62"/>
      <c r="U52" s="63">
        <f t="shared" si="10"/>
        <v>0</v>
      </c>
      <c r="V52" s="54"/>
      <c r="W52" s="24"/>
      <c r="X52" s="25"/>
      <c r="Y52" s="25"/>
      <c r="Z52" s="25"/>
      <c r="AA52" s="25"/>
      <c r="AB52" s="25"/>
      <c r="AC52" s="25"/>
      <c r="AD52" s="2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row>
    <row r="53" spans="1:56" ht="14.25" hidden="1" customHeight="1" x14ac:dyDescent="0.3">
      <c r="A53" s="331"/>
      <c r="B53" s="56">
        <v>15</v>
      </c>
      <c r="C53" s="57" t="str">
        <f t="shared" ca="1" si="0"/>
        <v>1.4</v>
      </c>
      <c r="D53" s="57" t="str">
        <f t="shared" ca="1" si="1"/>
        <v>na</v>
      </c>
      <c r="E53" s="57" t="s">
        <v>19</v>
      </c>
      <c r="F53" s="58" t="str">
        <f t="shared" ca="1" si="2"/>
        <v>https://conservatoire.agglo-larochelle.fr/musique/parcours-du-musicien</v>
      </c>
      <c r="G53" s="57" t="str">
        <f t="shared" ca="1" si="3"/>
        <v>A</v>
      </c>
      <c r="H53" s="57">
        <f t="shared" ca="1" si="4"/>
        <v>0</v>
      </c>
      <c r="I53" s="57">
        <f t="shared" ca="1" si="5"/>
        <v>0</v>
      </c>
      <c r="J53" s="59">
        <f t="shared" ca="1" si="6"/>
        <v>0</v>
      </c>
      <c r="K53" s="60" t="str">
        <f t="shared" ca="1" si="7"/>
        <v/>
      </c>
      <c r="L53" s="60"/>
      <c r="M53" s="60">
        <f t="shared" ca="1" si="8"/>
        <v>0</v>
      </c>
      <c r="N53" s="61">
        <f t="shared" ca="1" si="9"/>
        <v>0</v>
      </c>
      <c r="O53" s="61"/>
      <c r="P53" s="62"/>
      <c r="Q53" s="62"/>
      <c r="R53" s="62"/>
      <c r="S53" s="62"/>
      <c r="T53" s="62"/>
      <c r="U53" s="63">
        <f t="shared" si="10"/>
        <v>0</v>
      </c>
      <c r="V53" s="54"/>
      <c r="W53" s="24"/>
      <c r="X53" s="25"/>
      <c r="Y53" s="25"/>
      <c r="Z53" s="25"/>
      <c r="AA53" s="25"/>
      <c r="AB53" s="25"/>
      <c r="AC53" s="25"/>
      <c r="AD53" s="2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row>
    <row r="54" spans="1:56" ht="14.25" hidden="1" customHeight="1" x14ac:dyDescent="0.3">
      <c r="A54" s="331"/>
      <c r="B54" s="56">
        <v>15</v>
      </c>
      <c r="C54" s="57" t="str">
        <f t="shared" ca="1" si="0"/>
        <v>1.4</v>
      </c>
      <c r="D54" s="57" t="str">
        <f t="shared" ca="1" si="1"/>
        <v>na</v>
      </c>
      <c r="E54" s="57" t="s">
        <v>22</v>
      </c>
      <c r="F54" s="58" t="str">
        <f t="shared" ca="1" si="2"/>
        <v>https://conservatoire.agglo-larochelle.fr/musique/enseignants-musique</v>
      </c>
      <c r="G54" s="57" t="str">
        <f t="shared" ca="1" si="3"/>
        <v>A</v>
      </c>
      <c r="H54" s="57">
        <f t="shared" ca="1" si="4"/>
        <v>0</v>
      </c>
      <c r="I54" s="57">
        <f t="shared" ca="1" si="5"/>
        <v>0</v>
      </c>
      <c r="J54" s="59">
        <f t="shared" ca="1" si="6"/>
        <v>0</v>
      </c>
      <c r="K54" s="60" t="str">
        <f t="shared" ca="1" si="7"/>
        <v/>
      </c>
      <c r="L54" s="60"/>
      <c r="M54" s="60">
        <f t="shared" ca="1" si="8"/>
        <v>0</v>
      </c>
      <c r="N54" s="61">
        <f t="shared" ca="1" si="9"/>
        <v>0</v>
      </c>
      <c r="O54" s="61"/>
      <c r="P54" s="62"/>
      <c r="Q54" s="62"/>
      <c r="R54" s="62"/>
      <c r="S54" s="62"/>
      <c r="T54" s="62"/>
      <c r="U54" s="63">
        <f t="shared" si="10"/>
        <v>0</v>
      </c>
      <c r="V54" s="54"/>
      <c r="W54" s="24"/>
      <c r="X54" s="25"/>
      <c r="Y54" s="25"/>
      <c r="Z54" s="25"/>
      <c r="AA54" s="25"/>
      <c r="AB54" s="25"/>
      <c r="AC54" s="25"/>
      <c r="AD54" s="2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row>
    <row r="55" spans="1:56" ht="14.25" hidden="1" customHeight="1" x14ac:dyDescent="0.3">
      <c r="A55" s="331"/>
      <c r="B55" s="56">
        <v>15</v>
      </c>
      <c r="C55" s="57" t="str">
        <f t="shared" ca="1" si="0"/>
        <v>1.4</v>
      </c>
      <c r="D55" s="57" t="str">
        <f t="shared" ca="1" si="1"/>
        <v>na</v>
      </c>
      <c r="E55" s="57" t="s">
        <v>25</v>
      </c>
      <c r="F55" s="58" t="str">
        <f t="shared" ca="1" si="2"/>
        <v>https://conservatoire.agglo-larochelle.fr/agenda?</v>
      </c>
      <c r="G55" s="57" t="str">
        <f t="shared" ca="1" si="3"/>
        <v>A</v>
      </c>
      <c r="H55" s="57">
        <f t="shared" ca="1" si="4"/>
        <v>0</v>
      </c>
      <c r="I55" s="57">
        <f t="shared" ca="1" si="5"/>
        <v>0</v>
      </c>
      <c r="J55" s="59">
        <f t="shared" ca="1" si="6"/>
        <v>0</v>
      </c>
      <c r="K55" s="60" t="str">
        <f t="shared" ca="1" si="7"/>
        <v/>
      </c>
      <c r="L55" s="60"/>
      <c r="M55" s="60">
        <f t="shared" ca="1" si="8"/>
        <v>0</v>
      </c>
      <c r="N55" s="61">
        <f t="shared" ca="1" si="9"/>
        <v>0</v>
      </c>
      <c r="O55" s="61"/>
      <c r="P55" s="62"/>
      <c r="Q55" s="62"/>
      <c r="R55" s="62"/>
      <c r="S55" s="62"/>
      <c r="T55" s="62"/>
      <c r="U55" s="63">
        <f t="shared" si="10"/>
        <v>0</v>
      </c>
      <c r="V55" s="54"/>
      <c r="W55" s="24"/>
      <c r="X55" s="25"/>
      <c r="Y55" s="25"/>
      <c r="Z55" s="25"/>
      <c r="AA55" s="25"/>
      <c r="AB55" s="25"/>
      <c r="AC55" s="25"/>
      <c r="AD55" s="2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row>
    <row r="56" spans="1:56" ht="14.25" hidden="1" customHeight="1" x14ac:dyDescent="0.3">
      <c r="A56" s="331"/>
      <c r="B56" s="56">
        <v>15</v>
      </c>
      <c r="C56" s="57" t="str">
        <f t="shared" ca="1" si="0"/>
        <v>1.4</v>
      </c>
      <c r="D56" s="57" t="str">
        <f t="shared" ca="1" si="1"/>
        <v>na</v>
      </c>
      <c r="E56" s="57" t="s">
        <v>28</v>
      </c>
      <c r="F56" s="58" t="str">
        <f t="shared" ca="1" si="2"/>
        <v>https://conservatoire.agglo-larochelle.fr/agenda?article=conservatoire-funky-band-et-ateliers-musiques-actuelles</v>
      </c>
      <c r="G56" s="57" t="str">
        <f t="shared" ca="1" si="3"/>
        <v>A</v>
      </c>
      <c r="H56" s="57">
        <f t="shared" ca="1" si="4"/>
        <v>0</v>
      </c>
      <c r="I56" s="57">
        <f t="shared" ca="1" si="5"/>
        <v>0</v>
      </c>
      <c r="J56" s="59">
        <f t="shared" ca="1" si="6"/>
        <v>0</v>
      </c>
      <c r="K56" s="60" t="str">
        <f t="shared" ca="1" si="7"/>
        <v/>
      </c>
      <c r="L56" s="60"/>
      <c r="M56" s="60">
        <f t="shared" ca="1" si="8"/>
        <v>0</v>
      </c>
      <c r="N56" s="61">
        <f t="shared" ca="1" si="9"/>
        <v>0</v>
      </c>
      <c r="O56" s="61"/>
      <c r="P56" s="62"/>
      <c r="Q56" s="62"/>
      <c r="R56" s="62"/>
      <c r="S56" s="62"/>
      <c r="T56" s="62"/>
      <c r="U56" s="63">
        <f t="shared" si="10"/>
        <v>0</v>
      </c>
      <c r="V56" s="54"/>
      <c r="W56" s="24"/>
      <c r="X56" s="25"/>
      <c r="Y56" s="25"/>
      <c r="Z56" s="25"/>
      <c r="AA56" s="25"/>
      <c r="AB56" s="25"/>
      <c r="AC56" s="25"/>
      <c r="AD56" s="2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row>
    <row r="57" spans="1:56" ht="14.25" hidden="1" customHeight="1" x14ac:dyDescent="0.3">
      <c r="A57" s="331"/>
      <c r="B57" s="56">
        <v>15</v>
      </c>
      <c r="C57" s="57" t="str">
        <f t="shared" ca="1" si="0"/>
        <v>1.4</v>
      </c>
      <c r="D57" s="57" t="str">
        <f t="shared" ca="1" si="1"/>
        <v>na</v>
      </c>
      <c r="E57" s="57" t="s">
        <v>31</v>
      </c>
      <c r="F57" s="58" t="str">
        <f t="shared" ca="1" si="2"/>
        <v>https://conservatoire.agglo-larochelle.fr/actualites</v>
      </c>
      <c r="G57" s="57" t="str">
        <f t="shared" ca="1" si="3"/>
        <v>A</v>
      </c>
      <c r="H57" s="57">
        <f t="shared" ca="1" si="4"/>
        <v>0</v>
      </c>
      <c r="I57" s="57">
        <f t="shared" ca="1" si="5"/>
        <v>0</v>
      </c>
      <c r="J57" s="59">
        <f t="shared" ca="1" si="6"/>
        <v>0</v>
      </c>
      <c r="K57" s="60" t="str">
        <f t="shared" ca="1" si="7"/>
        <v/>
      </c>
      <c r="L57" s="60"/>
      <c r="M57" s="60">
        <f t="shared" ca="1" si="8"/>
        <v>0</v>
      </c>
      <c r="N57" s="61">
        <f t="shared" ca="1" si="9"/>
        <v>0</v>
      </c>
      <c r="O57" s="61"/>
      <c r="P57" s="62"/>
      <c r="Q57" s="62"/>
      <c r="R57" s="62"/>
      <c r="S57" s="62"/>
      <c r="T57" s="62"/>
      <c r="U57" s="63">
        <f t="shared" si="10"/>
        <v>0</v>
      </c>
      <c r="V57" s="54"/>
      <c r="W57" s="24"/>
      <c r="X57" s="25"/>
      <c r="Y57" s="25"/>
      <c r="Z57" s="25"/>
      <c r="AA57" s="25"/>
      <c r="AB57" s="25"/>
      <c r="AC57" s="25"/>
      <c r="AD57" s="2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row>
    <row r="58" spans="1:56" ht="14.25" hidden="1" customHeight="1" x14ac:dyDescent="0.3">
      <c r="A58" s="331"/>
      <c r="B58" s="56">
        <v>15</v>
      </c>
      <c r="C58" s="57" t="str">
        <f t="shared" ca="1" si="0"/>
        <v>1.4</v>
      </c>
      <c r="D58" s="57" t="str">
        <f t="shared" ca="1" si="1"/>
        <v>na</v>
      </c>
      <c r="E58" s="57" t="s">
        <v>34</v>
      </c>
      <c r="F58" s="58" t="str">
        <f t="shared" ca="1" si="2"/>
        <v>https://conservatoire.agglo-larochelle.fr/-/ouverture-de-saison</v>
      </c>
      <c r="G58" s="57" t="str">
        <f t="shared" ca="1" si="3"/>
        <v>A</v>
      </c>
      <c r="H58" s="57">
        <f t="shared" ca="1" si="4"/>
        <v>0</v>
      </c>
      <c r="I58" s="57">
        <f t="shared" ca="1" si="5"/>
        <v>0</v>
      </c>
      <c r="J58" s="59">
        <f t="shared" ca="1" si="6"/>
        <v>0</v>
      </c>
      <c r="K58" s="60" t="str">
        <f t="shared" ca="1" si="7"/>
        <v/>
      </c>
      <c r="L58" s="60"/>
      <c r="M58" s="60">
        <f t="shared" ca="1" si="8"/>
        <v>0</v>
      </c>
      <c r="N58" s="61">
        <f t="shared" ca="1" si="9"/>
        <v>0</v>
      </c>
      <c r="O58" s="61"/>
      <c r="P58" s="62"/>
      <c r="Q58" s="62"/>
      <c r="R58" s="62"/>
      <c r="S58" s="62"/>
      <c r="T58" s="62"/>
      <c r="U58" s="63">
        <f t="shared" si="10"/>
        <v>0</v>
      </c>
      <c r="V58" s="54"/>
      <c r="W58" s="24"/>
      <c r="X58" s="25"/>
      <c r="Y58" s="25"/>
      <c r="Z58" s="25"/>
      <c r="AA58" s="25"/>
      <c r="AB58" s="25"/>
      <c r="AC58" s="25"/>
      <c r="AD58" s="2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row>
    <row r="59" spans="1:56" ht="14.25" hidden="1" customHeight="1" x14ac:dyDescent="0.3">
      <c r="A59" s="331"/>
      <c r="B59" s="56">
        <v>15</v>
      </c>
      <c r="C59" s="57" t="str">
        <f t="shared" ca="1" si="0"/>
        <v>1.4</v>
      </c>
      <c r="D59" s="57" t="str">
        <f t="shared" ca="1" si="1"/>
        <v>na</v>
      </c>
      <c r="E59" s="57" t="s">
        <v>37</v>
      </c>
      <c r="F59" s="58" t="str">
        <f t="shared" ca="1" si="2"/>
        <v>https://conservatoire.agglo-larochelle.fr/contactez-nous</v>
      </c>
      <c r="G59" s="57" t="str">
        <f t="shared" ca="1" si="3"/>
        <v>A</v>
      </c>
      <c r="H59" s="57">
        <f t="shared" ca="1" si="4"/>
        <v>0</v>
      </c>
      <c r="I59" s="57">
        <f t="shared" ca="1" si="5"/>
        <v>0</v>
      </c>
      <c r="J59" s="59">
        <f t="shared" ca="1" si="6"/>
        <v>0</v>
      </c>
      <c r="K59" s="60" t="str">
        <f t="shared" ca="1" si="7"/>
        <v/>
      </c>
      <c r="L59" s="60"/>
      <c r="M59" s="60">
        <f t="shared" ca="1" si="8"/>
        <v>0</v>
      </c>
      <c r="N59" s="61">
        <f t="shared" ca="1" si="9"/>
        <v>0</v>
      </c>
      <c r="O59" s="61"/>
      <c r="P59" s="62"/>
      <c r="Q59" s="62"/>
      <c r="R59" s="62"/>
      <c r="S59" s="62"/>
      <c r="T59" s="62"/>
      <c r="U59" s="63">
        <f t="shared" si="10"/>
        <v>0</v>
      </c>
      <c r="V59" s="54"/>
      <c r="W59" s="24"/>
      <c r="X59" s="25"/>
      <c r="Y59" s="25"/>
      <c r="Z59" s="25"/>
      <c r="AA59" s="25"/>
      <c r="AB59" s="25"/>
      <c r="AC59" s="25"/>
      <c r="AD59" s="2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row>
    <row r="60" spans="1:56" ht="14.25" hidden="1" customHeight="1" x14ac:dyDescent="0.3">
      <c r="A60" s="331"/>
      <c r="B60" s="56">
        <v>15</v>
      </c>
      <c r="C60" s="57" t="str">
        <f t="shared" ca="1" si="0"/>
        <v>1.4</v>
      </c>
      <c r="D60" s="57" t="str">
        <f t="shared" ca="1" si="1"/>
        <v>na</v>
      </c>
      <c r="E60" s="57" t="s">
        <v>40</v>
      </c>
      <c r="F60" s="58" t="str">
        <f t="shared" ca="1" si="2"/>
        <v>https://conservatoire.agglo-larochelle.fr/pratique/reseau-des-ecoles-de-l-agglo?article=puilboreau-a-deux-pas-de-la</v>
      </c>
      <c r="G60" s="57" t="str">
        <f t="shared" ca="1" si="3"/>
        <v>A</v>
      </c>
      <c r="H60" s="57">
        <f t="shared" ca="1" si="4"/>
        <v>0</v>
      </c>
      <c r="I60" s="57">
        <f t="shared" ca="1" si="5"/>
        <v>0</v>
      </c>
      <c r="J60" s="59">
        <f t="shared" ca="1" si="6"/>
        <v>0</v>
      </c>
      <c r="K60" s="60" t="str">
        <f t="shared" ca="1" si="7"/>
        <v/>
      </c>
      <c r="L60" s="60"/>
      <c r="M60" s="60">
        <f t="shared" ca="1" si="8"/>
        <v>0</v>
      </c>
      <c r="N60" s="61">
        <f t="shared" ca="1" si="9"/>
        <v>0</v>
      </c>
      <c r="O60" s="61"/>
      <c r="P60" s="62"/>
      <c r="Q60" s="62"/>
      <c r="R60" s="62"/>
      <c r="S60" s="62"/>
      <c r="T60" s="62"/>
      <c r="U60" s="63">
        <f t="shared" si="10"/>
        <v>0</v>
      </c>
      <c r="V60" s="54"/>
      <c r="W60" s="24"/>
      <c r="X60" s="25"/>
      <c r="Y60" s="25"/>
      <c r="Z60" s="25"/>
      <c r="AA60" s="25"/>
      <c r="AB60" s="25"/>
      <c r="AC60" s="25"/>
      <c r="AD60" s="2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row>
    <row r="61" spans="1:56" ht="14.25" hidden="1" customHeight="1" x14ac:dyDescent="0.3">
      <c r="A61" s="331"/>
      <c r="B61" s="56">
        <v>15</v>
      </c>
      <c r="C61" s="57" t="str">
        <f t="shared" ca="1" si="0"/>
        <v>1.4</v>
      </c>
      <c r="D61" s="57" t="str">
        <f t="shared" ca="1" si="1"/>
        <v>na</v>
      </c>
      <c r="E61" s="57" t="s">
        <v>43</v>
      </c>
      <c r="F61" s="58" t="str">
        <f t="shared" ca="1" si="2"/>
        <v>https://conservatoire.agglo-larochelle.fr/ressources-documentaires</v>
      </c>
      <c r="G61" s="57" t="str">
        <f t="shared" ca="1" si="3"/>
        <v>A</v>
      </c>
      <c r="H61" s="57">
        <f t="shared" ca="1" si="4"/>
        <v>0</v>
      </c>
      <c r="I61" s="57">
        <f t="shared" ca="1" si="5"/>
        <v>0</v>
      </c>
      <c r="J61" s="59">
        <f t="shared" ca="1" si="6"/>
        <v>0</v>
      </c>
      <c r="K61" s="60" t="str">
        <f t="shared" ca="1" si="7"/>
        <v/>
      </c>
      <c r="L61" s="60"/>
      <c r="M61" s="60">
        <f t="shared" ca="1" si="8"/>
        <v>0</v>
      </c>
      <c r="N61" s="61">
        <f t="shared" ca="1" si="9"/>
        <v>0</v>
      </c>
      <c r="O61" s="61"/>
      <c r="P61" s="62"/>
      <c r="Q61" s="62"/>
      <c r="R61" s="62"/>
      <c r="S61" s="62"/>
      <c r="T61" s="62"/>
      <c r="U61" s="63">
        <f t="shared" si="10"/>
        <v>0</v>
      </c>
      <c r="V61" s="54"/>
      <c r="W61" s="24"/>
      <c r="X61" s="25"/>
      <c r="Y61" s="25"/>
      <c r="Z61" s="25"/>
      <c r="AA61" s="25"/>
      <c r="AB61" s="25"/>
      <c r="AC61" s="25"/>
      <c r="AD61" s="2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row>
    <row r="62" spans="1:56" ht="14.25" hidden="1" customHeight="1" x14ac:dyDescent="0.3">
      <c r="A62" s="331"/>
      <c r="B62" s="46">
        <v>15</v>
      </c>
      <c r="C62" s="47" t="str">
        <f t="shared" ca="1" si="0"/>
        <v>1.4</v>
      </c>
      <c r="D62" s="47" t="str">
        <f t="shared" ca="1" si="1"/>
        <v>na</v>
      </c>
      <c r="E62" s="47" t="s">
        <v>46</v>
      </c>
      <c r="F62" s="48" t="str">
        <f t="shared" ca="1" si="2"/>
        <v>https://conservatoire.agglo-larochelle.fr/accessibilite</v>
      </c>
      <c r="G62" s="47" t="str">
        <f t="shared" ca="1" si="3"/>
        <v>A</v>
      </c>
      <c r="H62" s="47">
        <f t="shared" ca="1" si="4"/>
        <v>0</v>
      </c>
      <c r="I62" s="47">
        <f t="shared" ca="1" si="5"/>
        <v>0</v>
      </c>
      <c r="J62" s="49">
        <f t="shared" ca="1" si="6"/>
        <v>0</v>
      </c>
      <c r="K62" s="50" t="str">
        <f t="shared" ca="1" si="7"/>
        <v/>
      </c>
      <c r="L62" s="50"/>
      <c r="M62" s="50">
        <f t="shared" ca="1" si="8"/>
        <v>0</v>
      </c>
      <c r="N62" s="51">
        <f t="shared" ca="1" si="9"/>
        <v>0</v>
      </c>
      <c r="O62" s="51"/>
      <c r="P62" s="52"/>
      <c r="Q62" s="52"/>
      <c r="R62" s="52"/>
      <c r="S62" s="52"/>
      <c r="T62" s="52"/>
      <c r="U62" s="53">
        <f t="shared" si="10"/>
        <v>0</v>
      </c>
      <c r="V62" s="54"/>
      <c r="W62" s="24"/>
      <c r="X62" s="25"/>
      <c r="Y62" s="25"/>
      <c r="Z62" s="25"/>
      <c r="AA62" s="25"/>
      <c r="AB62" s="25"/>
      <c r="AC62" s="25"/>
      <c r="AD62" s="2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row>
    <row r="63" spans="1:56" ht="14.25" hidden="1" customHeight="1" x14ac:dyDescent="0.3">
      <c r="A63" s="331"/>
      <c r="B63" s="56">
        <v>15</v>
      </c>
      <c r="C63" s="57" t="str">
        <f t="shared" ca="1" si="0"/>
        <v>1.4</v>
      </c>
      <c r="D63" s="57" t="str">
        <f t="shared" ca="1" si="1"/>
        <v>na</v>
      </c>
      <c r="E63" s="57" t="s">
        <v>49</v>
      </c>
      <c r="F63" s="58" t="str">
        <f t="shared" ca="1" si="2"/>
        <v>https://conservatoire.agglo-larochelle.fr/mentions-legales</v>
      </c>
      <c r="G63" s="57" t="str">
        <f t="shared" ca="1" si="3"/>
        <v>A</v>
      </c>
      <c r="H63" s="57">
        <f t="shared" ca="1" si="4"/>
        <v>0</v>
      </c>
      <c r="I63" s="57">
        <f t="shared" ca="1" si="5"/>
        <v>0</v>
      </c>
      <c r="J63" s="59">
        <f t="shared" ca="1" si="6"/>
        <v>0</v>
      </c>
      <c r="K63" s="60" t="str">
        <f t="shared" ca="1" si="7"/>
        <v/>
      </c>
      <c r="L63" s="60"/>
      <c r="M63" s="60">
        <f t="shared" ca="1" si="8"/>
        <v>0</v>
      </c>
      <c r="N63" s="61">
        <f t="shared" ca="1" si="9"/>
        <v>0</v>
      </c>
      <c r="O63" s="61"/>
      <c r="P63" s="62"/>
      <c r="Q63" s="62"/>
      <c r="R63" s="62"/>
      <c r="S63" s="62"/>
      <c r="T63" s="62"/>
      <c r="U63" s="63">
        <f t="shared" si="10"/>
        <v>0</v>
      </c>
      <c r="V63" s="54"/>
      <c r="W63" s="24"/>
      <c r="X63" s="25"/>
      <c r="Y63" s="25"/>
      <c r="Z63" s="25"/>
      <c r="AA63" s="25"/>
      <c r="AB63" s="25"/>
      <c r="AC63" s="25"/>
      <c r="AD63" s="2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row>
    <row r="64" spans="1:56" ht="14.25" hidden="1" customHeight="1" x14ac:dyDescent="0.3">
      <c r="A64" s="331"/>
      <c r="B64" s="56">
        <v>16</v>
      </c>
      <c r="C64" s="57" t="str">
        <f t="shared" ca="1" si="0"/>
        <v>1.5</v>
      </c>
      <c r="D64" s="57" t="str">
        <f t="shared" ca="1" si="1"/>
        <v>na</v>
      </c>
      <c r="E64" s="57" t="s">
        <v>10</v>
      </c>
      <c r="F64" s="58" t="str">
        <f t="shared" ca="1" si="2"/>
        <v>https://conservatoire.agglo-larochelle.fr/</v>
      </c>
      <c r="G64" s="57" t="str">
        <f t="shared" ca="1" si="3"/>
        <v>A</v>
      </c>
      <c r="H64" s="57">
        <f t="shared" ca="1" si="4"/>
        <v>0</v>
      </c>
      <c r="I64" s="57">
        <f t="shared" ca="1" si="5"/>
        <v>0</v>
      </c>
      <c r="J64" s="59">
        <f t="shared" ca="1" si="6"/>
        <v>0</v>
      </c>
      <c r="K64" s="60" t="str">
        <f t="shared" ca="1" si="7"/>
        <v/>
      </c>
      <c r="L64" s="60"/>
      <c r="M64" s="60">
        <f t="shared" ca="1" si="8"/>
        <v>0</v>
      </c>
      <c r="N64" s="61">
        <f t="shared" ca="1" si="9"/>
        <v>0</v>
      </c>
      <c r="O64" s="61"/>
      <c r="P64" s="62"/>
      <c r="Q64" s="62"/>
      <c r="R64" s="62"/>
      <c r="S64" s="62"/>
      <c r="T64" s="62"/>
      <c r="U64" s="63">
        <f t="shared" si="10"/>
        <v>0</v>
      </c>
      <c r="V64" s="54"/>
      <c r="W64" s="24"/>
      <c r="X64" s="25"/>
      <c r="Y64" s="25"/>
      <c r="Z64" s="25"/>
      <c r="AA64" s="25"/>
      <c r="AB64" s="25"/>
      <c r="AC64" s="25"/>
      <c r="AD64" s="2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row>
    <row r="65" spans="1:56" ht="14.25" hidden="1" customHeight="1" x14ac:dyDescent="0.3">
      <c r="A65" s="331"/>
      <c r="B65" s="56">
        <v>16</v>
      </c>
      <c r="C65" s="57" t="str">
        <f t="shared" ca="1" si="0"/>
        <v>1.5</v>
      </c>
      <c r="D65" s="57" t="str">
        <f t="shared" ca="1" si="1"/>
        <v>na</v>
      </c>
      <c r="E65" s="57" t="s">
        <v>13</v>
      </c>
      <c r="F65" s="58" t="str">
        <f t="shared" ca="1" si="2"/>
        <v>https://conservatoire.agglo-larochelle.fr/plan-du-site</v>
      </c>
      <c r="G65" s="57" t="str">
        <f t="shared" ca="1" si="3"/>
        <v>A</v>
      </c>
      <c r="H65" s="57">
        <f t="shared" ca="1" si="4"/>
        <v>0</v>
      </c>
      <c r="I65" s="57">
        <f t="shared" ca="1" si="5"/>
        <v>0</v>
      </c>
      <c r="J65" s="59">
        <f t="shared" ca="1" si="6"/>
        <v>0</v>
      </c>
      <c r="K65" s="60" t="str">
        <f t="shared" ca="1" si="7"/>
        <v/>
      </c>
      <c r="L65" s="60"/>
      <c r="M65" s="60">
        <f t="shared" ca="1" si="8"/>
        <v>0</v>
      </c>
      <c r="N65" s="61">
        <f t="shared" ca="1" si="9"/>
        <v>0</v>
      </c>
      <c r="O65" s="61"/>
      <c r="P65" s="62"/>
      <c r="Q65" s="62"/>
      <c r="R65" s="62"/>
      <c r="S65" s="62"/>
      <c r="T65" s="62"/>
      <c r="U65" s="63">
        <f t="shared" si="10"/>
        <v>0</v>
      </c>
      <c r="V65" s="54"/>
      <c r="W65" s="24"/>
      <c r="X65" s="25"/>
      <c r="Y65" s="25"/>
      <c r="Z65" s="25"/>
      <c r="AA65" s="25"/>
      <c r="AB65" s="25"/>
      <c r="AC65" s="25"/>
      <c r="AD65" s="2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row>
    <row r="66" spans="1:56" ht="14.25" hidden="1" customHeight="1" x14ac:dyDescent="0.3">
      <c r="A66" s="331"/>
      <c r="B66" s="56">
        <v>16</v>
      </c>
      <c r="C66" s="57" t="str">
        <f t="shared" ca="1" si="0"/>
        <v>1.5</v>
      </c>
      <c r="D66" s="57" t="str">
        <f t="shared" ca="1" si="1"/>
        <v>na</v>
      </c>
      <c r="E66" s="57" t="s">
        <v>16</v>
      </c>
      <c r="F66" s="58" t="str">
        <f t="shared" ca="1" si="2"/>
        <v>https://conservatoire.agglo-larochelle.fr/musique</v>
      </c>
      <c r="G66" s="57" t="str">
        <f t="shared" ca="1" si="3"/>
        <v>A</v>
      </c>
      <c r="H66" s="57">
        <f t="shared" ca="1" si="4"/>
        <v>0</v>
      </c>
      <c r="I66" s="57">
        <f t="shared" ca="1" si="5"/>
        <v>0</v>
      </c>
      <c r="J66" s="59">
        <f t="shared" ca="1" si="6"/>
        <v>0</v>
      </c>
      <c r="K66" s="60" t="str">
        <f t="shared" ca="1" si="7"/>
        <v/>
      </c>
      <c r="L66" s="60"/>
      <c r="M66" s="60">
        <f t="shared" ca="1" si="8"/>
        <v>0</v>
      </c>
      <c r="N66" s="61">
        <f t="shared" ca="1" si="9"/>
        <v>0</v>
      </c>
      <c r="O66" s="61"/>
      <c r="P66" s="62"/>
      <c r="Q66" s="62"/>
      <c r="R66" s="62"/>
      <c r="S66" s="62"/>
      <c r="T66" s="62"/>
      <c r="U66" s="63">
        <f t="shared" si="10"/>
        <v>0</v>
      </c>
      <c r="V66" s="54"/>
      <c r="W66" s="24"/>
      <c r="X66" s="25"/>
      <c r="Y66" s="25"/>
      <c r="Z66" s="25"/>
      <c r="AA66" s="25"/>
      <c r="AB66" s="25"/>
      <c r="AC66" s="25"/>
      <c r="AD66" s="2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row>
    <row r="67" spans="1:56" ht="14.25" hidden="1" customHeight="1" x14ac:dyDescent="0.3">
      <c r="A67" s="331"/>
      <c r="B67" s="56">
        <v>16</v>
      </c>
      <c r="C67" s="57" t="str">
        <f t="shared" ca="1" si="0"/>
        <v>1.5</v>
      </c>
      <c r="D67" s="57" t="str">
        <f t="shared" ca="1" si="1"/>
        <v>na</v>
      </c>
      <c r="E67" s="57" t="s">
        <v>19</v>
      </c>
      <c r="F67" s="58" t="str">
        <f t="shared" ca="1" si="2"/>
        <v>https://conservatoire.agglo-larochelle.fr/musique/parcours-du-musicien</v>
      </c>
      <c r="G67" s="57" t="str">
        <f t="shared" ca="1" si="3"/>
        <v>A</v>
      </c>
      <c r="H67" s="57">
        <f t="shared" ca="1" si="4"/>
        <v>0</v>
      </c>
      <c r="I67" s="57">
        <f t="shared" ca="1" si="5"/>
        <v>0</v>
      </c>
      <c r="J67" s="59">
        <f t="shared" ca="1" si="6"/>
        <v>0</v>
      </c>
      <c r="K67" s="60" t="str">
        <f t="shared" ca="1" si="7"/>
        <v/>
      </c>
      <c r="L67" s="60"/>
      <c r="M67" s="60">
        <f t="shared" ca="1" si="8"/>
        <v>0</v>
      </c>
      <c r="N67" s="61">
        <f t="shared" ca="1" si="9"/>
        <v>0</v>
      </c>
      <c r="O67" s="61"/>
      <c r="P67" s="62"/>
      <c r="Q67" s="62"/>
      <c r="R67" s="62"/>
      <c r="S67" s="62"/>
      <c r="T67" s="62"/>
      <c r="U67" s="63">
        <f t="shared" si="10"/>
        <v>0</v>
      </c>
      <c r="V67" s="54"/>
      <c r="W67" s="24"/>
      <c r="X67" s="25"/>
      <c r="Y67" s="25"/>
      <c r="Z67" s="25"/>
      <c r="AA67" s="25"/>
      <c r="AB67" s="25"/>
      <c r="AC67" s="25"/>
      <c r="AD67" s="2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row>
    <row r="68" spans="1:56" ht="14.25" hidden="1" customHeight="1" x14ac:dyDescent="0.3">
      <c r="A68" s="331"/>
      <c r="B68" s="56">
        <v>16</v>
      </c>
      <c r="C68" s="57" t="str">
        <f t="shared" ca="1" si="0"/>
        <v>1.5</v>
      </c>
      <c r="D68" s="57" t="str">
        <f t="shared" ca="1" si="1"/>
        <v>na</v>
      </c>
      <c r="E68" s="57" t="s">
        <v>22</v>
      </c>
      <c r="F68" s="58" t="str">
        <f t="shared" ca="1" si="2"/>
        <v>https://conservatoire.agglo-larochelle.fr/musique/enseignants-musique</v>
      </c>
      <c r="G68" s="57" t="str">
        <f t="shared" ca="1" si="3"/>
        <v>A</v>
      </c>
      <c r="H68" s="57">
        <f t="shared" ca="1" si="4"/>
        <v>0</v>
      </c>
      <c r="I68" s="57">
        <f t="shared" ca="1" si="5"/>
        <v>0</v>
      </c>
      <c r="J68" s="59">
        <f t="shared" ca="1" si="6"/>
        <v>0</v>
      </c>
      <c r="K68" s="60" t="str">
        <f t="shared" ca="1" si="7"/>
        <v/>
      </c>
      <c r="L68" s="60"/>
      <c r="M68" s="60">
        <f t="shared" ca="1" si="8"/>
        <v>0</v>
      </c>
      <c r="N68" s="61">
        <f t="shared" ca="1" si="9"/>
        <v>0</v>
      </c>
      <c r="O68" s="61"/>
      <c r="P68" s="62"/>
      <c r="Q68" s="62"/>
      <c r="R68" s="62"/>
      <c r="S68" s="62"/>
      <c r="T68" s="62"/>
      <c r="U68" s="63">
        <f t="shared" si="10"/>
        <v>0</v>
      </c>
      <c r="V68" s="54"/>
      <c r="W68" s="24"/>
      <c r="X68" s="25"/>
      <c r="Y68" s="25"/>
      <c r="Z68" s="25"/>
      <c r="AA68" s="25"/>
      <c r="AB68" s="25"/>
      <c r="AC68" s="25"/>
      <c r="AD68" s="2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row>
    <row r="69" spans="1:56" ht="14.25" hidden="1" customHeight="1" x14ac:dyDescent="0.3">
      <c r="A69" s="331"/>
      <c r="B69" s="56">
        <v>16</v>
      </c>
      <c r="C69" s="57" t="str">
        <f t="shared" ca="1" si="0"/>
        <v>1.5</v>
      </c>
      <c r="D69" s="57" t="str">
        <f t="shared" ca="1" si="1"/>
        <v>na</v>
      </c>
      <c r="E69" s="57" t="s">
        <v>25</v>
      </c>
      <c r="F69" s="58" t="str">
        <f t="shared" ca="1" si="2"/>
        <v>https://conservatoire.agglo-larochelle.fr/agenda?</v>
      </c>
      <c r="G69" s="57" t="str">
        <f t="shared" ca="1" si="3"/>
        <v>A</v>
      </c>
      <c r="H69" s="57">
        <f t="shared" ca="1" si="4"/>
        <v>0</v>
      </c>
      <c r="I69" s="57">
        <f t="shared" ca="1" si="5"/>
        <v>0</v>
      </c>
      <c r="J69" s="59">
        <f t="shared" ca="1" si="6"/>
        <v>0</v>
      </c>
      <c r="K69" s="60" t="str">
        <f t="shared" ca="1" si="7"/>
        <v/>
      </c>
      <c r="L69" s="60"/>
      <c r="M69" s="60">
        <f t="shared" ca="1" si="8"/>
        <v>0</v>
      </c>
      <c r="N69" s="61">
        <f t="shared" ca="1" si="9"/>
        <v>0</v>
      </c>
      <c r="O69" s="61"/>
      <c r="P69" s="62"/>
      <c r="Q69" s="62"/>
      <c r="R69" s="62"/>
      <c r="S69" s="62"/>
      <c r="T69" s="62"/>
      <c r="U69" s="63">
        <f t="shared" si="10"/>
        <v>0</v>
      </c>
      <c r="V69" s="54"/>
      <c r="W69" s="24"/>
      <c r="X69" s="25"/>
      <c r="Y69" s="25"/>
      <c r="Z69" s="25"/>
      <c r="AA69" s="25"/>
      <c r="AB69" s="25"/>
      <c r="AC69" s="25"/>
      <c r="AD69" s="2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row>
    <row r="70" spans="1:56" ht="14.25" hidden="1" customHeight="1" x14ac:dyDescent="0.3">
      <c r="A70" s="331"/>
      <c r="B70" s="56">
        <v>16</v>
      </c>
      <c r="C70" s="57" t="str">
        <f t="shared" ca="1" si="0"/>
        <v>1.5</v>
      </c>
      <c r="D70" s="57" t="str">
        <f t="shared" ca="1" si="1"/>
        <v>na</v>
      </c>
      <c r="E70" s="57" t="s">
        <v>28</v>
      </c>
      <c r="F70" s="58" t="str">
        <f t="shared" ca="1" si="2"/>
        <v>https://conservatoire.agglo-larochelle.fr/agenda?article=conservatoire-funky-band-et-ateliers-musiques-actuelles</v>
      </c>
      <c r="G70" s="57" t="str">
        <f t="shared" ca="1" si="3"/>
        <v>A</v>
      </c>
      <c r="H70" s="57">
        <f t="shared" ca="1" si="4"/>
        <v>0</v>
      </c>
      <c r="I70" s="57">
        <f t="shared" ca="1" si="5"/>
        <v>0</v>
      </c>
      <c r="J70" s="59">
        <f t="shared" ca="1" si="6"/>
        <v>0</v>
      </c>
      <c r="K70" s="60" t="str">
        <f t="shared" ca="1" si="7"/>
        <v/>
      </c>
      <c r="L70" s="60"/>
      <c r="M70" s="60">
        <f t="shared" ca="1" si="8"/>
        <v>0</v>
      </c>
      <c r="N70" s="61">
        <f t="shared" ca="1" si="9"/>
        <v>0</v>
      </c>
      <c r="O70" s="61"/>
      <c r="P70" s="62"/>
      <c r="Q70" s="62"/>
      <c r="R70" s="62"/>
      <c r="S70" s="62"/>
      <c r="T70" s="62"/>
      <c r="U70" s="63">
        <f t="shared" si="10"/>
        <v>0</v>
      </c>
      <c r="V70" s="54"/>
      <c r="W70" s="24"/>
      <c r="X70" s="25"/>
      <c r="Y70" s="25"/>
      <c r="Z70" s="25"/>
      <c r="AA70" s="25"/>
      <c r="AB70" s="25"/>
      <c r="AC70" s="25"/>
      <c r="AD70" s="2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row>
    <row r="71" spans="1:56" ht="14.25" hidden="1" customHeight="1" x14ac:dyDescent="0.3">
      <c r="A71" s="331"/>
      <c r="B71" s="56">
        <v>16</v>
      </c>
      <c r="C71" s="57" t="str">
        <f t="shared" ca="1" si="0"/>
        <v>1.5</v>
      </c>
      <c r="D71" s="57" t="str">
        <f t="shared" ca="1" si="1"/>
        <v>na</v>
      </c>
      <c r="E71" s="57" t="s">
        <v>31</v>
      </c>
      <c r="F71" s="58" t="str">
        <f t="shared" ca="1" si="2"/>
        <v>https://conservatoire.agglo-larochelle.fr/actualites</v>
      </c>
      <c r="G71" s="57" t="str">
        <f t="shared" ca="1" si="3"/>
        <v>A</v>
      </c>
      <c r="H71" s="57">
        <f t="shared" ca="1" si="4"/>
        <v>0</v>
      </c>
      <c r="I71" s="57">
        <f t="shared" ca="1" si="5"/>
        <v>0</v>
      </c>
      <c r="J71" s="59">
        <f t="shared" ca="1" si="6"/>
        <v>0</v>
      </c>
      <c r="K71" s="60" t="str">
        <f t="shared" ca="1" si="7"/>
        <v/>
      </c>
      <c r="L71" s="60"/>
      <c r="M71" s="60">
        <f t="shared" ca="1" si="8"/>
        <v>0</v>
      </c>
      <c r="N71" s="61">
        <f t="shared" ca="1" si="9"/>
        <v>0</v>
      </c>
      <c r="O71" s="61"/>
      <c r="P71" s="62"/>
      <c r="Q71" s="62"/>
      <c r="R71" s="62"/>
      <c r="S71" s="62"/>
      <c r="T71" s="62"/>
      <c r="U71" s="63">
        <f t="shared" si="10"/>
        <v>0</v>
      </c>
      <c r="V71" s="54"/>
      <c r="W71" s="24"/>
      <c r="X71" s="25"/>
      <c r="Y71" s="25"/>
      <c r="Z71" s="25"/>
      <c r="AA71" s="25"/>
      <c r="AB71" s="25"/>
      <c r="AC71" s="25"/>
      <c r="AD71" s="2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row>
    <row r="72" spans="1:56" ht="14.25" hidden="1" customHeight="1" x14ac:dyDescent="0.3">
      <c r="A72" s="331"/>
      <c r="B72" s="56">
        <v>16</v>
      </c>
      <c r="C72" s="57" t="str">
        <f t="shared" ref="C72:C135" ca="1" si="11">INDIRECT($E72&amp;"!B"&amp;$B72)</f>
        <v>1.5</v>
      </c>
      <c r="D72" s="57" t="str">
        <f t="shared" ref="D72:D135" ca="1" si="12">INDIRECT($E72&amp;"!F"&amp;$B72)</f>
        <v>na</v>
      </c>
      <c r="E72" s="57" t="s">
        <v>34</v>
      </c>
      <c r="F72" s="58" t="str">
        <f t="shared" ref="F72:F135" ca="1" si="13">INDIRECT($E72&amp;"!C3")</f>
        <v>https://conservatoire.agglo-larochelle.fr/-/ouverture-de-saison</v>
      </c>
      <c r="G72" s="57" t="str">
        <f t="shared" ref="G72:G135" ca="1" si="14">INDIRECT($E72&amp;"!C"&amp;$B72)</f>
        <v>A</v>
      </c>
      <c r="H72" s="57">
        <f t="shared" ref="H72:H135" ca="1" si="15">INDIRECT($E72&amp;"!D"&amp;$B72)</f>
        <v>0</v>
      </c>
      <c r="I72" s="57">
        <f t="shared" ref="I72:I135" ca="1" si="16">INDIRECT($E72&amp;"!H"&amp;$B72)</f>
        <v>0</v>
      </c>
      <c r="J72" s="59">
        <f t="shared" ref="J72:J135" ca="1" si="17">INDIRECT($E72&amp;"!I"&amp;$B72)</f>
        <v>0</v>
      </c>
      <c r="K72" s="60" t="str">
        <f t="shared" ref="K72:K135" ca="1" si="18">IFERROR(VLOOKUP($J72,$W$1:$AA$4,(MATCH($I72,$X$5:$AA$5,0))+1,FALSE),"")</f>
        <v/>
      </c>
      <c r="L72" s="60"/>
      <c r="M72" s="60">
        <f t="shared" ref="M72:M135" ca="1" si="19">COUNTIFS($C$7:$C$208, $C72, $D$7:$D$208, "nc")</f>
        <v>0</v>
      </c>
      <c r="N72" s="61">
        <f t="shared" ref="N72:N135" ca="1" si="20">INDIRECT($E72&amp;"!J"&amp;$B72)</f>
        <v>0</v>
      </c>
      <c r="O72" s="61"/>
      <c r="P72" s="62"/>
      <c r="Q72" s="62"/>
      <c r="R72" s="62"/>
      <c r="S72" s="62"/>
      <c r="T72" s="62"/>
      <c r="U72" s="63">
        <f t="shared" ref="U72:U135" si="21">SUM($P72:$T72)</f>
        <v>0</v>
      </c>
      <c r="V72" s="54"/>
      <c r="W72" s="24"/>
      <c r="X72" s="25"/>
      <c r="Y72" s="25"/>
      <c r="Z72" s="25"/>
      <c r="AA72" s="25"/>
      <c r="AB72" s="25"/>
      <c r="AC72" s="25"/>
      <c r="AD72" s="2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row>
    <row r="73" spans="1:56" ht="14.25" hidden="1" customHeight="1" x14ac:dyDescent="0.3">
      <c r="A73" s="331"/>
      <c r="B73" s="56">
        <v>16</v>
      </c>
      <c r="C73" s="57" t="str">
        <f t="shared" ca="1" si="11"/>
        <v>1.5</v>
      </c>
      <c r="D73" s="57" t="str">
        <f t="shared" ca="1" si="12"/>
        <v>na</v>
      </c>
      <c r="E73" s="57" t="s">
        <v>37</v>
      </c>
      <c r="F73" s="58" t="str">
        <f t="shared" ca="1" si="13"/>
        <v>https://conservatoire.agglo-larochelle.fr/contactez-nous</v>
      </c>
      <c r="G73" s="57" t="str">
        <f t="shared" ca="1" si="14"/>
        <v>A</v>
      </c>
      <c r="H73" s="57">
        <f t="shared" ca="1" si="15"/>
        <v>0</v>
      </c>
      <c r="I73" s="57">
        <f t="shared" ca="1" si="16"/>
        <v>0</v>
      </c>
      <c r="J73" s="59">
        <f t="shared" ca="1" si="17"/>
        <v>0</v>
      </c>
      <c r="K73" s="60" t="str">
        <f t="shared" ca="1" si="18"/>
        <v/>
      </c>
      <c r="L73" s="60"/>
      <c r="M73" s="60">
        <f t="shared" ca="1" si="19"/>
        <v>0</v>
      </c>
      <c r="N73" s="61">
        <f t="shared" ca="1" si="20"/>
        <v>0</v>
      </c>
      <c r="O73" s="61"/>
      <c r="P73" s="62"/>
      <c r="Q73" s="62"/>
      <c r="R73" s="62"/>
      <c r="S73" s="62"/>
      <c r="T73" s="62"/>
      <c r="U73" s="63">
        <f t="shared" si="21"/>
        <v>0</v>
      </c>
      <c r="V73" s="54"/>
      <c r="W73" s="24"/>
      <c r="X73" s="25"/>
      <c r="Y73" s="25"/>
      <c r="Z73" s="25"/>
      <c r="AA73" s="25"/>
      <c r="AB73" s="25"/>
      <c r="AC73" s="25"/>
      <c r="AD73" s="2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row>
    <row r="74" spans="1:56" ht="14.25" hidden="1" customHeight="1" x14ac:dyDescent="0.3">
      <c r="A74" s="331"/>
      <c r="B74" s="56">
        <v>16</v>
      </c>
      <c r="C74" s="57" t="str">
        <f t="shared" ca="1" si="11"/>
        <v>1.5</v>
      </c>
      <c r="D74" s="57" t="str">
        <f t="shared" ca="1" si="12"/>
        <v>na</v>
      </c>
      <c r="E74" s="57" t="s">
        <v>40</v>
      </c>
      <c r="F74" s="58" t="str">
        <f t="shared" ca="1" si="13"/>
        <v>https://conservatoire.agglo-larochelle.fr/pratique/reseau-des-ecoles-de-l-agglo?article=puilboreau-a-deux-pas-de-la</v>
      </c>
      <c r="G74" s="57" t="str">
        <f t="shared" ca="1" si="14"/>
        <v>A</v>
      </c>
      <c r="H74" s="57">
        <f t="shared" ca="1" si="15"/>
        <v>0</v>
      </c>
      <c r="I74" s="57">
        <f t="shared" ca="1" si="16"/>
        <v>0</v>
      </c>
      <c r="J74" s="59">
        <f t="shared" ca="1" si="17"/>
        <v>0</v>
      </c>
      <c r="K74" s="60" t="str">
        <f t="shared" ca="1" si="18"/>
        <v/>
      </c>
      <c r="L74" s="60"/>
      <c r="M74" s="60">
        <f t="shared" ca="1" si="19"/>
        <v>0</v>
      </c>
      <c r="N74" s="61">
        <f t="shared" ca="1" si="20"/>
        <v>0</v>
      </c>
      <c r="O74" s="61"/>
      <c r="P74" s="62"/>
      <c r="Q74" s="62"/>
      <c r="R74" s="62"/>
      <c r="S74" s="62"/>
      <c r="T74" s="62"/>
      <c r="U74" s="63">
        <f t="shared" si="21"/>
        <v>0</v>
      </c>
      <c r="V74" s="54"/>
      <c r="W74" s="24"/>
      <c r="X74" s="25"/>
      <c r="Y74" s="25"/>
      <c r="Z74" s="25"/>
      <c r="AA74" s="25"/>
      <c r="AB74" s="25"/>
      <c r="AC74" s="25"/>
      <c r="AD74" s="2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row>
    <row r="75" spans="1:56" ht="14.25" hidden="1" customHeight="1" x14ac:dyDescent="0.3">
      <c r="A75" s="331"/>
      <c r="B75" s="56">
        <v>16</v>
      </c>
      <c r="C75" s="57" t="str">
        <f t="shared" ca="1" si="11"/>
        <v>1.5</v>
      </c>
      <c r="D75" s="57" t="str">
        <f t="shared" ca="1" si="12"/>
        <v>na</v>
      </c>
      <c r="E75" s="57" t="s">
        <v>43</v>
      </c>
      <c r="F75" s="58" t="str">
        <f t="shared" ca="1" si="13"/>
        <v>https://conservatoire.agglo-larochelle.fr/ressources-documentaires</v>
      </c>
      <c r="G75" s="57" t="str">
        <f t="shared" ca="1" si="14"/>
        <v>A</v>
      </c>
      <c r="H75" s="57">
        <f t="shared" ca="1" si="15"/>
        <v>0</v>
      </c>
      <c r="I75" s="57">
        <f t="shared" ca="1" si="16"/>
        <v>0</v>
      </c>
      <c r="J75" s="59">
        <f t="shared" ca="1" si="17"/>
        <v>0</v>
      </c>
      <c r="K75" s="60" t="str">
        <f t="shared" ca="1" si="18"/>
        <v/>
      </c>
      <c r="L75" s="60"/>
      <c r="M75" s="60">
        <f t="shared" ca="1" si="19"/>
        <v>0</v>
      </c>
      <c r="N75" s="61">
        <f t="shared" ca="1" si="20"/>
        <v>0</v>
      </c>
      <c r="O75" s="61"/>
      <c r="P75" s="62"/>
      <c r="Q75" s="62"/>
      <c r="R75" s="62"/>
      <c r="S75" s="62"/>
      <c r="T75" s="62"/>
      <c r="U75" s="63">
        <f t="shared" si="21"/>
        <v>0</v>
      </c>
      <c r="V75" s="54"/>
      <c r="W75" s="24"/>
      <c r="X75" s="25"/>
      <c r="Y75" s="25"/>
      <c r="Z75" s="25"/>
      <c r="AA75" s="25"/>
      <c r="AB75" s="25"/>
      <c r="AC75" s="25"/>
      <c r="AD75" s="2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row>
    <row r="76" spans="1:56" ht="14.25" hidden="1" customHeight="1" x14ac:dyDescent="0.3">
      <c r="A76" s="331"/>
      <c r="B76" s="56">
        <v>16</v>
      </c>
      <c r="C76" s="57" t="str">
        <f t="shared" ca="1" si="11"/>
        <v>1.5</v>
      </c>
      <c r="D76" s="57" t="str">
        <f t="shared" ca="1" si="12"/>
        <v>na</v>
      </c>
      <c r="E76" s="57" t="s">
        <v>46</v>
      </c>
      <c r="F76" s="58" t="str">
        <f t="shared" ca="1" si="13"/>
        <v>https://conservatoire.agglo-larochelle.fr/accessibilite</v>
      </c>
      <c r="G76" s="57" t="str">
        <f t="shared" ca="1" si="14"/>
        <v>A</v>
      </c>
      <c r="H76" s="57">
        <f t="shared" ca="1" si="15"/>
        <v>0</v>
      </c>
      <c r="I76" s="57">
        <f t="shared" ca="1" si="16"/>
        <v>0</v>
      </c>
      <c r="J76" s="59">
        <f t="shared" ca="1" si="17"/>
        <v>0</v>
      </c>
      <c r="K76" s="60" t="str">
        <f t="shared" ca="1" si="18"/>
        <v/>
      </c>
      <c r="L76" s="60"/>
      <c r="M76" s="60">
        <f t="shared" ca="1" si="19"/>
        <v>0</v>
      </c>
      <c r="N76" s="61">
        <f t="shared" ca="1" si="20"/>
        <v>0</v>
      </c>
      <c r="O76" s="61"/>
      <c r="P76" s="62"/>
      <c r="Q76" s="62"/>
      <c r="R76" s="62"/>
      <c r="S76" s="62"/>
      <c r="T76" s="62"/>
      <c r="U76" s="63">
        <f t="shared" si="21"/>
        <v>0</v>
      </c>
      <c r="V76" s="54"/>
      <c r="W76" s="24"/>
      <c r="X76" s="25"/>
      <c r="Y76" s="25"/>
      <c r="Z76" s="25"/>
      <c r="AA76" s="25"/>
      <c r="AB76" s="25"/>
      <c r="AC76" s="25"/>
      <c r="AD76" s="2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row>
    <row r="77" spans="1:56" ht="14.25" hidden="1" customHeight="1" x14ac:dyDescent="0.3">
      <c r="A77" s="331"/>
      <c r="B77" s="56">
        <v>16</v>
      </c>
      <c r="C77" s="57" t="str">
        <f t="shared" ca="1" si="11"/>
        <v>1.5</v>
      </c>
      <c r="D77" s="57" t="str">
        <f t="shared" ca="1" si="12"/>
        <v>na</v>
      </c>
      <c r="E77" s="57" t="s">
        <v>49</v>
      </c>
      <c r="F77" s="58" t="str">
        <f t="shared" ca="1" si="13"/>
        <v>https://conservatoire.agglo-larochelle.fr/mentions-legales</v>
      </c>
      <c r="G77" s="57" t="str">
        <f t="shared" ca="1" si="14"/>
        <v>A</v>
      </c>
      <c r="H77" s="57">
        <f t="shared" ca="1" si="15"/>
        <v>0</v>
      </c>
      <c r="I77" s="57">
        <f t="shared" ca="1" si="16"/>
        <v>0</v>
      </c>
      <c r="J77" s="59">
        <f t="shared" ca="1" si="17"/>
        <v>0</v>
      </c>
      <c r="K77" s="60" t="str">
        <f t="shared" ca="1" si="18"/>
        <v/>
      </c>
      <c r="L77" s="60"/>
      <c r="M77" s="60">
        <f t="shared" ca="1" si="19"/>
        <v>0</v>
      </c>
      <c r="N77" s="61">
        <f t="shared" ca="1" si="20"/>
        <v>0</v>
      </c>
      <c r="O77" s="61"/>
      <c r="P77" s="62"/>
      <c r="Q77" s="62"/>
      <c r="R77" s="62"/>
      <c r="S77" s="62"/>
      <c r="T77" s="62"/>
      <c r="U77" s="63">
        <f t="shared" si="21"/>
        <v>0</v>
      </c>
      <c r="V77" s="54"/>
      <c r="W77" s="24"/>
      <c r="X77" s="25"/>
      <c r="Y77" s="25"/>
      <c r="Z77" s="25"/>
      <c r="AA77" s="25"/>
      <c r="AB77" s="25"/>
      <c r="AC77" s="25"/>
      <c r="AD77" s="2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row>
    <row r="78" spans="1:56" ht="14.25" hidden="1" customHeight="1" x14ac:dyDescent="0.3">
      <c r="A78" s="331"/>
      <c r="B78" s="56">
        <v>17</v>
      </c>
      <c r="C78" s="57" t="str">
        <f t="shared" ca="1" si="11"/>
        <v>1.6</v>
      </c>
      <c r="D78" s="57" t="str">
        <f t="shared" ca="1" si="12"/>
        <v>na</v>
      </c>
      <c r="E78" s="57" t="s">
        <v>10</v>
      </c>
      <c r="F78" s="58" t="str">
        <f t="shared" ca="1" si="13"/>
        <v>https://conservatoire.agglo-larochelle.fr/</v>
      </c>
      <c r="G78" s="57" t="str">
        <f t="shared" ca="1" si="14"/>
        <v>A</v>
      </c>
      <c r="H78" s="57">
        <f t="shared" ca="1" si="15"/>
        <v>0</v>
      </c>
      <c r="I78" s="57">
        <f t="shared" ca="1" si="16"/>
        <v>0</v>
      </c>
      <c r="J78" s="59">
        <f t="shared" ca="1" si="17"/>
        <v>0</v>
      </c>
      <c r="K78" s="60" t="str">
        <f t="shared" ca="1" si="18"/>
        <v/>
      </c>
      <c r="L78" s="60"/>
      <c r="M78" s="60">
        <f t="shared" ca="1" si="19"/>
        <v>0</v>
      </c>
      <c r="N78" s="61">
        <f t="shared" ca="1" si="20"/>
        <v>0</v>
      </c>
      <c r="O78" s="61"/>
      <c r="P78" s="62"/>
      <c r="Q78" s="62"/>
      <c r="R78" s="62"/>
      <c r="S78" s="62"/>
      <c r="T78" s="62"/>
      <c r="U78" s="63">
        <f t="shared" si="21"/>
        <v>0</v>
      </c>
      <c r="V78" s="54"/>
      <c r="W78" s="24"/>
      <c r="X78" s="25"/>
      <c r="Y78" s="25"/>
      <c r="Z78" s="25"/>
      <c r="AA78" s="25"/>
      <c r="AB78" s="25"/>
      <c r="AC78" s="25"/>
      <c r="AD78" s="2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row>
    <row r="79" spans="1:56" ht="14.25" hidden="1" customHeight="1" x14ac:dyDescent="0.3">
      <c r="A79" s="331"/>
      <c r="B79" s="56">
        <v>17</v>
      </c>
      <c r="C79" s="57" t="str">
        <f t="shared" ca="1" si="11"/>
        <v>1.6</v>
      </c>
      <c r="D79" s="57" t="str">
        <f t="shared" ca="1" si="12"/>
        <v>na</v>
      </c>
      <c r="E79" s="57" t="s">
        <v>13</v>
      </c>
      <c r="F79" s="58" t="str">
        <f t="shared" ca="1" si="13"/>
        <v>https://conservatoire.agglo-larochelle.fr/plan-du-site</v>
      </c>
      <c r="G79" s="57" t="str">
        <f t="shared" ca="1" si="14"/>
        <v>A</v>
      </c>
      <c r="H79" s="57">
        <f t="shared" ca="1" si="15"/>
        <v>0</v>
      </c>
      <c r="I79" s="57">
        <f t="shared" ca="1" si="16"/>
        <v>0</v>
      </c>
      <c r="J79" s="59">
        <f t="shared" ca="1" si="17"/>
        <v>0</v>
      </c>
      <c r="K79" s="60" t="str">
        <f t="shared" ca="1" si="18"/>
        <v/>
      </c>
      <c r="L79" s="60"/>
      <c r="M79" s="60">
        <f t="shared" ca="1" si="19"/>
        <v>0</v>
      </c>
      <c r="N79" s="61">
        <f t="shared" ca="1" si="20"/>
        <v>0</v>
      </c>
      <c r="O79" s="61"/>
      <c r="P79" s="62"/>
      <c r="Q79" s="62"/>
      <c r="R79" s="62"/>
      <c r="S79" s="62"/>
      <c r="T79" s="62"/>
      <c r="U79" s="63">
        <f t="shared" si="21"/>
        <v>0</v>
      </c>
      <c r="V79" s="54"/>
      <c r="W79" s="24"/>
      <c r="X79" s="25"/>
      <c r="Y79" s="25"/>
      <c r="Z79" s="25"/>
      <c r="AA79" s="25"/>
      <c r="AB79" s="25"/>
      <c r="AC79" s="25"/>
      <c r="AD79" s="2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row>
    <row r="80" spans="1:56" ht="14.25" hidden="1" customHeight="1" x14ac:dyDescent="0.3">
      <c r="A80" s="331"/>
      <c r="B80" s="46">
        <v>17</v>
      </c>
      <c r="C80" s="47" t="str">
        <f t="shared" ca="1" si="11"/>
        <v>1.6</v>
      </c>
      <c r="D80" s="47" t="str">
        <f t="shared" ca="1" si="12"/>
        <v>na</v>
      </c>
      <c r="E80" s="47" t="s">
        <v>16</v>
      </c>
      <c r="F80" s="48" t="str">
        <f t="shared" ca="1" si="13"/>
        <v>https://conservatoire.agglo-larochelle.fr/musique</v>
      </c>
      <c r="G80" s="47" t="str">
        <f t="shared" ca="1" si="14"/>
        <v>A</v>
      </c>
      <c r="H80" s="47">
        <f t="shared" ca="1" si="15"/>
        <v>0</v>
      </c>
      <c r="I80" s="47">
        <f t="shared" ca="1" si="16"/>
        <v>0</v>
      </c>
      <c r="J80" s="49">
        <f t="shared" ca="1" si="17"/>
        <v>0</v>
      </c>
      <c r="K80" s="50" t="str">
        <f t="shared" ca="1" si="18"/>
        <v/>
      </c>
      <c r="L80" s="50"/>
      <c r="M80" s="50">
        <f t="shared" ca="1" si="19"/>
        <v>0</v>
      </c>
      <c r="N80" s="51">
        <f t="shared" ca="1" si="20"/>
        <v>0</v>
      </c>
      <c r="O80" s="51"/>
      <c r="P80" s="52"/>
      <c r="Q80" s="52"/>
      <c r="R80" s="52"/>
      <c r="S80" s="52"/>
      <c r="T80" s="52"/>
      <c r="U80" s="53">
        <f t="shared" si="21"/>
        <v>0</v>
      </c>
      <c r="V80" s="54"/>
      <c r="W80" s="24"/>
      <c r="X80" s="25"/>
      <c r="Y80" s="25"/>
      <c r="Z80" s="25"/>
      <c r="AA80" s="25"/>
      <c r="AB80" s="25"/>
      <c r="AC80" s="25"/>
      <c r="AD80" s="2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row>
    <row r="81" spans="1:56" ht="14.25" hidden="1" customHeight="1" x14ac:dyDescent="0.3">
      <c r="A81" s="331"/>
      <c r="B81" s="56">
        <v>17</v>
      </c>
      <c r="C81" s="57" t="str">
        <f t="shared" ca="1" si="11"/>
        <v>1.6</v>
      </c>
      <c r="D81" s="57" t="str">
        <f t="shared" ca="1" si="12"/>
        <v>na</v>
      </c>
      <c r="E81" s="57" t="s">
        <v>19</v>
      </c>
      <c r="F81" s="58" t="str">
        <f t="shared" ca="1" si="13"/>
        <v>https://conservatoire.agglo-larochelle.fr/musique/parcours-du-musicien</v>
      </c>
      <c r="G81" s="57" t="str">
        <f t="shared" ca="1" si="14"/>
        <v>A</v>
      </c>
      <c r="H81" s="57">
        <f t="shared" ca="1" si="15"/>
        <v>0</v>
      </c>
      <c r="I81" s="57">
        <f t="shared" ca="1" si="16"/>
        <v>0</v>
      </c>
      <c r="J81" s="59">
        <f t="shared" ca="1" si="17"/>
        <v>0</v>
      </c>
      <c r="K81" s="60" t="str">
        <f t="shared" ca="1" si="18"/>
        <v/>
      </c>
      <c r="L81" s="60"/>
      <c r="M81" s="60">
        <f t="shared" ca="1" si="19"/>
        <v>0</v>
      </c>
      <c r="N81" s="61">
        <f t="shared" ca="1" si="20"/>
        <v>0</v>
      </c>
      <c r="O81" s="61"/>
      <c r="P81" s="62"/>
      <c r="Q81" s="62"/>
      <c r="R81" s="62"/>
      <c r="S81" s="62"/>
      <c r="T81" s="62"/>
      <c r="U81" s="63">
        <f t="shared" si="21"/>
        <v>0</v>
      </c>
      <c r="V81" s="54"/>
      <c r="W81" s="24"/>
      <c r="X81" s="25"/>
      <c r="Y81" s="25"/>
      <c r="Z81" s="25"/>
      <c r="AA81" s="25"/>
      <c r="AB81" s="25"/>
      <c r="AC81" s="25"/>
      <c r="AD81" s="2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row>
    <row r="82" spans="1:56" ht="14.25" hidden="1" customHeight="1" x14ac:dyDescent="0.3">
      <c r="A82" s="331"/>
      <c r="B82" s="56">
        <v>17</v>
      </c>
      <c r="C82" s="57" t="str">
        <f t="shared" ca="1" si="11"/>
        <v>1.6</v>
      </c>
      <c r="D82" s="57" t="str">
        <f t="shared" ca="1" si="12"/>
        <v>na</v>
      </c>
      <c r="E82" s="57" t="s">
        <v>22</v>
      </c>
      <c r="F82" s="58" t="str">
        <f t="shared" ca="1" si="13"/>
        <v>https://conservatoire.agglo-larochelle.fr/musique/enseignants-musique</v>
      </c>
      <c r="G82" s="57" t="str">
        <f t="shared" ca="1" si="14"/>
        <v>A</v>
      </c>
      <c r="H82" s="57">
        <f t="shared" ca="1" si="15"/>
        <v>0</v>
      </c>
      <c r="I82" s="57">
        <f t="shared" ca="1" si="16"/>
        <v>0</v>
      </c>
      <c r="J82" s="59">
        <f t="shared" ca="1" si="17"/>
        <v>0</v>
      </c>
      <c r="K82" s="60" t="str">
        <f t="shared" ca="1" si="18"/>
        <v/>
      </c>
      <c r="L82" s="60"/>
      <c r="M82" s="60">
        <f t="shared" ca="1" si="19"/>
        <v>0</v>
      </c>
      <c r="N82" s="61">
        <f t="shared" ca="1" si="20"/>
        <v>0</v>
      </c>
      <c r="O82" s="61"/>
      <c r="P82" s="62"/>
      <c r="Q82" s="62"/>
      <c r="R82" s="62"/>
      <c r="S82" s="62"/>
      <c r="T82" s="62"/>
      <c r="U82" s="63">
        <f t="shared" si="21"/>
        <v>0</v>
      </c>
      <c r="V82" s="54"/>
      <c r="W82" s="24"/>
      <c r="X82" s="25"/>
      <c r="Y82" s="25"/>
      <c r="Z82" s="25"/>
      <c r="AA82" s="25"/>
      <c r="AB82" s="25"/>
      <c r="AC82" s="25"/>
      <c r="AD82" s="2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row>
    <row r="83" spans="1:56" ht="14.25" hidden="1" customHeight="1" x14ac:dyDescent="0.3">
      <c r="A83" s="331"/>
      <c r="B83" s="56">
        <v>17</v>
      </c>
      <c r="C83" s="57" t="str">
        <f t="shared" ca="1" si="11"/>
        <v>1.6</v>
      </c>
      <c r="D83" s="57" t="str">
        <f t="shared" ca="1" si="12"/>
        <v>na</v>
      </c>
      <c r="E83" s="57" t="s">
        <v>25</v>
      </c>
      <c r="F83" s="58" t="str">
        <f t="shared" ca="1" si="13"/>
        <v>https://conservatoire.agglo-larochelle.fr/agenda?</v>
      </c>
      <c r="G83" s="57" t="str">
        <f t="shared" ca="1" si="14"/>
        <v>A</v>
      </c>
      <c r="H83" s="57">
        <f t="shared" ca="1" si="15"/>
        <v>0</v>
      </c>
      <c r="I83" s="57">
        <f t="shared" ca="1" si="16"/>
        <v>0</v>
      </c>
      <c r="J83" s="59">
        <f t="shared" ca="1" si="17"/>
        <v>0</v>
      </c>
      <c r="K83" s="60" t="str">
        <f t="shared" ca="1" si="18"/>
        <v/>
      </c>
      <c r="L83" s="60"/>
      <c r="M83" s="60">
        <f t="shared" ca="1" si="19"/>
        <v>0</v>
      </c>
      <c r="N83" s="61">
        <f t="shared" ca="1" si="20"/>
        <v>0</v>
      </c>
      <c r="O83" s="61"/>
      <c r="P83" s="62"/>
      <c r="Q83" s="62"/>
      <c r="R83" s="62"/>
      <c r="S83" s="62"/>
      <c r="T83" s="62"/>
      <c r="U83" s="63">
        <f t="shared" si="21"/>
        <v>0</v>
      </c>
      <c r="V83" s="54"/>
      <c r="W83" s="24"/>
      <c r="X83" s="25"/>
      <c r="Y83" s="25"/>
      <c r="Z83" s="25"/>
      <c r="AA83" s="25"/>
      <c r="AB83" s="25"/>
      <c r="AC83" s="25"/>
      <c r="AD83" s="2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row>
    <row r="84" spans="1:56" ht="14.25" hidden="1" customHeight="1" x14ac:dyDescent="0.3">
      <c r="A84" s="331"/>
      <c r="B84" s="56">
        <v>17</v>
      </c>
      <c r="C84" s="57" t="str">
        <f t="shared" ca="1" si="11"/>
        <v>1.6</v>
      </c>
      <c r="D84" s="57" t="str">
        <f t="shared" ca="1" si="12"/>
        <v>na</v>
      </c>
      <c r="E84" s="57" t="s">
        <v>28</v>
      </c>
      <c r="F84" s="58" t="str">
        <f t="shared" ca="1" si="13"/>
        <v>https://conservatoire.agglo-larochelle.fr/agenda?article=conservatoire-funky-band-et-ateliers-musiques-actuelles</v>
      </c>
      <c r="G84" s="57" t="str">
        <f t="shared" ca="1" si="14"/>
        <v>A</v>
      </c>
      <c r="H84" s="57">
        <f t="shared" ca="1" si="15"/>
        <v>0</v>
      </c>
      <c r="I84" s="57">
        <f t="shared" ca="1" si="16"/>
        <v>0</v>
      </c>
      <c r="J84" s="59">
        <f t="shared" ca="1" si="17"/>
        <v>0</v>
      </c>
      <c r="K84" s="60" t="str">
        <f t="shared" ca="1" si="18"/>
        <v/>
      </c>
      <c r="L84" s="60"/>
      <c r="M84" s="60">
        <f t="shared" ca="1" si="19"/>
        <v>0</v>
      </c>
      <c r="N84" s="61">
        <f t="shared" ca="1" si="20"/>
        <v>0</v>
      </c>
      <c r="O84" s="61"/>
      <c r="P84" s="62"/>
      <c r="Q84" s="62"/>
      <c r="R84" s="62"/>
      <c r="S84" s="62"/>
      <c r="T84" s="62"/>
      <c r="U84" s="63">
        <f t="shared" si="21"/>
        <v>0</v>
      </c>
      <c r="V84" s="54"/>
      <c r="W84" s="24"/>
      <c r="X84" s="25"/>
      <c r="Y84" s="25"/>
      <c r="Z84" s="25"/>
      <c r="AA84" s="25"/>
      <c r="AB84" s="25"/>
      <c r="AC84" s="25"/>
      <c r="AD84" s="2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row>
    <row r="85" spans="1:56" ht="14.25" hidden="1" customHeight="1" x14ac:dyDescent="0.3">
      <c r="A85" s="331"/>
      <c r="B85" s="56">
        <v>17</v>
      </c>
      <c r="C85" s="57" t="str">
        <f t="shared" ca="1" si="11"/>
        <v>1.6</v>
      </c>
      <c r="D85" s="57" t="str">
        <f t="shared" ca="1" si="12"/>
        <v>na</v>
      </c>
      <c r="E85" s="57" t="s">
        <v>31</v>
      </c>
      <c r="F85" s="58" t="str">
        <f t="shared" ca="1" si="13"/>
        <v>https://conservatoire.agglo-larochelle.fr/actualites</v>
      </c>
      <c r="G85" s="57" t="str">
        <f t="shared" ca="1" si="14"/>
        <v>A</v>
      </c>
      <c r="H85" s="57">
        <f t="shared" ca="1" si="15"/>
        <v>0</v>
      </c>
      <c r="I85" s="57">
        <f t="shared" ca="1" si="16"/>
        <v>0</v>
      </c>
      <c r="J85" s="59">
        <f t="shared" ca="1" si="17"/>
        <v>0</v>
      </c>
      <c r="K85" s="60" t="str">
        <f t="shared" ca="1" si="18"/>
        <v/>
      </c>
      <c r="L85" s="60"/>
      <c r="M85" s="60">
        <f t="shared" ca="1" si="19"/>
        <v>0</v>
      </c>
      <c r="N85" s="61">
        <f t="shared" ca="1" si="20"/>
        <v>0</v>
      </c>
      <c r="O85" s="61"/>
      <c r="P85" s="62"/>
      <c r="Q85" s="62"/>
      <c r="R85" s="62"/>
      <c r="S85" s="62"/>
      <c r="T85" s="62"/>
      <c r="U85" s="63">
        <f t="shared" si="21"/>
        <v>0</v>
      </c>
      <c r="V85" s="54"/>
      <c r="W85" s="24"/>
      <c r="X85" s="25"/>
      <c r="Y85" s="25"/>
      <c r="Z85" s="25"/>
      <c r="AA85" s="25"/>
      <c r="AB85" s="25"/>
      <c r="AC85" s="25"/>
      <c r="AD85" s="2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row>
    <row r="86" spans="1:56" ht="14.25" customHeight="1" x14ac:dyDescent="0.3">
      <c r="A86" s="331"/>
      <c r="B86" s="56">
        <v>17</v>
      </c>
      <c r="C86" s="57" t="str">
        <f t="shared" ca="1" si="11"/>
        <v>1.6</v>
      </c>
      <c r="D86" s="57" t="str">
        <f t="shared" ca="1" si="12"/>
        <v>c</v>
      </c>
      <c r="E86" s="57" t="s">
        <v>34</v>
      </c>
      <c r="F86" s="58" t="str">
        <f t="shared" ca="1" si="13"/>
        <v>https://conservatoire.agglo-larochelle.fr/-/ouverture-de-saison</v>
      </c>
      <c r="G86" s="57" t="str">
        <f t="shared" ca="1" si="14"/>
        <v>A</v>
      </c>
      <c r="H86" s="57">
        <f t="shared" ca="1" si="15"/>
        <v>0</v>
      </c>
      <c r="I86" s="57" t="str">
        <f t="shared" ca="1" si="16"/>
        <v>Bloquante</v>
      </c>
      <c r="J86" s="59" t="str">
        <f t="shared" ca="1" si="17"/>
        <v>Plusieurs fois sur cette page uniquement</v>
      </c>
      <c r="K86" s="60">
        <f t="shared" ca="1" si="18"/>
        <v>1</v>
      </c>
      <c r="L86" s="60"/>
      <c r="M86" s="60">
        <f t="shared" ca="1" si="19"/>
        <v>0</v>
      </c>
      <c r="N86" s="61" t="str">
        <f t="shared" ca="1" si="20"/>
        <v>les images du carrousel sont dépourvue de descriptions détaillées</v>
      </c>
      <c r="O86" s="61"/>
      <c r="P86" s="62"/>
      <c r="Q86" s="62"/>
      <c r="R86" s="62"/>
      <c r="S86" s="62"/>
      <c r="T86" s="62"/>
      <c r="U86" s="63">
        <f t="shared" si="21"/>
        <v>0</v>
      </c>
      <c r="V86" s="54"/>
      <c r="W86" s="24"/>
      <c r="X86" s="25"/>
      <c r="Y86" s="25"/>
      <c r="Z86" s="25"/>
      <c r="AA86" s="25"/>
      <c r="AB86" s="25"/>
      <c r="AC86" s="25"/>
      <c r="AD86" s="2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row>
    <row r="87" spans="1:56" ht="14.25" hidden="1" customHeight="1" x14ac:dyDescent="0.3">
      <c r="A87" s="331"/>
      <c r="B87" s="56">
        <v>17</v>
      </c>
      <c r="C87" s="57" t="str">
        <f t="shared" ca="1" si="11"/>
        <v>1.6</v>
      </c>
      <c r="D87" s="57" t="str">
        <f t="shared" ca="1" si="12"/>
        <v>na</v>
      </c>
      <c r="E87" s="57" t="s">
        <v>37</v>
      </c>
      <c r="F87" s="58" t="str">
        <f t="shared" ca="1" si="13"/>
        <v>https://conservatoire.agglo-larochelle.fr/contactez-nous</v>
      </c>
      <c r="G87" s="57" t="str">
        <f t="shared" ca="1" si="14"/>
        <v>A</v>
      </c>
      <c r="H87" s="57">
        <f t="shared" ca="1" si="15"/>
        <v>0</v>
      </c>
      <c r="I87" s="57">
        <f t="shared" ca="1" si="16"/>
        <v>0</v>
      </c>
      <c r="J87" s="59">
        <f t="shared" ca="1" si="17"/>
        <v>0</v>
      </c>
      <c r="K87" s="60" t="str">
        <f t="shared" ca="1" si="18"/>
        <v/>
      </c>
      <c r="L87" s="60"/>
      <c r="M87" s="60">
        <f t="shared" ca="1" si="19"/>
        <v>0</v>
      </c>
      <c r="N87" s="61">
        <f t="shared" ca="1" si="20"/>
        <v>0</v>
      </c>
      <c r="O87" s="61"/>
      <c r="P87" s="62"/>
      <c r="Q87" s="62"/>
      <c r="R87" s="62"/>
      <c r="S87" s="62"/>
      <c r="T87" s="62"/>
      <c r="U87" s="63">
        <f t="shared" si="21"/>
        <v>0</v>
      </c>
      <c r="V87" s="54"/>
      <c r="W87" s="24"/>
      <c r="X87" s="25"/>
      <c r="Y87" s="25"/>
      <c r="Z87" s="25"/>
      <c r="AA87" s="25"/>
      <c r="AB87" s="25"/>
      <c r="AC87" s="25"/>
      <c r="AD87" s="2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row>
    <row r="88" spans="1:56" ht="14.25" hidden="1" customHeight="1" x14ac:dyDescent="0.3">
      <c r="A88" s="331"/>
      <c r="B88" s="56">
        <v>17</v>
      </c>
      <c r="C88" s="57" t="str">
        <f t="shared" ca="1" si="11"/>
        <v>1.6</v>
      </c>
      <c r="D88" s="57" t="str">
        <f t="shared" ca="1" si="12"/>
        <v>na</v>
      </c>
      <c r="E88" s="57" t="s">
        <v>40</v>
      </c>
      <c r="F88" s="58" t="str">
        <f t="shared" ca="1" si="13"/>
        <v>https://conservatoire.agglo-larochelle.fr/pratique/reseau-des-ecoles-de-l-agglo?article=puilboreau-a-deux-pas-de-la</v>
      </c>
      <c r="G88" s="57" t="str">
        <f t="shared" ca="1" si="14"/>
        <v>A</v>
      </c>
      <c r="H88" s="57">
        <f t="shared" ca="1" si="15"/>
        <v>0</v>
      </c>
      <c r="I88" s="57">
        <f t="shared" ca="1" si="16"/>
        <v>0</v>
      </c>
      <c r="J88" s="59">
        <f t="shared" ca="1" si="17"/>
        <v>0</v>
      </c>
      <c r="K88" s="60" t="str">
        <f t="shared" ca="1" si="18"/>
        <v/>
      </c>
      <c r="L88" s="60"/>
      <c r="M88" s="60">
        <f t="shared" ca="1" si="19"/>
        <v>0</v>
      </c>
      <c r="N88" s="61">
        <f t="shared" ca="1" si="20"/>
        <v>0</v>
      </c>
      <c r="O88" s="61"/>
      <c r="P88" s="62"/>
      <c r="Q88" s="62"/>
      <c r="R88" s="62"/>
      <c r="S88" s="62"/>
      <c r="T88" s="62"/>
      <c r="U88" s="63">
        <f t="shared" si="21"/>
        <v>0</v>
      </c>
      <c r="V88" s="54"/>
      <c r="W88" s="24"/>
      <c r="X88" s="25"/>
      <c r="Y88" s="25"/>
      <c r="Z88" s="25"/>
      <c r="AA88" s="25"/>
      <c r="AB88" s="25"/>
      <c r="AC88" s="25"/>
      <c r="AD88" s="2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row>
    <row r="89" spans="1:56" ht="14.25" hidden="1" customHeight="1" x14ac:dyDescent="0.3">
      <c r="A89" s="331"/>
      <c r="B89" s="56">
        <v>17</v>
      </c>
      <c r="C89" s="57" t="str">
        <f t="shared" ca="1" si="11"/>
        <v>1.6</v>
      </c>
      <c r="D89" s="57" t="str">
        <f t="shared" ca="1" si="12"/>
        <v>na</v>
      </c>
      <c r="E89" s="57" t="s">
        <v>43</v>
      </c>
      <c r="F89" s="58" t="str">
        <f t="shared" ca="1" si="13"/>
        <v>https://conservatoire.agglo-larochelle.fr/ressources-documentaires</v>
      </c>
      <c r="G89" s="57" t="str">
        <f t="shared" ca="1" si="14"/>
        <v>A</v>
      </c>
      <c r="H89" s="57">
        <f t="shared" ca="1" si="15"/>
        <v>0</v>
      </c>
      <c r="I89" s="57">
        <f t="shared" ca="1" si="16"/>
        <v>0</v>
      </c>
      <c r="J89" s="59">
        <f t="shared" ca="1" si="17"/>
        <v>0</v>
      </c>
      <c r="K89" s="60" t="str">
        <f t="shared" ca="1" si="18"/>
        <v/>
      </c>
      <c r="L89" s="60"/>
      <c r="M89" s="60">
        <f t="shared" ca="1" si="19"/>
        <v>0</v>
      </c>
      <c r="N89" s="61">
        <f t="shared" ca="1" si="20"/>
        <v>0</v>
      </c>
      <c r="O89" s="61"/>
      <c r="P89" s="62"/>
      <c r="Q89" s="62"/>
      <c r="R89" s="62"/>
      <c r="S89" s="62"/>
      <c r="T89" s="62"/>
      <c r="U89" s="63">
        <f t="shared" si="21"/>
        <v>0</v>
      </c>
      <c r="V89" s="54"/>
      <c r="W89" s="24"/>
      <c r="X89" s="25"/>
      <c r="Y89" s="25"/>
      <c r="Z89" s="25"/>
      <c r="AA89" s="25"/>
      <c r="AB89" s="25"/>
      <c r="AC89" s="25"/>
      <c r="AD89" s="2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row>
    <row r="90" spans="1:56" ht="14.25" hidden="1" customHeight="1" x14ac:dyDescent="0.3">
      <c r="A90" s="331"/>
      <c r="B90" s="56">
        <v>17</v>
      </c>
      <c r="C90" s="57" t="str">
        <f t="shared" ca="1" si="11"/>
        <v>1.6</v>
      </c>
      <c r="D90" s="57" t="str">
        <f t="shared" ca="1" si="12"/>
        <v>na</v>
      </c>
      <c r="E90" s="57" t="s">
        <v>46</v>
      </c>
      <c r="F90" s="58" t="str">
        <f t="shared" ca="1" si="13"/>
        <v>https://conservatoire.agglo-larochelle.fr/accessibilite</v>
      </c>
      <c r="G90" s="57" t="str">
        <f t="shared" ca="1" si="14"/>
        <v>A</v>
      </c>
      <c r="H90" s="57">
        <f t="shared" ca="1" si="15"/>
        <v>0</v>
      </c>
      <c r="I90" s="57">
        <f t="shared" ca="1" si="16"/>
        <v>0</v>
      </c>
      <c r="J90" s="59">
        <f t="shared" ca="1" si="17"/>
        <v>0</v>
      </c>
      <c r="K90" s="60" t="str">
        <f t="shared" ca="1" si="18"/>
        <v/>
      </c>
      <c r="L90" s="60"/>
      <c r="M90" s="60">
        <f t="shared" ca="1" si="19"/>
        <v>0</v>
      </c>
      <c r="N90" s="61">
        <f t="shared" ca="1" si="20"/>
        <v>0</v>
      </c>
      <c r="O90" s="61"/>
      <c r="P90" s="62"/>
      <c r="Q90" s="62"/>
      <c r="R90" s="62"/>
      <c r="S90" s="62"/>
      <c r="T90" s="62"/>
      <c r="U90" s="63">
        <f t="shared" si="21"/>
        <v>0</v>
      </c>
      <c r="V90" s="54"/>
      <c r="W90" s="24"/>
      <c r="X90" s="25"/>
      <c r="Y90" s="25"/>
      <c r="Z90" s="25"/>
      <c r="AA90" s="25"/>
      <c r="AB90" s="25"/>
      <c r="AC90" s="25"/>
      <c r="AD90" s="2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row>
    <row r="91" spans="1:56" ht="14.25" hidden="1" customHeight="1" x14ac:dyDescent="0.3">
      <c r="A91" s="331"/>
      <c r="B91" s="56">
        <v>17</v>
      </c>
      <c r="C91" s="57" t="str">
        <f t="shared" ca="1" si="11"/>
        <v>1.6</v>
      </c>
      <c r="D91" s="57" t="str">
        <f t="shared" ca="1" si="12"/>
        <v>na</v>
      </c>
      <c r="E91" s="57" t="s">
        <v>49</v>
      </c>
      <c r="F91" s="58" t="str">
        <f t="shared" ca="1" si="13"/>
        <v>https://conservatoire.agglo-larochelle.fr/mentions-legales</v>
      </c>
      <c r="G91" s="57" t="str">
        <f t="shared" ca="1" si="14"/>
        <v>A</v>
      </c>
      <c r="H91" s="57">
        <f t="shared" ca="1" si="15"/>
        <v>0</v>
      </c>
      <c r="I91" s="57">
        <f t="shared" ca="1" si="16"/>
        <v>0</v>
      </c>
      <c r="J91" s="59">
        <f t="shared" ca="1" si="17"/>
        <v>0</v>
      </c>
      <c r="K91" s="60" t="str">
        <f t="shared" ca="1" si="18"/>
        <v/>
      </c>
      <c r="L91" s="60"/>
      <c r="M91" s="60">
        <f t="shared" ca="1" si="19"/>
        <v>0</v>
      </c>
      <c r="N91" s="61">
        <f t="shared" ca="1" si="20"/>
        <v>0</v>
      </c>
      <c r="O91" s="61"/>
      <c r="P91" s="62"/>
      <c r="Q91" s="62"/>
      <c r="R91" s="62"/>
      <c r="S91" s="62"/>
      <c r="T91" s="62"/>
      <c r="U91" s="63">
        <f t="shared" si="21"/>
        <v>0</v>
      </c>
      <c r="V91" s="54"/>
      <c r="W91" s="24"/>
      <c r="X91" s="25"/>
      <c r="Y91" s="25"/>
      <c r="Z91" s="25"/>
      <c r="AA91" s="25"/>
      <c r="AB91" s="25"/>
      <c r="AC91" s="25"/>
      <c r="AD91" s="2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row>
    <row r="92" spans="1:56" ht="14.25" hidden="1" customHeight="1" x14ac:dyDescent="0.3">
      <c r="A92" s="331"/>
      <c r="B92" s="56">
        <v>18</v>
      </c>
      <c r="C92" s="57" t="str">
        <f t="shared" ca="1" si="11"/>
        <v>1.7</v>
      </c>
      <c r="D92" s="57" t="str">
        <f t="shared" ca="1" si="12"/>
        <v>na</v>
      </c>
      <c r="E92" s="57" t="s">
        <v>10</v>
      </c>
      <c r="F92" s="58" t="str">
        <f t="shared" ca="1" si="13"/>
        <v>https://conservatoire.agglo-larochelle.fr/</v>
      </c>
      <c r="G92" s="57" t="str">
        <f t="shared" ca="1" si="14"/>
        <v>A</v>
      </c>
      <c r="H92" s="57">
        <f t="shared" ca="1" si="15"/>
        <v>0</v>
      </c>
      <c r="I92" s="57">
        <f t="shared" ca="1" si="16"/>
        <v>0</v>
      </c>
      <c r="J92" s="59">
        <f t="shared" ca="1" si="17"/>
        <v>0</v>
      </c>
      <c r="K92" s="60" t="str">
        <f t="shared" ca="1" si="18"/>
        <v/>
      </c>
      <c r="L92" s="60"/>
      <c r="M92" s="60">
        <f t="shared" ca="1" si="19"/>
        <v>0</v>
      </c>
      <c r="N92" s="61">
        <f t="shared" ca="1" si="20"/>
        <v>0</v>
      </c>
      <c r="O92" s="61"/>
      <c r="P92" s="62"/>
      <c r="Q92" s="62"/>
      <c r="R92" s="62"/>
      <c r="S92" s="62"/>
      <c r="T92" s="62"/>
      <c r="U92" s="63">
        <f t="shared" si="21"/>
        <v>0</v>
      </c>
      <c r="V92" s="54"/>
      <c r="W92" s="24"/>
      <c r="X92" s="25"/>
      <c r="Y92" s="25"/>
      <c r="Z92" s="25"/>
      <c r="AA92" s="25"/>
      <c r="AB92" s="25"/>
      <c r="AC92" s="25"/>
      <c r="AD92" s="2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row>
    <row r="93" spans="1:56" ht="14.25" hidden="1" customHeight="1" x14ac:dyDescent="0.3">
      <c r="A93" s="331"/>
      <c r="B93" s="56">
        <v>18</v>
      </c>
      <c r="C93" s="57" t="str">
        <f t="shared" ca="1" si="11"/>
        <v>1.7</v>
      </c>
      <c r="D93" s="57" t="str">
        <f t="shared" ca="1" si="12"/>
        <v>na</v>
      </c>
      <c r="E93" s="57" t="s">
        <v>13</v>
      </c>
      <c r="F93" s="58" t="str">
        <f t="shared" ca="1" si="13"/>
        <v>https://conservatoire.agglo-larochelle.fr/plan-du-site</v>
      </c>
      <c r="G93" s="57" t="str">
        <f t="shared" ca="1" si="14"/>
        <v>A</v>
      </c>
      <c r="H93" s="57">
        <f t="shared" ca="1" si="15"/>
        <v>0</v>
      </c>
      <c r="I93" s="57">
        <f t="shared" ca="1" si="16"/>
        <v>0</v>
      </c>
      <c r="J93" s="59">
        <f t="shared" ca="1" si="17"/>
        <v>0</v>
      </c>
      <c r="K93" s="60" t="str">
        <f t="shared" ca="1" si="18"/>
        <v/>
      </c>
      <c r="L93" s="60"/>
      <c r="M93" s="60">
        <f t="shared" ca="1" si="19"/>
        <v>0</v>
      </c>
      <c r="N93" s="61">
        <f t="shared" ca="1" si="20"/>
        <v>0</v>
      </c>
      <c r="O93" s="61"/>
      <c r="P93" s="62"/>
      <c r="Q93" s="62"/>
      <c r="R93" s="62"/>
      <c r="S93" s="62"/>
      <c r="T93" s="62"/>
      <c r="U93" s="63">
        <f t="shared" si="21"/>
        <v>0</v>
      </c>
      <c r="V93" s="54"/>
      <c r="W93" s="24"/>
      <c r="X93" s="25"/>
      <c r="Y93" s="25"/>
      <c r="Z93" s="25"/>
      <c r="AA93" s="25"/>
      <c r="AB93" s="25"/>
      <c r="AC93" s="25"/>
      <c r="AD93" s="2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row>
    <row r="94" spans="1:56" ht="14.25" hidden="1" customHeight="1" x14ac:dyDescent="0.3">
      <c r="A94" s="331"/>
      <c r="B94" s="56">
        <v>18</v>
      </c>
      <c r="C94" s="57" t="str">
        <f t="shared" ca="1" si="11"/>
        <v>1.7</v>
      </c>
      <c r="D94" s="57" t="str">
        <f t="shared" ca="1" si="12"/>
        <v>na</v>
      </c>
      <c r="E94" s="57" t="s">
        <v>16</v>
      </c>
      <c r="F94" s="58" t="str">
        <f t="shared" ca="1" si="13"/>
        <v>https://conservatoire.agglo-larochelle.fr/musique</v>
      </c>
      <c r="G94" s="57" t="str">
        <f t="shared" ca="1" si="14"/>
        <v>A</v>
      </c>
      <c r="H94" s="57">
        <f t="shared" ca="1" si="15"/>
        <v>0</v>
      </c>
      <c r="I94" s="57">
        <f t="shared" ca="1" si="16"/>
        <v>0</v>
      </c>
      <c r="J94" s="59">
        <f t="shared" ca="1" si="17"/>
        <v>0</v>
      </c>
      <c r="K94" s="60" t="str">
        <f t="shared" ca="1" si="18"/>
        <v/>
      </c>
      <c r="L94" s="60"/>
      <c r="M94" s="60">
        <f t="shared" ca="1" si="19"/>
        <v>0</v>
      </c>
      <c r="N94" s="61">
        <f t="shared" ca="1" si="20"/>
        <v>0</v>
      </c>
      <c r="O94" s="61"/>
      <c r="P94" s="62"/>
      <c r="Q94" s="62"/>
      <c r="R94" s="62"/>
      <c r="S94" s="62"/>
      <c r="T94" s="62"/>
      <c r="U94" s="63">
        <f t="shared" si="21"/>
        <v>0</v>
      </c>
      <c r="V94" s="54"/>
      <c r="W94" s="24"/>
      <c r="X94" s="25"/>
      <c r="Y94" s="25"/>
      <c r="Z94" s="25"/>
      <c r="AA94" s="25"/>
      <c r="AB94" s="25"/>
      <c r="AC94" s="25"/>
      <c r="AD94" s="2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row>
    <row r="95" spans="1:56" ht="14.25" hidden="1" customHeight="1" x14ac:dyDescent="0.3">
      <c r="A95" s="331"/>
      <c r="B95" s="56">
        <v>18</v>
      </c>
      <c r="C95" s="57" t="str">
        <f t="shared" ca="1" si="11"/>
        <v>1.7</v>
      </c>
      <c r="D95" s="57" t="str">
        <f t="shared" ca="1" si="12"/>
        <v>na</v>
      </c>
      <c r="E95" s="57" t="s">
        <v>19</v>
      </c>
      <c r="F95" s="58" t="str">
        <f t="shared" ca="1" si="13"/>
        <v>https://conservatoire.agglo-larochelle.fr/musique/parcours-du-musicien</v>
      </c>
      <c r="G95" s="57" t="str">
        <f t="shared" ca="1" si="14"/>
        <v>A</v>
      </c>
      <c r="H95" s="57">
        <f t="shared" ca="1" si="15"/>
        <v>0</v>
      </c>
      <c r="I95" s="57">
        <f t="shared" ca="1" si="16"/>
        <v>0</v>
      </c>
      <c r="J95" s="59">
        <f t="shared" ca="1" si="17"/>
        <v>0</v>
      </c>
      <c r="K95" s="60" t="str">
        <f t="shared" ca="1" si="18"/>
        <v/>
      </c>
      <c r="L95" s="60"/>
      <c r="M95" s="60">
        <f t="shared" ca="1" si="19"/>
        <v>0</v>
      </c>
      <c r="N95" s="61">
        <f t="shared" ca="1" si="20"/>
        <v>0</v>
      </c>
      <c r="O95" s="61"/>
      <c r="P95" s="62"/>
      <c r="Q95" s="62"/>
      <c r="R95" s="62"/>
      <c r="S95" s="62"/>
      <c r="T95" s="62"/>
      <c r="U95" s="63">
        <f t="shared" si="21"/>
        <v>0</v>
      </c>
      <c r="V95" s="54"/>
      <c r="W95" s="24"/>
      <c r="X95" s="25"/>
      <c r="Y95" s="25"/>
      <c r="Z95" s="25"/>
      <c r="AA95" s="25"/>
      <c r="AB95" s="25"/>
      <c r="AC95" s="25"/>
      <c r="AD95" s="2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row>
    <row r="96" spans="1:56" ht="14.25" hidden="1" customHeight="1" x14ac:dyDescent="0.3">
      <c r="A96" s="331"/>
      <c r="B96" s="56">
        <v>18</v>
      </c>
      <c r="C96" s="57" t="str">
        <f t="shared" ca="1" si="11"/>
        <v>1.7</v>
      </c>
      <c r="D96" s="57" t="str">
        <f t="shared" ca="1" si="12"/>
        <v>na</v>
      </c>
      <c r="E96" s="57" t="s">
        <v>22</v>
      </c>
      <c r="F96" s="58" t="str">
        <f t="shared" ca="1" si="13"/>
        <v>https://conservatoire.agglo-larochelle.fr/musique/enseignants-musique</v>
      </c>
      <c r="G96" s="57" t="str">
        <f t="shared" ca="1" si="14"/>
        <v>A</v>
      </c>
      <c r="H96" s="57">
        <f t="shared" ca="1" si="15"/>
        <v>0</v>
      </c>
      <c r="I96" s="57">
        <f t="shared" ca="1" si="16"/>
        <v>0</v>
      </c>
      <c r="J96" s="59">
        <f t="shared" ca="1" si="17"/>
        <v>0</v>
      </c>
      <c r="K96" s="60" t="str">
        <f t="shared" ca="1" si="18"/>
        <v/>
      </c>
      <c r="L96" s="60"/>
      <c r="M96" s="60">
        <f t="shared" ca="1" si="19"/>
        <v>0</v>
      </c>
      <c r="N96" s="61">
        <f t="shared" ca="1" si="20"/>
        <v>0</v>
      </c>
      <c r="O96" s="61"/>
      <c r="P96" s="62"/>
      <c r="Q96" s="62"/>
      <c r="R96" s="62"/>
      <c r="S96" s="62"/>
      <c r="T96" s="62"/>
      <c r="U96" s="63">
        <f t="shared" si="21"/>
        <v>0</v>
      </c>
      <c r="V96" s="54"/>
      <c r="W96" s="24"/>
      <c r="X96" s="25"/>
      <c r="Y96" s="25"/>
      <c r="Z96" s="25"/>
      <c r="AA96" s="25"/>
      <c r="AB96" s="25"/>
      <c r="AC96" s="25"/>
      <c r="AD96" s="2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row>
    <row r="97" spans="1:56" ht="14.25" hidden="1" customHeight="1" x14ac:dyDescent="0.3">
      <c r="A97" s="331"/>
      <c r="B97" s="56">
        <v>18</v>
      </c>
      <c r="C97" s="57" t="str">
        <f t="shared" ca="1" si="11"/>
        <v>1.7</v>
      </c>
      <c r="D97" s="57" t="str">
        <f t="shared" ca="1" si="12"/>
        <v>na</v>
      </c>
      <c r="E97" s="57" t="s">
        <v>25</v>
      </c>
      <c r="F97" s="58" t="str">
        <f t="shared" ca="1" si="13"/>
        <v>https://conservatoire.agglo-larochelle.fr/agenda?</v>
      </c>
      <c r="G97" s="57" t="str">
        <f t="shared" ca="1" si="14"/>
        <v>A</v>
      </c>
      <c r="H97" s="57">
        <f t="shared" ca="1" si="15"/>
        <v>0</v>
      </c>
      <c r="I97" s="57">
        <f t="shared" ca="1" si="16"/>
        <v>0</v>
      </c>
      <c r="J97" s="59">
        <f t="shared" ca="1" si="17"/>
        <v>0</v>
      </c>
      <c r="K97" s="60" t="str">
        <f t="shared" ca="1" si="18"/>
        <v/>
      </c>
      <c r="L97" s="60"/>
      <c r="M97" s="60">
        <f t="shared" ca="1" si="19"/>
        <v>0</v>
      </c>
      <c r="N97" s="61">
        <f t="shared" ca="1" si="20"/>
        <v>0</v>
      </c>
      <c r="O97" s="61"/>
      <c r="P97" s="62"/>
      <c r="Q97" s="62"/>
      <c r="R97" s="62"/>
      <c r="S97" s="62"/>
      <c r="T97" s="62"/>
      <c r="U97" s="63">
        <f t="shared" si="21"/>
        <v>0</v>
      </c>
      <c r="V97" s="54"/>
      <c r="W97" s="24"/>
      <c r="X97" s="25"/>
      <c r="Y97" s="25"/>
      <c r="Z97" s="25"/>
      <c r="AA97" s="25"/>
      <c r="AB97" s="25"/>
      <c r="AC97" s="25"/>
      <c r="AD97" s="2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row>
    <row r="98" spans="1:56" ht="14.25" hidden="1" customHeight="1" x14ac:dyDescent="0.3">
      <c r="A98" s="331"/>
      <c r="B98" s="46">
        <v>18</v>
      </c>
      <c r="C98" s="47" t="str">
        <f t="shared" ca="1" si="11"/>
        <v>1.7</v>
      </c>
      <c r="D98" s="47" t="str">
        <f t="shared" ca="1" si="12"/>
        <v>na</v>
      </c>
      <c r="E98" s="47" t="s">
        <v>28</v>
      </c>
      <c r="F98" s="48" t="str">
        <f t="shared" ca="1" si="13"/>
        <v>https://conservatoire.agglo-larochelle.fr/agenda?article=conservatoire-funky-band-et-ateliers-musiques-actuelles</v>
      </c>
      <c r="G98" s="47" t="str">
        <f t="shared" ca="1" si="14"/>
        <v>A</v>
      </c>
      <c r="H98" s="47">
        <f t="shared" ca="1" si="15"/>
        <v>0</v>
      </c>
      <c r="I98" s="47">
        <f t="shared" ca="1" si="16"/>
        <v>0</v>
      </c>
      <c r="J98" s="49">
        <f t="shared" ca="1" si="17"/>
        <v>0</v>
      </c>
      <c r="K98" s="50" t="str">
        <f t="shared" ca="1" si="18"/>
        <v/>
      </c>
      <c r="L98" s="50"/>
      <c r="M98" s="50">
        <f t="shared" ca="1" si="19"/>
        <v>0</v>
      </c>
      <c r="N98" s="51">
        <f t="shared" ca="1" si="20"/>
        <v>0</v>
      </c>
      <c r="O98" s="51"/>
      <c r="P98" s="52"/>
      <c r="Q98" s="52"/>
      <c r="R98" s="52"/>
      <c r="S98" s="52"/>
      <c r="T98" s="52"/>
      <c r="U98" s="53">
        <f t="shared" si="21"/>
        <v>0</v>
      </c>
      <c r="V98" s="54"/>
      <c r="W98" s="24"/>
      <c r="X98" s="25"/>
      <c r="Y98" s="25"/>
      <c r="Z98" s="25"/>
      <c r="AA98" s="25"/>
      <c r="AB98" s="25"/>
      <c r="AC98" s="25"/>
      <c r="AD98" s="2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row>
    <row r="99" spans="1:56" ht="14.25" hidden="1" customHeight="1" x14ac:dyDescent="0.3">
      <c r="A99" s="331"/>
      <c r="B99" s="56">
        <v>18</v>
      </c>
      <c r="C99" s="57" t="str">
        <f t="shared" ca="1" si="11"/>
        <v>1.7</v>
      </c>
      <c r="D99" s="57" t="str">
        <f t="shared" ca="1" si="12"/>
        <v>na</v>
      </c>
      <c r="E99" s="57" t="s">
        <v>31</v>
      </c>
      <c r="F99" s="58" t="str">
        <f t="shared" ca="1" si="13"/>
        <v>https://conservatoire.agglo-larochelle.fr/actualites</v>
      </c>
      <c r="G99" s="57" t="str">
        <f t="shared" ca="1" si="14"/>
        <v>A</v>
      </c>
      <c r="H99" s="57">
        <f t="shared" ca="1" si="15"/>
        <v>0</v>
      </c>
      <c r="I99" s="57">
        <f t="shared" ca="1" si="16"/>
        <v>0</v>
      </c>
      <c r="J99" s="59">
        <f t="shared" ca="1" si="17"/>
        <v>0</v>
      </c>
      <c r="K99" s="60" t="str">
        <f t="shared" ca="1" si="18"/>
        <v/>
      </c>
      <c r="L99" s="60"/>
      <c r="M99" s="60">
        <f t="shared" ca="1" si="19"/>
        <v>0</v>
      </c>
      <c r="N99" s="61">
        <f t="shared" ca="1" si="20"/>
        <v>0</v>
      </c>
      <c r="O99" s="61"/>
      <c r="P99" s="62"/>
      <c r="Q99" s="62"/>
      <c r="R99" s="62"/>
      <c r="S99" s="62"/>
      <c r="T99" s="62"/>
      <c r="U99" s="63">
        <f t="shared" si="21"/>
        <v>0</v>
      </c>
      <c r="V99" s="54"/>
      <c r="W99" s="24"/>
      <c r="X99" s="25"/>
      <c r="Y99" s="25"/>
      <c r="Z99" s="25"/>
      <c r="AA99" s="25"/>
      <c r="AB99" s="25"/>
      <c r="AC99" s="25"/>
      <c r="AD99" s="2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row>
    <row r="100" spans="1:56" ht="14.25" hidden="1" customHeight="1" x14ac:dyDescent="0.3">
      <c r="A100" s="331"/>
      <c r="B100" s="56">
        <v>18</v>
      </c>
      <c r="C100" s="57" t="str">
        <f t="shared" ca="1" si="11"/>
        <v>1.7</v>
      </c>
      <c r="D100" s="57" t="str">
        <f t="shared" ca="1" si="12"/>
        <v>na</v>
      </c>
      <c r="E100" s="57" t="s">
        <v>34</v>
      </c>
      <c r="F100" s="58" t="str">
        <f t="shared" ca="1" si="13"/>
        <v>https://conservatoire.agglo-larochelle.fr/-/ouverture-de-saison</v>
      </c>
      <c r="G100" s="57" t="str">
        <f t="shared" ca="1" si="14"/>
        <v>A</v>
      </c>
      <c r="H100" s="57">
        <f t="shared" ca="1" si="15"/>
        <v>0</v>
      </c>
      <c r="I100" s="57">
        <f t="shared" ca="1" si="16"/>
        <v>0</v>
      </c>
      <c r="J100" s="59">
        <f t="shared" ca="1" si="17"/>
        <v>0</v>
      </c>
      <c r="K100" s="60" t="str">
        <f t="shared" ca="1" si="18"/>
        <v/>
      </c>
      <c r="L100" s="60"/>
      <c r="M100" s="60">
        <f t="shared" ca="1" si="19"/>
        <v>0</v>
      </c>
      <c r="N100" s="61">
        <f t="shared" ca="1" si="20"/>
        <v>0</v>
      </c>
      <c r="O100" s="61"/>
      <c r="P100" s="62"/>
      <c r="Q100" s="62"/>
      <c r="R100" s="62"/>
      <c r="S100" s="62"/>
      <c r="T100" s="62"/>
      <c r="U100" s="63">
        <f t="shared" si="21"/>
        <v>0</v>
      </c>
      <c r="V100" s="54"/>
      <c r="W100" s="24"/>
      <c r="X100" s="25"/>
      <c r="Y100" s="25"/>
      <c r="Z100" s="25"/>
      <c r="AA100" s="25"/>
      <c r="AB100" s="25"/>
      <c r="AC100" s="25"/>
      <c r="AD100" s="2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row>
    <row r="101" spans="1:56" ht="14.25" hidden="1" customHeight="1" x14ac:dyDescent="0.3">
      <c r="A101" s="331"/>
      <c r="B101" s="56">
        <v>18</v>
      </c>
      <c r="C101" s="57" t="str">
        <f t="shared" ca="1" si="11"/>
        <v>1.7</v>
      </c>
      <c r="D101" s="57" t="str">
        <f t="shared" ca="1" si="12"/>
        <v>na</v>
      </c>
      <c r="E101" s="57" t="s">
        <v>37</v>
      </c>
      <c r="F101" s="58" t="str">
        <f t="shared" ca="1" si="13"/>
        <v>https://conservatoire.agglo-larochelle.fr/contactez-nous</v>
      </c>
      <c r="G101" s="57" t="str">
        <f t="shared" ca="1" si="14"/>
        <v>A</v>
      </c>
      <c r="H101" s="57">
        <f t="shared" ca="1" si="15"/>
        <v>0</v>
      </c>
      <c r="I101" s="57">
        <f t="shared" ca="1" si="16"/>
        <v>0</v>
      </c>
      <c r="J101" s="59">
        <f t="shared" ca="1" si="17"/>
        <v>0</v>
      </c>
      <c r="K101" s="60" t="str">
        <f t="shared" ca="1" si="18"/>
        <v/>
      </c>
      <c r="L101" s="60"/>
      <c r="M101" s="60">
        <f t="shared" ca="1" si="19"/>
        <v>0</v>
      </c>
      <c r="N101" s="61">
        <f t="shared" ca="1" si="20"/>
        <v>0</v>
      </c>
      <c r="O101" s="61"/>
      <c r="P101" s="62"/>
      <c r="Q101" s="62"/>
      <c r="R101" s="62"/>
      <c r="S101" s="62"/>
      <c r="T101" s="62"/>
      <c r="U101" s="63">
        <f t="shared" si="21"/>
        <v>0</v>
      </c>
      <c r="V101" s="54"/>
      <c r="W101" s="24"/>
      <c r="X101" s="25"/>
      <c r="Y101" s="25"/>
      <c r="Z101" s="25"/>
      <c r="AA101" s="25"/>
      <c r="AB101" s="25"/>
      <c r="AC101" s="25"/>
      <c r="AD101" s="2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row>
    <row r="102" spans="1:56" ht="14.25" hidden="1" customHeight="1" x14ac:dyDescent="0.3">
      <c r="A102" s="331"/>
      <c r="B102" s="56">
        <v>18</v>
      </c>
      <c r="C102" s="57" t="str">
        <f t="shared" ca="1" si="11"/>
        <v>1.7</v>
      </c>
      <c r="D102" s="57" t="str">
        <f t="shared" ca="1" si="12"/>
        <v>na</v>
      </c>
      <c r="E102" s="57" t="s">
        <v>40</v>
      </c>
      <c r="F102" s="58" t="str">
        <f t="shared" ca="1" si="13"/>
        <v>https://conservatoire.agglo-larochelle.fr/pratique/reseau-des-ecoles-de-l-agglo?article=puilboreau-a-deux-pas-de-la</v>
      </c>
      <c r="G102" s="57" t="str">
        <f t="shared" ca="1" si="14"/>
        <v>A</v>
      </c>
      <c r="H102" s="57">
        <f t="shared" ca="1" si="15"/>
        <v>0</v>
      </c>
      <c r="I102" s="57">
        <f t="shared" ca="1" si="16"/>
        <v>0</v>
      </c>
      <c r="J102" s="59">
        <f t="shared" ca="1" si="17"/>
        <v>0</v>
      </c>
      <c r="K102" s="60" t="str">
        <f t="shared" ca="1" si="18"/>
        <v/>
      </c>
      <c r="L102" s="60"/>
      <c r="M102" s="60">
        <f t="shared" ca="1" si="19"/>
        <v>0</v>
      </c>
      <c r="N102" s="61">
        <f t="shared" ca="1" si="20"/>
        <v>0</v>
      </c>
      <c r="O102" s="61"/>
      <c r="P102" s="62"/>
      <c r="Q102" s="62"/>
      <c r="R102" s="62"/>
      <c r="S102" s="62"/>
      <c r="T102" s="62"/>
      <c r="U102" s="63">
        <f t="shared" si="21"/>
        <v>0</v>
      </c>
      <c r="V102" s="54"/>
      <c r="W102" s="24"/>
      <c r="X102" s="25"/>
      <c r="Y102" s="25"/>
      <c r="Z102" s="25"/>
      <c r="AA102" s="25"/>
      <c r="AB102" s="25"/>
      <c r="AC102" s="25"/>
      <c r="AD102" s="2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row>
    <row r="103" spans="1:56" ht="14.25" hidden="1" customHeight="1" x14ac:dyDescent="0.3">
      <c r="A103" s="331"/>
      <c r="B103" s="56">
        <v>18</v>
      </c>
      <c r="C103" s="57" t="str">
        <f t="shared" ca="1" si="11"/>
        <v>1.7</v>
      </c>
      <c r="D103" s="57" t="str">
        <f t="shared" ca="1" si="12"/>
        <v>na</v>
      </c>
      <c r="E103" s="57" t="s">
        <v>43</v>
      </c>
      <c r="F103" s="58" t="str">
        <f t="shared" ca="1" si="13"/>
        <v>https://conservatoire.agglo-larochelle.fr/ressources-documentaires</v>
      </c>
      <c r="G103" s="57" t="str">
        <f t="shared" ca="1" si="14"/>
        <v>A</v>
      </c>
      <c r="H103" s="57">
        <f t="shared" ca="1" si="15"/>
        <v>0</v>
      </c>
      <c r="I103" s="57">
        <f t="shared" ca="1" si="16"/>
        <v>0</v>
      </c>
      <c r="J103" s="59">
        <f t="shared" ca="1" si="17"/>
        <v>0</v>
      </c>
      <c r="K103" s="60" t="str">
        <f t="shared" ca="1" si="18"/>
        <v/>
      </c>
      <c r="L103" s="60"/>
      <c r="M103" s="60">
        <f t="shared" ca="1" si="19"/>
        <v>0</v>
      </c>
      <c r="N103" s="61">
        <f t="shared" ca="1" si="20"/>
        <v>0</v>
      </c>
      <c r="O103" s="61"/>
      <c r="P103" s="62"/>
      <c r="Q103" s="62"/>
      <c r="R103" s="62"/>
      <c r="S103" s="62"/>
      <c r="T103" s="62"/>
      <c r="U103" s="63">
        <f t="shared" si="21"/>
        <v>0</v>
      </c>
      <c r="V103" s="54"/>
      <c r="W103" s="24"/>
      <c r="X103" s="25"/>
      <c r="Y103" s="25"/>
      <c r="Z103" s="25"/>
      <c r="AA103" s="25"/>
      <c r="AB103" s="25"/>
      <c r="AC103" s="25"/>
      <c r="AD103" s="2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row>
    <row r="104" spans="1:56" ht="14.25" hidden="1" customHeight="1" x14ac:dyDescent="0.3">
      <c r="A104" s="331"/>
      <c r="B104" s="56">
        <v>18</v>
      </c>
      <c r="C104" s="57" t="str">
        <f t="shared" ca="1" si="11"/>
        <v>1.7</v>
      </c>
      <c r="D104" s="57" t="str">
        <f t="shared" ca="1" si="12"/>
        <v>na</v>
      </c>
      <c r="E104" s="57" t="s">
        <v>46</v>
      </c>
      <c r="F104" s="58" t="str">
        <f t="shared" ca="1" si="13"/>
        <v>https://conservatoire.agglo-larochelle.fr/accessibilite</v>
      </c>
      <c r="G104" s="57" t="str">
        <f t="shared" ca="1" si="14"/>
        <v>A</v>
      </c>
      <c r="H104" s="57">
        <f t="shared" ca="1" si="15"/>
        <v>0</v>
      </c>
      <c r="I104" s="57">
        <f t="shared" ca="1" si="16"/>
        <v>0</v>
      </c>
      <c r="J104" s="59">
        <f t="shared" ca="1" si="17"/>
        <v>0</v>
      </c>
      <c r="K104" s="60" t="str">
        <f t="shared" ca="1" si="18"/>
        <v/>
      </c>
      <c r="L104" s="60"/>
      <c r="M104" s="60">
        <f t="shared" ca="1" si="19"/>
        <v>0</v>
      </c>
      <c r="N104" s="61">
        <f t="shared" ca="1" si="20"/>
        <v>0</v>
      </c>
      <c r="O104" s="61"/>
      <c r="P104" s="62"/>
      <c r="Q104" s="62"/>
      <c r="R104" s="62"/>
      <c r="S104" s="62"/>
      <c r="T104" s="62"/>
      <c r="U104" s="63">
        <f t="shared" si="21"/>
        <v>0</v>
      </c>
      <c r="V104" s="54"/>
      <c r="W104" s="24"/>
      <c r="X104" s="25"/>
      <c r="Y104" s="25"/>
      <c r="Z104" s="25"/>
      <c r="AA104" s="25"/>
      <c r="AB104" s="25"/>
      <c r="AC104" s="25"/>
      <c r="AD104" s="2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row>
    <row r="105" spans="1:56" ht="14.25" hidden="1" customHeight="1" x14ac:dyDescent="0.3">
      <c r="A105" s="331"/>
      <c r="B105" s="56">
        <v>18</v>
      </c>
      <c r="C105" s="57" t="str">
        <f t="shared" ca="1" si="11"/>
        <v>1.7</v>
      </c>
      <c r="D105" s="57" t="str">
        <f t="shared" ca="1" si="12"/>
        <v>na</v>
      </c>
      <c r="E105" s="57" t="s">
        <v>49</v>
      </c>
      <c r="F105" s="58" t="str">
        <f t="shared" ca="1" si="13"/>
        <v>https://conservatoire.agglo-larochelle.fr/mentions-legales</v>
      </c>
      <c r="G105" s="57" t="str">
        <f t="shared" ca="1" si="14"/>
        <v>A</v>
      </c>
      <c r="H105" s="57">
        <f t="shared" ca="1" si="15"/>
        <v>0</v>
      </c>
      <c r="I105" s="57">
        <f t="shared" ca="1" si="16"/>
        <v>0</v>
      </c>
      <c r="J105" s="59">
        <f t="shared" ca="1" si="17"/>
        <v>0</v>
      </c>
      <c r="K105" s="60" t="str">
        <f t="shared" ca="1" si="18"/>
        <v/>
      </c>
      <c r="L105" s="60"/>
      <c r="M105" s="60">
        <f t="shared" ca="1" si="19"/>
        <v>0</v>
      </c>
      <c r="N105" s="61">
        <f t="shared" ca="1" si="20"/>
        <v>0</v>
      </c>
      <c r="O105" s="61"/>
      <c r="P105" s="62"/>
      <c r="Q105" s="62"/>
      <c r="R105" s="62"/>
      <c r="S105" s="62"/>
      <c r="T105" s="62"/>
      <c r="U105" s="63">
        <f t="shared" si="21"/>
        <v>0</v>
      </c>
      <c r="V105" s="54"/>
      <c r="W105" s="24"/>
      <c r="X105" s="25"/>
      <c r="Y105" s="25"/>
      <c r="Z105" s="25"/>
      <c r="AA105" s="25"/>
      <c r="AB105" s="25"/>
      <c r="AC105" s="25"/>
      <c r="AD105" s="2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row>
    <row r="106" spans="1:56" ht="14.25" hidden="1" customHeight="1" x14ac:dyDescent="0.3">
      <c r="A106" s="331"/>
      <c r="B106" s="56">
        <v>19</v>
      </c>
      <c r="C106" s="57" t="str">
        <f t="shared" ca="1" si="11"/>
        <v>1.8</v>
      </c>
      <c r="D106" s="57" t="str">
        <f t="shared" ca="1" si="12"/>
        <v>na</v>
      </c>
      <c r="E106" s="57" t="s">
        <v>10</v>
      </c>
      <c r="F106" s="58" t="str">
        <f t="shared" ca="1" si="13"/>
        <v>https://conservatoire.agglo-larochelle.fr/</v>
      </c>
      <c r="G106" s="57" t="str">
        <f t="shared" ca="1" si="14"/>
        <v>AA</v>
      </c>
      <c r="H106" s="57">
        <f t="shared" ca="1" si="15"/>
        <v>0</v>
      </c>
      <c r="I106" s="57">
        <f t="shared" ca="1" si="16"/>
        <v>0</v>
      </c>
      <c r="J106" s="59">
        <f t="shared" ca="1" si="17"/>
        <v>0</v>
      </c>
      <c r="K106" s="60" t="str">
        <f t="shared" ca="1" si="18"/>
        <v/>
      </c>
      <c r="L106" s="60"/>
      <c r="M106" s="60">
        <f t="shared" ca="1" si="19"/>
        <v>0</v>
      </c>
      <c r="N106" s="61">
        <f t="shared" ca="1" si="20"/>
        <v>0</v>
      </c>
      <c r="O106" s="61"/>
      <c r="P106" s="62"/>
      <c r="Q106" s="62"/>
      <c r="R106" s="62"/>
      <c r="S106" s="62"/>
      <c r="T106" s="62"/>
      <c r="U106" s="63">
        <f t="shared" si="21"/>
        <v>0</v>
      </c>
      <c r="V106" s="54"/>
      <c r="W106" s="24"/>
      <c r="X106" s="25"/>
      <c r="Y106" s="25"/>
      <c r="Z106" s="25"/>
      <c r="AA106" s="25"/>
      <c r="AB106" s="25"/>
      <c r="AC106" s="25"/>
      <c r="AD106" s="2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row>
    <row r="107" spans="1:56" ht="14.25" hidden="1" customHeight="1" x14ac:dyDescent="0.3">
      <c r="A107" s="331"/>
      <c r="B107" s="56">
        <v>19</v>
      </c>
      <c r="C107" s="57" t="str">
        <f t="shared" ca="1" si="11"/>
        <v>1.8</v>
      </c>
      <c r="D107" s="57" t="str">
        <f t="shared" ca="1" si="12"/>
        <v>na</v>
      </c>
      <c r="E107" s="57" t="s">
        <v>13</v>
      </c>
      <c r="F107" s="58" t="str">
        <f t="shared" ca="1" si="13"/>
        <v>https://conservatoire.agglo-larochelle.fr/plan-du-site</v>
      </c>
      <c r="G107" s="57" t="str">
        <f t="shared" ca="1" si="14"/>
        <v>AA</v>
      </c>
      <c r="H107" s="57">
        <f t="shared" ca="1" si="15"/>
        <v>0</v>
      </c>
      <c r="I107" s="57">
        <f t="shared" ca="1" si="16"/>
        <v>0</v>
      </c>
      <c r="J107" s="59">
        <f t="shared" ca="1" si="17"/>
        <v>0</v>
      </c>
      <c r="K107" s="60" t="str">
        <f t="shared" ca="1" si="18"/>
        <v/>
      </c>
      <c r="L107" s="60"/>
      <c r="M107" s="60">
        <f t="shared" ca="1" si="19"/>
        <v>0</v>
      </c>
      <c r="N107" s="61">
        <f t="shared" ca="1" si="20"/>
        <v>0</v>
      </c>
      <c r="O107" s="61"/>
      <c r="P107" s="62"/>
      <c r="Q107" s="62"/>
      <c r="R107" s="62"/>
      <c r="S107" s="62"/>
      <c r="T107" s="62"/>
      <c r="U107" s="63">
        <f t="shared" si="21"/>
        <v>0</v>
      </c>
      <c r="V107" s="54"/>
      <c r="W107" s="24"/>
      <c r="X107" s="25"/>
      <c r="Y107" s="25"/>
      <c r="Z107" s="25"/>
      <c r="AA107" s="25"/>
      <c r="AB107" s="25"/>
      <c r="AC107" s="25"/>
      <c r="AD107" s="2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row>
    <row r="108" spans="1:56" ht="14.25" hidden="1" customHeight="1" x14ac:dyDescent="0.3">
      <c r="A108" s="331"/>
      <c r="B108" s="56">
        <v>19</v>
      </c>
      <c r="C108" s="57" t="str">
        <f t="shared" ca="1" si="11"/>
        <v>1.8</v>
      </c>
      <c r="D108" s="57" t="str">
        <f t="shared" ca="1" si="12"/>
        <v>na</v>
      </c>
      <c r="E108" s="57" t="s">
        <v>16</v>
      </c>
      <c r="F108" s="58" t="str">
        <f t="shared" ca="1" si="13"/>
        <v>https://conservatoire.agglo-larochelle.fr/musique</v>
      </c>
      <c r="G108" s="57" t="str">
        <f t="shared" ca="1" si="14"/>
        <v>AA</v>
      </c>
      <c r="H108" s="57">
        <f t="shared" ca="1" si="15"/>
        <v>0</v>
      </c>
      <c r="I108" s="57">
        <f t="shared" ca="1" si="16"/>
        <v>0</v>
      </c>
      <c r="J108" s="59">
        <f t="shared" ca="1" si="17"/>
        <v>0</v>
      </c>
      <c r="K108" s="60" t="str">
        <f t="shared" ca="1" si="18"/>
        <v/>
      </c>
      <c r="L108" s="60"/>
      <c r="M108" s="60">
        <f t="shared" ca="1" si="19"/>
        <v>0</v>
      </c>
      <c r="N108" s="61">
        <f t="shared" ca="1" si="20"/>
        <v>0</v>
      </c>
      <c r="O108" s="61"/>
      <c r="P108" s="62"/>
      <c r="Q108" s="62"/>
      <c r="R108" s="62"/>
      <c r="S108" s="62"/>
      <c r="T108" s="62"/>
      <c r="U108" s="63">
        <f t="shared" si="21"/>
        <v>0</v>
      </c>
      <c r="V108" s="54"/>
      <c r="W108" s="24"/>
      <c r="X108" s="25"/>
      <c r="Y108" s="25"/>
      <c r="Z108" s="25"/>
      <c r="AA108" s="25"/>
      <c r="AB108" s="25"/>
      <c r="AC108" s="25"/>
      <c r="AD108" s="2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row>
    <row r="109" spans="1:56" ht="14.25" hidden="1" customHeight="1" x14ac:dyDescent="0.3">
      <c r="A109" s="331"/>
      <c r="B109" s="56">
        <v>19</v>
      </c>
      <c r="C109" s="57" t="str">
        <f t="shared" ca="1" si="11"/>
        <v>1.8</v>
      </c>
      <c r="D109" s="57" t="str">
        <f t="shared" ca="1" si="12"/>
        <v>na</v>
      </c>
      <c r="E109" s="57" t="s">
        <v>19</v>
      </c>
      <c r="F109" s="58" t="str">
        <f t="shared" ca="1" si="13"/>
        <v>https://conservatoire.agglo-larochelle.fr/musique/parcours-du-musicien</v>
      </c>
      <c r="G109" s="57" t="str">
        <f t="shared" ca="1" si="14"/>
        <v>AA</v>
      </c>
      <c r="H109" s="57">
        <f t="shared" ca="1" si="15"/>
        <v>0</v>
      </c>
      <c r="I109" s="57">
        <f t="shared" ca="1" si="16"/>
        <v>0</v>
      </c>
      <c r="J109" s="59">
        <f t="shared" ca="1" si="17"/>
        <v>0</v>
      </c>
      <c r="K109" s="60" t="str">
        <f t="shared" ca="1" si="18"/>
        <v/>
      </c>
      <c r="L109" s="60"/>
      <c r="M109" s="60">
        <f t="shared" ca="1" si="19"/>
        <v>0</v>
      </c>
      <c r="N109" s="61">
        <f t="shared" ca="1" si="20"/>
        <v>0</v>
      </c>
      <c r="O109" s="61"/>
      <c r="P109" s="62"/>
      <c r="Q109" s="62"/>
      <c r="R109" s="62"/>
      <c r="S109" s="62"/>
      <c r="T109" s="62"/>
      <c r="U109" s="63">
        <f t="shared" si="21"/>
        <v>0</v>
      </c>
      <c r="V109" s="54"/>
      <c r="W109" s="24"/>
      <c r="X109" s="25"/>
      <c r="Y109" s="25"/>
      <c r="Z109" s="25"/>
      <c r="AA109" s="25"/>
      <c r="AB109" s="25"/>
      <c r="AC109" s="25"/>
      <c r="AD109" s="2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row>
    <row r="110" spans="1:56" ht="14.25" hidden="1" customHeight="1" x14ac:dyDescent="0.3">
      <c r="A110" s="331"/>
      <c r="B110" s="56">
        <v>19</v>
      </c>
      <c r="C110" s="57" t="str">
        <f t="shared" ca="1" si="11"/>
        <v>1.8</v>
      </c>
      <c r="D110" s="57" t="str">
        <f t="shared" ca="1" si="12"/>
        <v>na</v>
      </c>
      <c r="E110" s="57" t="s">
        <v>22</v>
      </c>
      <c r="F110" s="58" t="str">
        <f t="shared" ca="1" si="13"/>
        <v>https://conservatoire.agglo-larochelle.fr/musique/enseignants-musique</v>
      </c>
      <c r="G110" s="57" t="str">
        <f t="shared" ca="1" si="14"/>
        <v>AA</v>
      </c>
      <c r="H110" s="57">
        <f t="shared" ca="1" si="15"/>
        <v>0</v>
      </c>
      <c r="I110" s="57">
        <f t="shared" ca="1" si="16"/>
        <v>0</v>
      </c>
      <c r="J110" s="59">
        <f t="shared" ca="1" si="17"/>
        <v>0</v>
      </c>
      <c r="K110" s="60" t="str">
        <f t="shared" ca="1" si="18"/>
        <v/>
      </c>
      <c r="L110" s="60"/>
      <c r="M110" s="60">
        <f t="shared" ca="1" si="19"/>
        <v>0</v>
      </c>
      <c r="N110" s="61">
        <f t="shared" ca="1" si="20"/>
        <v>0</v>
      </c>
      <c r="O110" s="61"/>
      <c r="P110" s="62"/>
      <c r="Q110" s="62"/>
      <c r="R110" s="62"/>
      <c r="S110" s="62"/>
      <c r="T110" s="62"/>
      <c r="U110" s="63">
        <f t="shared" si="21"/>
        <v>0</v>
      </c>
      <c r="V110" s="54"/>
      <c r="W110" s="24"/>
      <c r="X110" s="25"/>
      <c r="Y110" s="25"/>
      <c r="Z110" s="25"/>
      <c r="AA110" s="25"/>
      <c r="AB110" s="25"/>
      <c r="AC110" s="25"/>
      <c r="AD110" s="2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row>
    <row r="111" spans="1:56" ht="14.25" hidden="1" customHeight="1" x14ac:dyDescent="0.3">
      <c r="A111" s="331"/>
      <c r="B111" s="56">
        <v>19</v>
      </c>
      <c r="C111" s="57" t="str">
        <f t="shared" ca="1" si="11"/>
        <v>1.8</v>
      </c>
      <c r="D111" s="57" t="str">
        <f t="shared" ca="1" si="12"/>
        <v>na</v>
      </c>
      <c r="E111" s="57" t="s">
        <v>25</v>
      </c>
      <c r="F111" s="58" t="str">
        <f t="shared" ca="1" si="13"/>
        <v>https://conservatoire.agglo-larochelle.fr/agenda?</v>
      </c>
      <c r="G111" s="57" t="str">
        <f t="shared" ca="1" si="14"/>
        <v>AA</v>
      </c>
      <c r="H111" s="57">
        <f t="shared" ca="1" si="15"/>
        <v>0</v>
      </c>
      <c r="I111" s="57">
        <f t="shared" ca="1" si="16"/>
        <v>0</v>
      </c>
      <c r="J111" s="59">
        <f t="shared" ca="1" si="17"/>
        <v>0</v>
      </c>
      <c r="K111" s="60" t="str">
        <f t="shared" ca="1" si="18"/>
        <v/>
      </c>
      <c r="L111" s="60"/>
      <c r="M111" s="60">
        <f t="shared" ca="1" si="19"/>
        <v>0</v>
      </c>
      <c r="N111" s="61">
        <f t="shared" ca="1" si="20"/>
        <v>0</v>
      </c>
      <c r="O111" s="61"/>
      <c r="P111" s="62"/>
      <c r="Q111" s="62"/>
      <c r="R111" s="62"/>
      <c r="S111" s="62"/>
      <c r="T111" s="62"/>
      <c r="U111" s="63">
        <f t="shared" si="21"/>
        <v>0</v>
      </c>
      <c r="V111" s="54"/>
      <c r="W111" s="24"/>
      <c r="X111" s="25"/>
      <c r="Y111" s="25"/>
      <c r="Z111" s="25"/>
      <c r="AA111" s="25"/>
      <c r="AB111" s="25"/>
      <c r="AC111" s="25"/>
      <c r="AD111" s="2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row>
    <row r="112" spans="1:56" ht="14.25" hidden="1" customHeight="1" x14ac:dyDescent="0.3">
      <c r="A112" s="331"/>
      <c r="B112" s="56">
        <v>19</v>
      </c>
      <c r="C112" s="57" t="str">
        <f t="shared" ca="1" si="11"/>
        <v>1.8</v>
      </c>
      <c r="D112" s="57" t="str">
        <f t="shared" ca="1" si="12"/>
        <v>na</v>
      </c>
      <c r="E112" s="57" t="s">
        <v>28</v>
      </c>
      <c r="F112" s="58" t="str">
        <f t="shared" ca="1" si="13"/>
        <v>https://conservatoire.agglo-larochelle.fr/agenda?article=conservatoire-funky-band-et-ateliers-musiques-actuelles</v>
      </c>
      <c r="G112" s="57" t="str">
        <f t="shared" ca="1" si="14"/>
        <v>AA</v>
      </c>
      <c r="H112" s="57">
        <f t="shared" ca="1" si="15"/>
        <v>0</v>
      </c>
      <c r="I112" s="57">
        <f t="shared" ca="1" si="16"/>
        <v>0</v>
      </c>
      <c r="J112" s="59">
        <f t="shared" ca="1" si="17"/>
        <v>0</v>
      </c>
      <c r="K112" s="60" t="str">
        <f t="shared" ca="1" si="18"/>
        <v/>
      </c>
      <c r="L112" s="60"/>
      <c r="M112" s="60">
        <f t="shared" ca="1" si="19"/>
        <v>0</v>
      </c>
      <c r="N112" s="61">
        <f t="shared" ca="1" si="20"/>
        <v>0</v>
      </c>
      <c r="O112" s="61"/>
      <c r="P112" s="62"/>
      <c r="Q112" s="62"/>
      <c r="R112" s="62"/>
      <c r="S112" s="62"/>
      <c r="T112" s="62"/>
      <c r="U112" s="63">
        <f t="shared" si="21"/>
        <v>0</v>
      </c>
      <c r="V112" s="54"/>
      <c r="W112" s="24"/>
      <c r="X112" s="25"/>
      <c r="Y112" s="25"/>
      <c r="Z112" s="25"/>
      <c r="AA112" s="25"/>
      <c r="AB112" s="25"/>
      <c r="AC112" s="25"/>
      <c r="AD112" s="2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row>
    <row r="113" spans="1:56" ht="14.25" hidden="1" customHeight="1" x14ac:dyDescent="0.3">
      <c r="A113" s="331"/>
      <c r="B113" s="56">
        <v>19</v>
      </c>
      <c r="C113" s="57" t="str">
        <f t="shared" ca="1" si="11"/>
        <v>1.8</v>
      </c>
      <c r="D113" s="57" t="str">
        <f t="shared" ca="1" si="12"/>
        <v>na</v>
      </c>
      <c r="E113" s="57" t="s">
        <v>31</v>
      </c>
      <c r="F113" s="58" t="str">
        <f t="shared" ca="1" si="13"/>
        <v>https://conservatoire.agglo-larochelle.fr/actualites</v>
      </c>
      <c r="G113" s="57" t="str">
        <f t="shared" ca="1" si="14"/>
        <v>AA</v>
      </c>
      <c r="H113" s="57">
        <f t="shared" ca="1" si="15"/>
        <v>0</v>
      </c>
      <c r="I113" s="57">
        <f t="shared" ca="1" si="16"/>
        <v>0</v>
      </c>
      <c r="J113" s="59">
        <f t="shared" ca="1" si="17"/>
        <v>0</v>
      </c>
      <c r="K113" s="60" t="str">
        <f t="shared" ca="1" si="18"/>
        <v/>
      </c>
      <c r="L113" s="60"/>
      <c r="M113" s="60">
        <f t="shared" ca="1" si="19"/>
        <v>0</v>
      </c>
      <c r="N113" s="61">
        <f t="shared" ca="1" si="20"/>
        <v>0</v>
      </c>
      <c r="O113" s="61"/>
      <c r="P113" s="62"/>
      <c r="Q113" s="62"/>
      <c r="R113" s="62"/>
      <c r="S113" s="62"/>
      <c r="T113" s="62"/>
      <c r="U113" s="63">
        <f t="shared" si="21"/>
        <v>0</v>
      </c>
      <c r="V113" s="54"/>
      <c r="W113" s="24"/>
      <c r="X113" s="25"/>
      <c r="Y113" s="25"/>
      <c r="Z113" s="25"/>
      <c r="AA113" s="25"/>
      <c r="AB113" s="25"/>
      <c r="AC113" s="25"/>
      <c r="AD113" s="2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row>
    <row r="114" spans="1:56" ht="14.25" hidden="1" customHeight="1" x14ac:dyDescent="0.3">
      <c r="A114" s="331"/>
      <c r="B114" s="56">
        <v>19</v>
      </c>
      <c r="C114" s="57" t="str">
        <f t="shared" ca="1" si="11"/>
        <v>1.8</v>
      </c>
      <c r="D114" s="57" t="str">
        <f t="shared" ca="1" si="12"/>
        <v>na</v>
      </c>
      <c r="E114" s="57" t="s">
        <v>34</v>
      </c>
      <c r="F114" s="58" t="str">
        <f t="shared" ca="1" si="13"/>
        <v>https://conservatoire.agglo-larochelle.fr/-/ouverture-de-saison</v>
      </c>
      <c r="G114" s="57" t="str">
        <f t="shared" ca="1" si="14"/>
        <v>AA</v>
      </c>
      <c r="H114" s="57">
        <f t="shared" ca="1" si="15"/>
        <v>0</v>
      </c>
      <c r="I114" s="57">
        <f t="shared" ca="1" si="16"/>
        <v>0</v>
      </c>
      <c r="J114" s="59">
        <f t="shared" ca="1" si="17"/>
        <v>0</v>
      </c>
      <c r="K114" s="60" t="str">
        <f t="shared" ca="1" si="18"/>
        <v/>
      </c>
      <c r="L114" s="60"/>
      <c r="M114" s="60">
        <f t="shared" ca="1" si="19"/>
        <v>0</v>
      </c>
      <c r="N114" s="61">
        <f t="shared" ca="1" si="20"/>
        <v>0</v>
      </c>
      <c r="O114" s="61"/>
      <c r="P114" s="62"/>
      <c r="Q114" s="62"/>
      <c r="R114" s="62"/>
      <c r="S114" s="62"/>
      <c r="T114" s="62"/>
      <c r="U114" s="63">
        <f t="shared" si="21"/>
        <v>0</v>
      </c>
      <c r="V114" s="54"/>
      <c r="W114" s="24"/>
      <c r="X114" s="25"/>
      <c r="Y114" s="25"/>
      <c r="Z114" s="25"/>
      <c r="AA114" s="25"/>
      <c r="AB114" s="25"/>
      <c r="AC114" s="25"/>
      <c r="AD114" s="2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row>
    <row r="115" spans="1:56" ht="14.25" hidden="1" customHeight="1" x14ac:dyDescent="0.3">
      <c r="A115" s="331"/>
      <c r="B115" s="56">
        <v>19</v>
      </c>
      <c r="C115" s="57" t="str">
        <f t="shared" ca="1" si="11"/>
        <v>1.8</v>
      </c>
      <c r="D115" s="57" t="str">
        <f t="shared" ca="1" si="12"/>
        <v>na</v>
      </c>
      <c r="E115" s="57" t="s">
        <v>37</v>
      </c>
      <c r="F115" s="58" t="str">
        <f t="shared" ca="1" si="13"/>
        <v>https://conservatoire.agglo-larochelle.fr/contactez-nous</v>
      </c>
      <c r="G115" s="57" t="str">
        <f t="shared" ca="1" si="14"/>
        <v>AA</v>
      </c>
      <c r="H115" s="57">
        <f t="shared" ca="1" si="15"/>
        <v>0</v>
      </c>
      <c r="I115" s="57">
        <f t="shared" ca="1" si="16"/>
        <v>0</v>
      </c>
      <c r="J115" s="59">
        <f t="shared" ca="1" si="17"/>
        <v>0</v>
      </c>
      <c r="K115" s="60" t="str">
        <f t="shared" ca="1" si="18"/>
        <v/>
      </c>
      <c r="L115" s="60"/>
      <c r="M115" s="60">
        <f t="shared" ca="1" si="19"/>
        <v>0</v>
      </c>
      <c r="N115" s="61">
        <f t="shared" ca="1" si="20"/>
        <v>0</v>
      </c>
      <c r="O115" s="61"/>
      <c r="P115" s="62"/>
      <c r="Q115" s="62"/>
      <c r="R115" s="62"/>
      <c r="S115" s="62"/>
      <c r="T115" s="62"/>
      <c r="U115" s="63">
        <f t="shared" si="21"/>
        <v>0</v>
      </c>
      <c r="V115" s="54"/>
      <c r="W115" s="24"/>
      <c r="X115" s="25"/>
      <c r="Y115" s="25"/>
      <c r="Z115" s="25"/>
      <c r="AA115" s="25"/>
      <c r="AB115" s="25"/>
      <c r="AC115" s="25"/>
      <c r="AD115" s="2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row>
    <row r="116" spans="1:56" ht="14.25" hidden="1" customHeight="1" x14ac:dyDescent="0.3">
      <c r="A116" s="331"/>
      <c r="B116" s="46">
        <v>19</v>
      </c>
      <c r="C116" s="47" t="str">
        <f t="shared" ca="1" si="11"/>
        <v>1.8</v>
      </c>
      <c r="D116" s="47" t="str">
        <f t="shared" ca="1" si="12"/>
        <v>na</v>
      </c>
      <c r="E116" s="47" t="s">
        <v>40</v>
      </c>
      <c r="F116" s="48" t="str">
        <f t="shared" ca="1" si="13"/>
        <v>https://conservatoire.agglo-larochelle.fr/pratique/reseau-des-ecoles-de-l-agglo?article=puilboreau-a-deux-pas-de-la</v>
      </c>
      <c r="G116" s="47" t="str">
        <f t="shared" ca="1" si="14"/>
        <v>AA</v>
      </c>
      <c r="H116" s="47">
        <f t="shared" ca="1" si="15"/>
        <v>0</v>
      </c>
      <c r="I116" s="47">
        <f t="shared" ca="1" si="16"/>
        <v>0</v>
      </c>
      <c r="J116" s="49">
        <f t="shared" ca="1" si="17"/>
        <v>0</v>
      </c>
      <c r="K116" s="50" t="str">
        <f t="shared" ca="1" si="18"/>
        <v/>
      </c>
      <c r="L116" s="50"/>
      <c r="M116" s="50">
        <f t="shared" ca="1" si="19"/>
        <v>0</v>
      </c>
      <c r="N116" s="51">
        <f t="shared" ca="1" si="20"/>
        <v>0</v>
      </c>
      <c r="O116" s="51"/>
      <c r="P116" s="52"/>
      <c r="Q116" s="52"/>
      <c r="R116" s="52"/>
      <c r="S116" s="52"/>
      <c r="T116" s="52"/>
      <c r="U116" s="53">
        <f t="shared" si="21"/>
        <v>0</v>
      </c>
      <c r="V116" s="54"/>
      <c r="W116" s="24"/>
      <c r="X116" s="25"/>
      <c r="Y116" s="25"/>
      <c r="Z116" s="25"/>
      <c r="AA116" s="25"/>
      <c r="AB116" s="25"/>
      <c r="AC116" s="25"/>
      <c r="AD116" s="2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row>
    <row r="117" spans="1:56" ht="14.25" hidden="1" customHeight="1" x14ac:dyDescent="0.3">
      <c r="A117" s="331"/>
      <c r="B117" s="56">
        <v>19</v>
      </c>
      <c r="C117" s="57" t="str">
        <f t="shared" ca="1" si="11"/>
        <v>1.8</v>
      </c>
      <c r="D117" s="57" t="str">
        <f t="shared" ca="1" si="12"/>
        <v>na</v>
      </c>
      <c r="E117" s="57" t="s">
        <v>43</v>
      </c>
      <c r="F117" s="58" t="str">
        <f t="shared" ca="1" si="13"/>
        <v>https://conservatoire.agglo-larochelle.fr/ressources-documentaires</v>
      </c>
      <c r="G117" s="57" t="str">
        <f t="shared" ca="1" si="14"/>
        <v>AA</v>
      </c>
      <c r="H117" s="57">
        <f t="shared" ca="1" si="15"/>
        <v>0</v>
      </c>
      <c r="I117" s="57">
        <f t="shared" ca="1" si="16"/>
        <v>0</v>
      </c>
      <c r="J117" s="59">
        <f t="shared" ca="1" si="17"/>
        <v>0</v>
      </c>
      <c r="K117" s="60" t="str">
        <f t="shared" ca="1" si="18"/>
        <v/>
      </c>
      <c r="L117" s="60"/>
      <c r="M117" s="60">
        <f t="shared" ca="1" si="19"/>
        <v>0</v>
      </c>
      <c r="N117" s="61">
        <f t="shared" ca="1" si="20"/>
        <v>0</v>
      </c>
      <c r="O117" s="61"/>
      <c r="P117" s="62"/>
      <c r="Q117" s="62"/>
      <c r="R117" s="62"/>
      <c r="S117" s="62"/>
      <c r="T117" s="62"/>
      <c r="U117" s="63">
        <f t="shared" si="21"/>
        <v>0</v>
      </c>
      <c r="V117" s="54"/>
      <c r="W117" s="24"/>
      <c r="X117" s="25"/>
      <c r="Y117" s="25"/>
      <c r="Z117" s="25"/>
      <c r="AA117" s="25"/>
      <c r="AB117" s="25"/>
      <c r="AC117" s="25"/>
      <c r="AD117" s="2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row>
    <row r="118" spans="1:56" ht="14.25" hidden="1" customHeight="1" x14ac:dyDescent="0.3">
      <c r="A118" s="331"/>
      <c r="B118" s="56">
        <v>19</v>
      </c>
      <c r="C118" s="57" t="str">
        <f t="shared" ca="1" si="11"/>
        <v>1.8</v>
      </c>
      <c r="D118" s="57" t="str">
        <f t="shared" ca="1" si="12"/>
        <v>na</v>
      </c>
      <c r="E118" s="57" t="s">
        <v>46</v>
      </c>
      <c r="F118" s="58" t="str">
        <f t="shared" ca="1" si="13"/>
        <v>https://conservatoire.agglo-larochelle.fr/accessibilite</v>
      </c>
      <c r="G118" s="57" t="str">
        <f t="shared" ca="1" si="14"/>
        <v>AA</v>
      </c>
      <c r="H118" s="57">
        <f t="shared" ca="1" si="15"/>
        <v>0</v>
      </c>
      <c r="I118" s="57">
        <f t="shared" ca="1" si="16"/>
        <v>0</v>
      </c>
      <c r="J118" s="59">
        <f t="shared" ca="1" si="17"/>
        <v>0</v>
      </c>
      <c r="K118" s="60" t="str">
        <f t="shared" ca="1" si="18"/>
        <v/>
      </c>
      <c r="L118" s="60"/>
      <c r="M118" s="60">
        <f t="shared" ca="1" si="19"/>
        <v>0</v>
      </c>
      <c r="N118" s="61">
        <f t="shared" ca="1" si="20"/>
        <v>0</v>
      </c>
      <c r="O118" s="61"/>
      <c r="P118" s="62"/>
      <c r="Q118" s="62"/>
      <c r="R118" s="62"/>
      <c r="S118" s="62"/>
      <c r="T118" s="62"/>
      <c r="U118" s="63">
        <f t="shared" si="21"/>
        <v>0</v>
      </c>
      <c r="V118" s="54"/>
      <c r="W118" s="24"/>
      <c r="X118" s="25"/>
      <c r="Y118" s="25"/>
      <c r="Z118" s="25"/>
      <c r="AA118" s="25"/>
      <c r="AB118" s="25"/>
      <c r="AC118" s="25"/>
      <c r="AD118" s="2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row>
    <row r="119" spans="1:56" ht="14.25" hidden="1" customHeight="1" x14ac:dyDescent="0.3">
      <c r="A119" s="331"/>
      <c r="B119" s="56">
        <v>19</v>
      </c>
      <c r="C119" s="57" t="str">
        <f t="shared" ca="1" si="11"/>
        <v>1.8</v>
      </c>
      <c r="D119" s="57" t="str">
        <f t="shared" ca="1" si="12"/>
        <v>na</v>
      </c>
      <c r="E119" s="57" t="s">
        <v>49</v>
      </c>
      <c r="F119" s="58" t="str">
        <f t="shared" ca="1" si="13"/>
        <v>https://conservatoire.agglo-larochelle.fr/mentions-legales</v>
      </c>
      <c r="G119" s="57" t="str">
        <f t="shared" ca="1" si="14"/>
        <v>AA</v>
      </c>
      <c r="H119" s="57">
        <f t="shared" ca="1" si="15"/>
        <v>0</v>
      </c>
      <c r="I119" s="57">
        <f t="shared" ca="1" si="16"/>
        <v>0</v>
      </c>
      <c r="J119" s="59">
        <f t="shared" ca="1" si="17"/>
        <v>0</v>
      </c>
      <c r="K119" s="60" t="str">
        <f t="shared" ca="1" si="18"/>
        <v/>
      </c>
      <c r="L119" s="60"/>
      <c r="M119" s="60">
        <f t="shared" ca="1" si="19"/>
        <v>0</v>
      </c>
      <c r="N119" s="61">
        <f t="shared" ca="1" si="20"/>
        <v>0</v>
      </c>
      <c r="O119" s="61"/>
      <c r="P119" s="62"/>
      <c r="Q119" s="62"/>
      <c r="R119" s="62"/>
      <c r="S119" s="62"/>
      <c r="T119" s="62"/>
      <c r="U119" s="63">
        <f t="shared" si="21"/>
        <v>0</v>
      </c>
      <c r="V119" s="54"/>
      <c r="W119" s="24"/>
      <c r="X119" s="25"/>
      <c r="Y119" s="25"/>
      <c r="Z119" s="25"/>
      <c r="AA119" s="25"/>
      <c r="AB119" s="25"/>
      <c r="AC119" s="25"/>
      <c r="AD119" s="2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row>
    <row r="120" spans="1:56" ht="14.25" hidden="1" customHeight="1" x14ac:dyDescent="0.3">
      <c r="A120" s="331"/>
      <c r="B120" s="56">
        <v>20</v>
      </c>
      <c r="C120" s="57" t="str">
        <f t="shared" ca="1" si="11"/>
        <v>1.9</v>
      </c>
      <c r="D120" s="57" t="str">
        <f t="shared" ca="1" si="12"/>
        <v>na</v>
      </c>
      <c r="E120" s="57" t="s">
        <v>10</v>
      </c>
      <c r="F120" s="58" t="str">
        <f t="shared" ca="1" si="13"/>
        <v>https://conservatoire.agglo-larochelle.fr/</v>
      </c>
      <c r="G120" s="57" t="str">
        <f t="shared" ca="1" si="14"/>
        <v>A</v>
      </c>
      <c r="H120" s="57">
        <f t="shared" ca="1" si="15"/>
        <v>0</v>
      </c>
      <c r="I120" s="57">
        <f t="shared" ca="1" si="16"/>
        <v>0</v>
      </c>
      <c r="J120" s="59">
        <f t="shared" ca="1" si="17"/>
        <v>0</v>
      </c>
      <c r="K120" s="60" t="str">
        <f t="shared" ca="1" si="18"/>
        <v/>
      </c>
      <c r="L120" s="60"/>
      <c r="M120" s="60">
        <f t="shared" ca="1" si="19"/>
        <v>0</v>
      </c>
      <c r="N120" s="61">
        <f t="shared" ca="1" si="20"/>
        <v>0</v>
      </c>
      <c r="O120" s="61"/>
      <c r="P120" s="62"/>
      <c r="Q120" s="62"/>
      <c r="R120" s="62"/>
      <c r="S120" s="62"/>
      <c r="T120" s="62"/>
      <c r="U120" s="63">
        <f t="shared" si="21"/>
        <v>0</v>
      </c>
      <c r="V120" s="54"/>
      <c r="W120" s="24"/>
      <c r="X120" s="25"/>
      <c r="Y120" s="25"/>
      <c r="Z120" s="25"/>
      <c r="AA120" s="25"/>
      <c r="AB120" s="25"/>
      <c r="AC120" s="25"/>
      <c r="AD120" s="2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row>
    <row r="121" spans="1:56" ht="14.25" hidden="1" customHeight="1" x14ac:dyDescent="0.3">
      <c r="A121" s="331"/>
      <c r="B121" s="56">
        <v>20</v>
      </c>
      <c r="C121" s="57" t="str">
        <f t="shared" ca="1" si="11"/>
        <v>1.9</v>
      </c>
      <c r="D121" s="57" t="str">
        <f t="shared" ca="1" si="12"/>
        <v>na</v>
      </c>
      <c r="E121" s="57" t="s">
        <v>13</v>
      </c>
      <c r="F121" s="58" t="str">
        <f t="shared" ca="1" si="13"/>
        <v>https://conservatoire.agglo-larochelle.fr/plan-du-site</v>
      </c>
      <c r="G121" s="57" t="str">
        <f t="shared" ca="1" si="14"/>
        <v>A</v>
      </c>
      <c r="H121" s="57">
        <f t="shared" ca="1" si="15"/>
        <v>0</v>
      </c>
      <c r="I121" s="57">
        <f t="shared" ca="1" si="16"/>
        <v>0</v>
      </c>
      <c r="J121" s="59">
        <f t="shared" ca="1" si="17"/>
        <v>0</v>
      </c>
      <c r="K121" s="60" t="str">
        <f t="shared" ca="1" si="18"/>
        <v/>
      </c>
      <c r="L121" s="60"/>
      <c r="M121" s="60">
        <f t="shared" ca="1" si="19"/>
        <v>0</v>
      </c>
      <c r="N121" s="61">
        <f t="shared" ca="1" si="20"/>
        <v>0</v>
      </c>
      <c r="O121" s="61"/>
      <c r="P121" s="62"/>
      <c r="Q121" s="62"/>
      <c r="R121" s="62"/>
      <c r="S121" s="62"/>
      <c r="T121" s="62"/>
      <c r="U121" s="63">
        <f t="shared" si="21"/>
        <v>0</v>
      </c>
      <c r="V121" s="54"/>
      <c r="W121" s="24"/>
      <c r="X121" s="25"/>
      <c r="Y121" s="25"/>
      <c r="Z121" s="25"/>
      <c r="AA121" s="25"/>
      <c r="AB121" s="25"/>
      <c r="AC121" s="25"/>
      <c r="AD121" s="2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row>
    <row r="122" spans="1:56" ht="14.25" hidden="1" customHeight="1" x14ac:dyDescent="0.3">
      <c r="A122" s="331"/>
      <c r="B122" s="56">
        <v>20</v>
      </c>
      <c r="C122" s="57" t="str">
        <f t="shared" ca="1" si="11"/>
        <v>1.9</v>
      </c>
      <c r="D122" s="57" t="str">
        <f t="shared" ca="1" si="12"/>
        <v>na</v>
      </c>
      <c r="E122" s="57" t="s">
        <v>16</v>
      </c>
      <c r="F122" s="58" t="str">
        <f t="shared" ca="1" si="13"/>
        <v>https://conservatoire.agglo-larochelle.fr/musique</v>
      </c>
      <c r="G122" s="57" t="str">
        <f t="shared" ca="1" si="14"/>
        <v>A</v>
      </c>
      <c r="H122" s="57">
        <f t="shared" ca="1" si="15"/>
        <v>0</v>
      </c>
      <c r="I122" s="57">
        <f t="shared" ca="1" si="16"/>
        <v>0</v>
      </c>
      <c r="J122" s="59">
        <f t="shared" ca="1" si="17"/>
        <v>0</v>
      </c>
      <c r="K122" s="60" t="str">
        <f t="shared" ca="1" si="18"/>
        <v/>
      </c>
      <c r="L122" s="60"/>
      <c r="M122" s="60">
        <f t="shared" ca="1" si="19"/>
        <v>0</v>
      </c>
      <c r="N122" s="61">
        <f t="shared" ca="1" si="20"/>
        <v>0</v>
      </c>
      <c r="O122" s="61"/>
      <c r="P122" s="62"/>
      <c r="Q122" s="62"/>
      <c r="R122" s="62"/>
      <c r="S122" s="62"/>
      <c r="T122" s="62"/>
      <c r="U122" s="63">
        <f t="shared" si="21"/>
        <v>0</v>
      </c>
      <c r="V122" s="54"/>
      <c r="W122" s="24"/>
      <c r="X122" s="25"/>
      <c r="Y122" s="25"/>
      <c r="Z122" s="25"/>
      <c r="AA122" s="25"/>
      <c r="AB122" s="25"/>
      <c r="AC122" s="25"/>
      <c r="AD122" s="2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row>
    <row r="123" spans="1:56" ht="14.25" hidden="1" customHeight="1" x14ac:dyDescent="0.3">
      <c r="A123" s="331"/>
      <c r="B123" s="56">
        <v>20</v>
      </c>
      <c r="C123" s="57" t="str">
        <f t="shared" ca="1" si="11"/>
        <v>1.9</v>
      </c>
      <c r="D123" s="57" t="str">
        <f t="shared" ca="1" si="12"/>
        <v>na</v>
      </c>
      <c r="E123" s="57" t="s">
        <v>19</v>
      </c>
      <c r="F123" s="58" t="str">
        <f t="shared" ca="1" si="13"/>
        <v>https://conservatoire.agglo-larochelle.fr/musique/parcours-du-musicien</v>
      </c>
      <c r="G123" s="57" t="str">
        <f t="shared" ca="1" si="14"/>
        <v>A</v>
      </c>
      <c r="H123" s="57">
        <f t="shared" ca="1" si="15"/>
        <v>0</v>
      </c>
      <c r="I123" s="57">
        <f t="shared" ca="1" si="16"/>
        <v>0</v>
      </c>
      <c r="J123" s="59">
        <f t="shared" ca="1" si="17"/>
        <v>0</v>
      </c>
      <c r="K123" s="60" t="str">
        <f t="shared" ca="1" si="18"/>
        <v/>
      </c>
      <c r="L123" s="60"/>
      <c r="M123" s="60">
        <f t="shared" ca="1" si="19"/>
        <v>0</v>
      </c>
      <c r="N123" s="61">
        <f t="shared" ca="1" si="20"/>
        <v>0</v>
      </c>
      <c r="O123" s="61"/>
      <c r="P123" s="62"/>
      <c r="Q123" s="62"/>
      <c r="R123" s="62"/>
      <c r="S123" s="62"/>
      <c r="T123" s="62"/>
      <c r="U123" s="63">
        <f t="shared" si="21"/>
        <v>0</v>
      </c>
      <c r="V123" s="54"/>
      <c r="W123" s="24"/>
      <c r="X123" s="25"/>
      <c r="Y123" s="25"/>
      <c r="Z123" s="25"/>
      <c r="AA123" s="25"/>
      <c r="AB123" s="25"/>
      <c r="AC123" s="25"/>
      <c r="AD123" s="2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row>
    <row r="124" spans="1:56" ht="14.25" hidden="1" customHeight="1" x14ac:dyDescent="0.3">
      <c r="A124" s="331"/>
      <c r="B124" s="56">
        <v>20</v>
      </c>
      <c r="C124" s="57" t="str">
        <f t="shared" ca="1" si="11"/>
        <v>1.9</v>
      </c>
      <c r="D124" s="57" t="str">
        <f t="shared" ca="1" si="12"/>
        <v>na</v>
      </c>
      <c r="E124" s="57" t="s">
        <v>22</v>
      </c>
      <c r="F124" s="58" t="str">
        <f t="shared" ca="1" si="13"/>
        <v>https://conservatoire.agglo-larochelle.fr/musique/enseignants-musique</v>
      </c>
      <c r="G124" s="57" t="str">
        <f t="shared" ca="1" si="14"/>
        <v>A</v>
      </c>
      <c r="H124" s="57">
        <f t="shared" ca="1" si="15"/>
        <v>0</v>
      </c>
      <c r="I124" s="57">
        <f t="shared" ca="1" si="16"/>
        <v>0</v>
      </c>
      <c r="J124" s="59">
        <f t="shared" ca="1" si="17"/>
        <v>0</v>
      </c>
      <c r="K124" s="60" t="str">
        <f t="shared" ca="1" si="18"/>
        <v/>
      </c>
      <c r="L124" s="60"/>
      <c r="M124" s="60">
        <f t="shared" ca="1" si="19"/>
        <v>0</v>
      </c>
      <c r="N124" s="61">
        <f t="shared" ca="1" si="20"/>
        <v>0</v>
      </c>
      <c r="O124" s="61"/>
      <c r="P124" s="62"/>
      <c r="Q124" s="62"/>
      <c r="R124" s="62"/>
      <c r="S124" s="62"/>
      <c r="T124" s="62"/>
      <c r="U124" s="63">
        <f t="shared" si="21"/>
        <v>0</v>
      </c>
      <c r="V124" s="54"/>
      <c r="W124" s="24"/>
      <c r="X124" s="25"/>
      <c r="Y124" s="25"/>
      <c r="Z124" s="25"/>
      <c r="AA124" s="25"/>
      <c r="AB124" s="25"/>
      <c r="AC124" s="25"/>
      <c r="AD124" s="2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row>
    <row r="125" spans="1:56" ht="14.25" hidden="1" customHeight="1" x14ac:dyDescent="0.3">
      <c r="A125" s="331"/>
      <c r="B125" s="56">
        <v>20</v>
      </c>
      <c r="C125" s="57" t="str">
        <f t="shared" ca="1" si="11"/>
        <v>1.9</v>
      </c>
      <c r="D125" s="57" t="str">
        <f t="shared" ca="1" si="12"/>
        <v>na</v>
      </c>
      <c r="E125" s="57" t="s">
        <v>25</v>
      </c>
      <c r="F125" s="58" t="str">
        <f t="shared" ca="1" si="13"/>
        <v>https://conservatoire.agglo-larochelle.fr/agenda?</v>
      </c>
      <c r="G125" s="57" t="str">
        <f t="shared" ca="1" si="14"/>
        <v>A</v>
      </c>
      <c r="H125" s="57">
        <f t="shared" ca="1" si="15"/>
        <v>0</v>
      </c>
      <c r="I125" s="57">
        <f t="shared" ca="1" si="16"/>
        <v>0</v>
      </c>
      <c r="J125" s="59">
        <f t="shared" ca="1" si="17"/>
        <v>0</v>
      </c>
      <c r="K125" s="60" t="str">
        <f t="shared" ca="1" si="18"/>
        <v/>
      </c>
      <c r="L125" s="60"/>
      <c r="M125" s="60">
        <f t="shared" ca="1" si="19"/>
        <v>0</v>
      </c>
      <c r="N125" s="61">
        <f t="shared" ca="1" si="20"/>
        <v>0</v>
      </c>
      <c r="O125" s="61"/>
      <c r="P125" s="62"/>
      <c r="Q125" s="62"/>
      <c r="R125" s="62"/>
      <c r="S125" s="62"/>
      <c r="T125" s="62"/>
      <c r="U125" s="63">
        <f t="shared" si="21"/>
        <v>0</v>
      </c>
      <c r="V125" s="54"/>
      <c r="W125" s="24"/>
      <c r="X125" s="25"/>
      <c r="Y125" s="25"/>
      <c r="Z125" s="25"/>
      <c r="AA125" s="25"/>
      <c r="AB125" s="25"/>
      <c r="AC125" s="25"/>
      <c r="AD125" s="2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row>
    <row r="126" spans="1:56" ht="14.25" hidden="1" customHeight="1" x14ac:dyDescent="0.3">
      <c r="A126" s="331"/>
      <c r="B126" s="56">
        <v>20</v>
      </c>
      <c r="C126" s="57" t="str">
        <f t="shared" ca="1" si="11"/>
        <v>1.9</v>
      </c>
      <c r="D126" s="57" t="str">
        <f t="shared" ca="1" si="12"/>
        <v>na</v>
      </c>
      <c r="E126" s="57" t="s">
        <v>28</v>
      </c>
      <c r="F126" s="58" t="str">
        <f t="shared" ca="1" si="13"/>
        <v>https://conservatoire.agglo-larochelle.fr/agenda?article=conservatoire-funky-band-et-ateliers-musiques-actuelles</v>
      </c>
      <c r="G126" s="57" t="str">
        <f t="shared" ca="1" si="14"/>
        <v>A</v>
      </c>
      <c r="H126" s="57">
        <f t="shared" ca="1" si="15"/>
        <v>0</v>
      </c>
      <c r="I126" s="57">
        <f t="shared" ca="1" si="16"/>
        <v>0</v>
      </c>
      <c r="J126" s="59">
        <f t="shared" ca="1" si="17"/>
        <v>0</v>
      </c>
      <c r="K126" s="60" t="str">
        <f t="shared" ca="1" si="18"/>
        <v/>
      </c>
      <c r="L126" s="60"/>
      <c r="M126" s="60">
        <f t="shared" ca="1" si="19"/>
        <v>0</v>
      </c>
      <c r="N126" s="61">
        <f t="shared" ca="1" si="20"/>
        <v>0</v>
      </c>
      <c r="O126" s="61"/>
      <c r="P126" s="62"/>
      <c r="Q126" s="62"/>
      <c r="R126" s="62"/>
      <c r="S126" s="62"/>
      <c r="T126" s="62"/>
      <c r="U126" s="63">
        <f t="shared" si="21"/>
        <v>0</v>
      </c>
      <c r="V126" s="54"/>
      <c r="W126" s="24"/>
      <c r="X126" s="25"/>
      <c r="Y126" s="25"/>
      <c r="Z126" s="25"/>
      <c r="AA126" s="25"/>
      <c r="AB126" s="25"/>
      <c r="AC126" s="25"/>
      <c r="AD126" s="2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row>
    <row r="127" spans="1:56" ht="14.25" hidden="1" customHeight="1" x14ac:dyDescent="0.3">
      <c r="A127" s="331"/>
      <c r="B127" s="56">
        <v>20</v>
      </c>
      <c r="C127" s="57" t="str">
        <f t="shared" ca="1" si="11"/>
        <v>1.9</v>
      </c>
      <c r="D127" s="57" t="str">
        <f t="shared" ca="1" si="12"/>
        <v>na</v>
      </c>
      <c r="E127" s="57" t="s">
        <v>31</v>
      </c>
      <c r="F127" s="58" t="str">
        <f t="shared" ca="1" si="13"/>
        <v>https://conservatoire.agglo-larochelle.fr/actualites</v>
      </c>
      <c r="G127" s="57" t="str">
        <f t="shared" ca="1" si="14"/>
        <v>A</v>
      </c>
      <c r="H127" s="57">
        <f t="shared" ca="1" si="15"/>
        <v>0</v>
      </c>
      <c r="I127" s="57">
        <f t="shared" ca="1" si="16"/>
        <v>0</v>
      </c>
      <c r="J127" s="59">
        <f t="shared" ca="1" si="17"/>
        <v>0</v>
      </c>
      <c r="K127" s="60" t="str">
        <f t="shared" ca="1" si="18"/>
        <v/>
      </c>
      <c r="L127" s="60"/>
      <c r="M127" s="60">
        <f t="shared" ca="1" si="19"/>
        <v>0</v>
      </c>
      <c r="N127" s="61">
        <f t="shared" ca="1" si="20"/>
        <v>0</v>
      </c>
      <c r="O127" s="61"/>
      <c r="P127" s="62"/>
      <c r="Q127" s="62"/>
      <c r="R127" s="62"/>
      <c r="S127" s="62"/>
      <c r="T127" s="62"/>
      <c r="U127" s="63">
        <f t="shared" si="21"/>
        <v>0</v>
      </c>
      <c r="V127" s="54"/>
      <c r="W127" s="24"/>
      <c r="X127" s="25"/>
      <c r="Y127" s="25"/>
      <c r="Z127" s="25"/>
      <c r="AA127" s="25"/>
      <c r="AB127" s="25"/>
      <c r="AC127" s="25"/>
      <c r="AD127" s="2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row>
    <row r="128" spans="1:56" ht="14.25" hidden="1" customHeight="1" x14ac:dyDescent="0.3">
      <c r="A128" s="331"/>
      <c r="B128" s="56">
        <v>20</v>
      </c>
      <c r="C128" s="57" t="str">
        <f t="shared" ca="1" si="11"/>
        <v>1.9</v>
      </c>
      <c r="D128" s="57" t="str">
        <f t="shared" ca="1" si="12"/>
        <v>na</v>
      </c>
      <c r="E128" s="57" t="s">
        <v>34</v>
      </c>
      <c r="F128" s="58" t="str">
        <f t="shared" ca="1" si="13"/>
        <v>https://conservatoire.agglo-larochelle.fr/-/ouverture-de-saison</v>
      </c>
      <c r="G128" s="57" t="str">
        <f t="shared" ca="1" si="14"/>
        <v>A</v>
      </c>
      <c r="H128" s="57">
        <f t="shared" ca="1" si="15"/>
        <v>0</v>
      </c>
      <c r="I128" s="57">
        <f t="shared" ca="1" si="16"/>
        <v>0</v>
      </c>
      <c r="J128" s="59">
        <f t="shared" ca="1" si="17"/>
        <v>0</v>
      </c>
      <c r="K128" s="60" t="str">
        <f t="shared" ca="1" si="18"/>
        <v/>
      </c>
      <c r="L128" s="60"/>
      <c r="M128" s="60">
        <f t="shared" ca="1" si="19"/>
        <v>0</v>
      </c>
      <c r="N128" s="61">
        <f t="shared" ca="1" si="20"/>
        <v>0</v>
      </c>
      <c r="O128" s="61"/>
      <c r="P128" s="62"/>
      <c r="Q128" s="62"/>
      <c r="R128" s="62"/>
      <c r="S128" s="62"/>
      <c r="T128" s="62"/>
      <c r="U128" s="63">
        <f t="shared" si="21"/>
        <v>0</v>
      </c>
      <c r="V128" s="54"/>
      <c r="W128" s="24"/>
      <c r="X128" s="25"/>
      <c r="Y128" s="25"/>
      <c r="Z128" s="25"/>
      <c r="AA128" s="25"/>
      <c r="AB128" s="25"/>
      <c r="AC128" s="25"/>
      <c r="AD128" s="2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row>
    <row r="129" spans="1:56" ht="14.25" hidden="1" customHeight="1" x14ac:dyDescent="0.3">
      <c r="A129" s="331"/>
      <c r="B129" s="56">
        <v>20</v>
      </c>
      <c r="C129" s="57" t="str">
        <f t="shared" ca="1" si="11"/>
        <v>1.9</v>
      </c>
      <c r="D129" s="57" t="str">
        <f t="shared" ca="1" si="12"/>
        <v>na</v>
      </c>
      <c r="E129" s="57" t="s">
        <v>37</v>
      </c>
      <c r="F129" s="58" t="str">
        <f t="shared" ca="1" si="13"/>
        <v>https://conservatoire.agglo-larochelle.fr/contactez-nous</v>
      </c>
      <c r="G129" s="57" t="str">
        <f t="shared" ca="1" si="14"/>
        <v>A</v>
      </c>
      <c r="H129" s="57">
        <f t="shared" ca="1" si="15"/>
        <v>0</v>
      </c>
      <c r="I129" s="57">
        <f t="shared" ca="1" si="16"/>
        <v>0</v>
      </c>
      <c r="J129" s="59">
        <f t="shared" ca="1" si="17"/>
        <v>0</v>
      </c>
      <c r="K129" s="60" t="str">
        <f t="shared" ca="1" si="18"/>
        <v/>
      </c>
      <c r="L129" s="60"/>
      <c r="M129" s="60">
        <f t="shared" ca="1" si="19"/>
        <v>0</v>
      </c>
      <c r="N129" s="61">
        <f t="shared" ca="1" si="20"/>
        <v>0</v>
      </c>
      <c r="O129" s="61"/>
      <c r="P129" s="62"/>
      <c r="Q129" s="62"/>
      <c r="R129" s="62"/>
      <c r="S129" s="62"/>
      <c r="T129" s="62"/>
      <c r="U129" s="63">
        <f t="shared" si="21"/>
        <v>0</v>
      </c>
      <c r="V129" s="54"/>
      <c r="W129" s="24"/>
      <c r="X129" s="25"/>
      <c r="Y129" s="25"/>
      <c r="Z129" s="25"/>
      <c r="AA129" s="25"/>
      <c r="AB129" s="25"/>
      <c r="AC129" s="25"/>
      <c r="AD129" s="2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row>
    <row r="130" spans="1:56" ht="14.25" hidden="1" customHeight="1" x14ac:dyDescent="0.3">
      <c r="A130" s="331"/>
      <c r="B130" s="56">
        <v>20</v>
      </c>
      <c r="C130" s="57" t="str">
        <f t="shared" ca="1" si="11"/>
        <v>1.9</v>
      </c>
      <c r="D130" s="57" t="str">
        <f t="shared" ca="1" si="12"/>
        <v>na</v>
      </c>
      <c r="E130" s="57" t="s">
        <v>40</v>
      </c>
      <c r="F130" s="58" t="str">
        <f t="shared" ca="1" si="13"/>
        <v>https://conservatoire.agglo-larochelle.fr/pratique/reseau-des-ecoles-de-l-agglo?article=puilboreau-a-deux-pas-de-la</v>
      </c>
      <c r="G130" s="57" t="str">
        <f t="shared" ca="1" si="14"/>
        <v>A</v>
      </c>
      <c r="H130" s="57">
        <f t="shared" ca="1" si="15"/>
        <v>0</v>
      </c>
      <c r="I130" s="57">
        <f t="shared" ca="1" si="16"/>
        <v>0</v>
      </c>
      <c r="J130" s="59">
        <f t="shared" ca="1" si="17"/>
        <v>0</v>
      </c>
      <c r="K130" s="60" t="str">
        <f t="shared" ca="1" si="18"/>
        <v/>
      </c>
      <c r="L130" s="60"/>
      <c r="M130" s="60">
        <f t="shared" ca="1" si="19"/>
        <v>0</v>
      </c>
      <c r="N130" s="61">
        <f t="shared" ca="1" si="20"/>
        <v>0</v>
      </c>
      <c r="O130" s="61"/>
      <c r="P130" s="62"/>
      <c r="Q130" s="62"/>
      <c r="R130" s="62"/>
      <c r="S130" s="62"/>
      <c r="T130" s="62"/>
      <c r="U130" s="63">
        <f t="shared" si="21"/>
        <v>0</v>
      </c>
      <c r="V130" s="54"/>
      <c r="W130" s="24"/>
      <c r="X130" s="25"/>
      <c r="Y130" s="25"/>
      <c r="Z130" s="25"/>
      <c r="AA130" s="25"/>
      <c r="AB130" s="25"/>
      <c r="AC130" s="25"/>
      <c r="AD130" s="2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row>
    <row r="131" spans="1:56" ht="14.25" hidden="1" customHeight="1" x14ac:dyDescent="0.3">
      <c r="A131" s="331"/>
      <c r="B131" s="56">
        <v>20</v>
      </c>
      <c r="C131" s="57" t="str">
        <f t="shared" ca="1" si="11"/>
        <v>1.9</v>
      </c>
      <c r="D131" s="57" t="str">
        <f t="shared" ca="1" si="12"/>
        <v>na</v>
      </c>
      <c r="E131" s="57" t="s">
        <v>43</v>
      </c>
      <c r="F131" s="58" t="str">
        <f t="shared" ca="1" si="13"/>
        <v>https://conservatoire.agglo-larochelle.fr/ressources-documentaires</v>
      </c>
      <c r="G131" s="57" t="str">
        <f t="shared" ca="1" si="14"/>
        <v>A</v>
      </c>
      <c r="H131" s="57">
        <f t="shared" ca="1" si="15"/>
        <v>0</v>
      </c>
      <c r="I131" s="57">
        <f t="shared" ca="1" si="16"/>
        <v>0</v>
      </c>
      <c r="J131" s="59">
        <f t="shared" ca="1" si="17"/>
        <v>0</v>
      </c>
      <c r="K131" s="60" t="str">
        <f t="shared" ca="1" si="18"/>
        <v/>
      </c>
      <c r="L131" s="60"/>
      <c r="M131" s="60">
        <f t="shared" ca="1" si="19"/>
        <v>0</v>
      </c>
      <c r="N131" s="61">
        <f t="shared" ca="1" si="20"/>
        <v>0</v>
      </c>
      <c r="O131" s="61"/>
      <c r="P131" s="62"/>
      <c r="Q131" s="62"/>
      <c r="R131" s="62"/>
      <c r="S131" s="62"/>
      <c r="T131" s="62"/>
      <c r="U131" s="63">
        <f t="shared" si="21"/>
        <v>0</v>
      </c>
      <c r="V131" s="54"/>
      <c r="W131" s="24"/>
      <c r="X131" s="25"/>
      <c r="Y131" s="25"/>
      <c r="Z131" s="25"/>
      <c r="AA131" s="25"/>
      <c r="AB131" s="25"/>
      <c r="AC131" s="25"/>
      <c r="AD131" s="2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row>
    <row r="132" spans="1:56" ht="14.25" hidden="1" customHeight="1" x14ac:dyDescent="0.3">
      <c r="A132" s="331"/>
      <c r="B132" s="56">
        <v>20</v>
      </c>
      <c r="C132" s="57" t="str">
        <f t="shared" ca="1" si="11"/>
        <v>1.9</v>
      </c>
      <c r="D132" s="57" t="str">
        <f t="shared" ca="1" si="12"/>
        <v>na</v>
      </c>
      <c r="E132" s="57" t="s">
        <v>46</v>
      </c>
      <c r="F132" s="58" t="str">
        <f t="shared" ca="1" si="13"/>
        <v>https://conservatoire.agglo-larochelle.fr/accessibilite</v>
      </c>
      <c r="G132" s="57" t="str">
        <f t="shared" ca="1" si="14"/>
        <v>A</v>
      </c>
      <c r="H132" s="57">
        <f t="shared" ca="1" si="15"/>
        <v>0</v>
      </c>
      <c r="I132" s="57">
        <f t="shared" ca="1" si="16"/>
        <v>0</v>
      </c>
      <c r="J132" s="59">
        <f t="shared" ca="1" si="17"/>
        <v>0</v>
      </c>
      <c r="K132" s="60" t="str">
        <f t="shared" ca="1" si="18"/>
        <v/>
      </c>
      <c r="L132" s="60"/>
      <c r="M132" s="60">
        <f t="shared" ca="1" si="19"/>
        <v>0</v>
      </c>
      <c r="N132" s="61">
        <f t="shared" ca="1" si="20"/>
        <v>0</v>
      </c>
      <c r="O132" s="61"/>
      <c r="P132" s="62"/>
      <c r="Q132" s="62"/>
      <c r="R132" s="62"/>
      <c r="S132" s="62"/>
      <c r="T132" s="62"/>
      <c r="U132" s="63">
        <f t="shared" si="21"/>
        <v>0</v>
      </c>
      <c r="V132" s="54"/>
      <c r="W132" s="24"/>
      <c r="X132" s="25"/>
      <c r="Y132" s="25"/>
      <c r="Z132" s="25"/>
      <c r="AA132" s="25"/>
      <c r="AB132" s="25"/>
      <c r="AC132" s="25"/>
      <c r="AD132" s="2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row>
    <row r="133" spans="1:56" ht="14.25" hidden="1" customHeight="1" x14ac:dyDescent="0.3">
      <c r="A133" s="331"/>
      <c r="B133" s="56">
        <v>20</v>
      </c>
      <c r="C133" s="57" t="str">
        <f t="shared" ca="1" si="11"/>
        <v>1.9</v>
      </c>
      <c r="D133" s="57" t="str">
        <f t="shared" ca="1" si="12"/>
        <v>na</v>
      </c>
      <c r="E133" s="57" t="s">
        <v>49</v>
      </c>
      <c r="F133" s="58" t="str">
        <f t="shared" ca="1" si="13"/>
        <v>https://conservatoire.agglo-larochelle.fr/mentions-legales</v>
      </c>
      <c r="G133" s="57" t="str">
        <f t="shared" ca="1" si="14"/>
        <v>A</v>
      </c>
      <c r="H133" s="57">
        <f t="shared" ca="1" si="15"/>
        <v>0</v>
      </c>
      <c r="I133" s="57">
        <f t="shared" ca="1" si="16"/>
        <v>0</v>
      </c>
      <c r="J133" s="59">
        <f t="shared" ca="1" si="17"/>
        <v>0</v>
      </c>
      <c r="K133" s="60" t="str">
        <f t="shared" ca="1" si="18"/>
        <v/>
      </c>
      <c r="L133" s="60"/>
      <c r="M133" s="60">
        <f t="shared" ca="1" si="19"/>
        <v>0</v>
      </c>
      <c r="N133" s="61">
        <f t="shared" ca="1" si="20"/>
        <v>0</v>
      </c>
      <c r="O133" s="61"/>
      <c r="P133" s="62"/>
      <c r="Q133" s="62"/>
      <c r="R133" s="62"/>
      <c r="S133" s="62"/>
      <c r="T133" s="62"/>
      <c r="U133" s="63">
        <f t="shared" si="21"/>
        <v>0</v>
      </c>
      <c r="V133" s="54"/>
      <c r="W133" s="24"/>
      <c r="X133" s="25"/>
      <c r="Y133" s="25"/>
      <c r="Z133" s="25"/>
      <c r="AA133" s="25"/>
      <c r="AB133" s="25"/>
      <c r="AC133" s="25"/>
      <c r="AD133" s="2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row>
    <row r="134" spans="1:56" ht="14.25" hidden="1" customHeight="1" x14ac:dyDescent="0.3">
      <c r="A134" s="330" t="s">
        <v>86</v>
      </c>
      <c r="B134" s="46">
        <v>21</v>
      </c>
      <c r="C134" s="47" t="str">
        <f t="shared" ca="1" si="11"/>
        <v>2.1</v>
      </c>
      <c r="D134" s="47" t="str">
        <f t="shared" ca="1" si="12"/>
        <v>c</v>
      </c>
      <c r="E134" s="47" t="s">
        <v>10</v>
      </c>
      <c r="F134" s="48" t="str">
        <f t="shared" ca="1" si="13"/>
        <v>https://conservatoire.agglo-larochelle.fr/</v>
      </c>
      <c r="G134" s="47" t="str">
        <f t="shared" ca="1" si="14"/>
        <v>A</v>
      </c>
      <c r="H134" s="47">
        <f t="shared" ca="1" si="15"/>
        <v>0</v>
      </c>
      <c r="I134" s="47">
        <f t="shared" ca="1" si="16"/>
        <v>0</v>
      </c>
      <c r="J134" s="49">
        <f t="shared" ca="1" si="17"/>
        <v>0</v>
      </c>
      <c r="K134" s="50" t="str">
        <f t="shared" ca="1" si="18"/>
        <v/>
      </c>
      <c r="L134" s="50"/>
      <c r="M134" s="50">
        <f t="shared" ca="1" si="19"/>
        <v>0</v>
      </c>
      <c r="N134" s="51">
        <f t="shared" ca="1" si="20"/>
        <v>0</v>
      </c>
      <c r="O134" s="51"/>
      <c r="P134" s="52"/>
      <c r="Q134" s="52"/>
      <c r="R134" s="52"/>
      <c r="S134" s="52"/>
      <c r="T134" s="52"/>
      <c r="U134" s="53">
        <f t="shared" si="21"/>
        <v>0</v>
      </c>
      <c r="V134" s="54"/>
      <c r="W134" s="24"/>
      <c r="X134" s="25"/>
      <c r="Y134" s="25"/>
      <c r="Z134" s="25"/>
      <c r="AA134" s="25"/>
      <c r="AB134" s="25"/>
      <c r="AC134" s="25"/>
      <c r="AD134" s="2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row>
    <row r="135" spans="1:56" ht="14.25" hidden="1" customHeight="1" x14ac:dyDescent="0.3">
      <c r="A135" s="330"/>
      <c r="B135" s="56">
        <v>21</v>
      </c>
      <c r="C135" s="57" t="str">
        <f t="shared" ca="1" si="11"/>
        <v>2.1</v>
      </c>
      <c r="D135" s="57" t="str">
        <f t="shared" ca="1" si="12"/>
        <v>na</v>
      </c>
      <c r="E135" s="57" t="s">
        <v>13</v>
      </c>
      <c r="F135" s="58" t="str">
        <f t="shared" ca="1" si="13"/>
        <v>https://conservatoire.agglo-larochelle.fr/plan-du-site</v>
      </c>
      <c r="G135" s="57" t="str">
        <f t="shared" ca="1" si="14"/>
        <v>A</v>
      </c>
      <c r="H135" s="57">
        <f t="shared" ca="1" si="15"/>
        <v>0</v>
      </c>
      <c r="I135" s="57">
        <f t="shared" ca="1" si="16"/>
        <v>0</v>
      </c>
      <c r="J135" s="59">
        <f t="shared" ca="1" si="17"/>
        <v>0</v>
      </c>
      <c r="K135" s="60" t="str">
        <f t="shared" ca="1" si="18"/>
        <v/>
      </c>
      <c r="L135" s="60"/>
      <c r="M135" s="60">
        <f t="shared" ca="1" si="19"/>
        <v>0</v>
      </c>
      <c r="N135" s="61">
        <f t="shared" ca="1" si="20"/>
        <v>0</v>
      </c>
      <c r="O135" s="61"/>
      <c r="P135" s="62"/>
      <c r="Q135" s="62"/>
      <c r="R135" s="62"/>
      <c r="S135" s="62"/>
      <c r="T135" s="62"/>
      <c r="U135" s="63">
        <f t="shared" si="21"/>
        <v>0</v>
      </c>
      <c r="V135" s="54"/>
      <c r="W135" s="24"/>
      <c r="X135" s="25"/>
      <c r="Y135" s="25"/>
      <c r="Z135" s="25"/>
      <c r="AA135" s="25"/>
      <c r="AB135" s="25"/>
      <c r="AC135" s="25"/>
      <c r="AD135" s="2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row>
    <row r="136" spans="1:56" ht="14.25" hidden="1" customHeight="1" x14ac:dyDescent="0.3">
      <c r="A136" s="330"/>
      <c r="B136" s="56">
        <v>21</v>
      </c>
      <c r="C136" s="57" t="str">
        <f t="shared" ref="C136:C199" ca="1" si="22">INDIRECT($E136&amp;"!B"&amp;$B136)</f>
        <v>2.1</v>
      </c>
      <c r="D136" s="57" t="str">
        <f t="shared" ref="D136:D199" ca="1" si="23">INDIRECT($E136&amp;"!F"&amp;$B136)</f>
        <v>na</v>
      </c>
      <c r="E136" s="57" t="s">
        <v>16</v>
      </c>
      <c r="F136" s="58" t="str">
        <f t="shared" ref="F136:F199" ca="1" si="24">INDIRECT($E136&amp;"!C3")</f>
        <v>https://conservatoire.agglo-larochelle.fr/musique</v>
      </c>
      <c r="G136" s="57" t="str">
        <f t="shared" ref="G136:G199" ca="1" si="25">INDIRECT($E136&amp;"!C"&amp;$B136)</f>
        <v>A</v>
      </c>
      <c r="H136" s="57">
        <f t="shared" ref="H136:H199" ca="1" si="26">INDIRECT($E136&amp;"!D"&amp;$B136)</f>
        <v>0</v>
      </c>
      <c r="I136" s="57">
        <f t="shared" ref="I136:I199" ca="1" si="27">INDIRECT($E136&amp;"!H"&amp;$B136)</f>
        <v>0</v>
      </c>
      <c r="J136" s="59">
        <f t="shared" ref="J136:J199" ca="1" si="28">INDIRECT($E136&amp;"!I"&amp;$B136)</f>
        <v>0</v>
      </c>
      <c r="K136" s="60" t="str">
        <f t="shared" ref="K136:K199" ca="1" si="29">IFERROR(VLOOKUP($J136,$W$1:$AA$4,(MATCH($I136,$X$5:$AA$5,0))+1,FALSE),"")</f>
        <v/>
      </c>
      <c r="L136" s="60"/>
      <c r="M136" s="60">
        <f t="shared" ref="M136:M199" ca="1" si="30">COUNTIFS($C$7:$C$208, $C136, $D$7:$D$208, "nc")</f>
        <v>0</v>
      </c>
      <c r="N136" s="61">
        <f t="shared" ref="N136:N199" ca="1" si="31">INDIRECT($E136&amp;"!J"&amp;$B136)</f>
        <v>0</v>
      </c>
      <c r="O136" s="61"/>
      <c r="P136" s="62"/>
      <c r="Q136" s="62"/>
      <c r="R136" s="62"/>
      <c r="S136" s="62"/>
      <c r="T136" s="62"/>
      <c r="U136" s="63">
        <f t="shared" ref="U136:U199" si="32">SUM($P136:$T136)</f>
        <v>0</v>
      </c>
      <c r="V136" s="54"/>
      <c r="W136" s="24"/>
      <c r="X136" s="25"/>
      <c r="Y136" s="25"/>
      <c r="Z136" s="25"/>
      <c r="AA136" s="25"/>
      <c r="AB136" s="25"/>
      <c r="AC136" s="25"/>
      <c r="AD136" s="2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row>
    <row r="137" spans="1:56" ht="14.25" hidden="1" customHeight="1" x14ac:dyDescent="0.3">
      <c r="A137" s="330"/>
      <c r="B137" s="56">
        <v>21</v>
      </c>
      <c r="C137" s="57" t="str">
        <f t="shared" ca="1" si="22"/>
        <v>2.1</v>
      </c>
      <c r="D137" s="57" t="str">
        <f t="shared" ca="1" si="23"/>
        <v>na</v>
      </c>
      <c r="E137" s="57" t="s">
        <v>19</v>
      </c>
      <c r="F137" s="58" t="str">
        <f t="shared" ca="1" si="24"/>
        <v>https://conservatoire.agglo-larochelle.fr/musique/parcours-du-musicien</v>
      </c>
      <c r="G137" s="57" t="str">
        <f t="shared" ca="1" si="25"/>
        <v>A</v>
      </c>
      <c r="H137" s="57">
        <f t="shared" ca="1" si="26"/>
        <v>0</v>
      </c>
      <c r="I137" s="57">
        <f t="shared" ca="1" si="27"/>
        <v>0</v>
      </c>
      <c r="J137" s="59">
        <f t="shared" ca="1" si="28"/>
        <v>0</v>
      </c>
      <c r="K137" s="60" t="str">
        <f t="shared" ca="1" si="29"/>
        <v/>
      </c>
      <c r="L137" s="60"/>
      <c r="M137" s="60">
        <f t="shared" ca="1" si="30"/>
        <v>0</v>
      </c>
      <c r="N137" s="61">
        <f t="shared" ca="1" si="31"/>
        <v>0</v>
      </c>
      <c r="O137" s="61"/>
      <c r="P137" s="62"/>
      <c r="Q137" s="62"/>
      <c r="R137" s="62"/>
      <c r="S137" s="62"/>
      <c r="T137" s="62"/>
      <c r="U137" s="63">
        <f t="shared" si="32"/>
        <v>0</v>
      </c>
      <c r="V137" s="54"/>
      <c r="W137" s="24"/>
      <c r="X137" s="25"/>
      <c r="Y137" s="25"/>
      <c r="Z137" s="25"/>
      <c r="AA137" s="25"/>
      <c r="AB137" s="25"/>
      <c r="AC137" s="25"/>
      <c r="AD137" s="2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row>
    <row r="138" spans="1:56" ht="14.25" hidden="1" customHeight="1" x14ac:dyDescent="0.3">
      <c r="A138" s="330"/>
      <c r="B138" s="56">
        <v>21</v>
      </c>
      <c r="C138" s="57" t="str">
        <f t="shared" ca="1" si="22"/>
        <v>2.1</v>
      </c>
      <c r="D138" s="57" t="str">
        <f t="shared" ca="1" si="23"/>
        <v>na</v>
      </c>
      <c r="E138" s="57" t="s">
        <v>22</v>
      </c>
      <c r="F138" s="58" t="str">
        <f t="shared" ca="1" si="24"/>
        <v>https://conservatoire.agglo-larochelle.fr/musique/enseignants-musique</v>
      </c>
      <c r="G138" s="57" t="str">
        <f t="shared" ca="1" si="25"/>
        <v>A</v>
      </c>
      <c r="H138" s="57">
        <f t="shared" ca="1" si="26"/>
        <v>0</v>
      </c>
      <c r="I138" s="57">
        <f t="shared" ca="1" si="27"/>
        <v>0</v>
      </c>
      <c r="J138" s="59">
        <f t="shared" ca="1" si="28"/>
        <v>0</v>
      </c>
      <c r="K138" s="60" t="str">
        <f t="shared" ca="1" si="29"/>
        <v/>
      </c>
      <c r="L138" s="60"/>
      <c r="M138" s="60">
        <f t="shared" ca="1" si="30"/>
        <v>0</v>
      </c>
      <c r="N138" s="61">
        <f t="shared" ca="1" si="31"/>
        <v>0</v>
      </c>
      <c r="O138" s="61"/>
      <c r="P138" s="62"/>
      <c r="Q138" s="62"/>
      <c r="R138" s="62"/>
      <c r="S138" s="62"/>
      <c r="T138" s="62"/>
      <c r="U138" s="63">
        <f t="shared" si="32"/>
        <v>0</v>
      </c>
      <c r="V138" s="54"/>
      <c r="W138" s="24"/>
      <c r="X138" s="25"/>
      <c r="Y138" s="25"/>
      <c r="Z138" s="25"/>
      <c r="AA138" s="25"/>
      <c r="AB138" s="25"/>
      <c r="AC138" s="25"/>
      <c r="AD138" s="2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row>
    <row r="139" spans="1:56" ht="14.25" hidden="1" customHeight="1" x14ac:dyDescent="0.3">
      <c r="A139" s="330"/>
      <c r="B139" s="56">
        <v>21</v>
      </c>
      <c r="C139" s="57" t="str">
        <f t="shared" ca="1" si="22"/>
        <v>2.1</v>
      </c>
      <c r="D139" s="57" t="str">
        <f t="shared" ca="1" si="23"/>
        <v>na</v>
      </c>
      <c r="E139" s="57" t="s">
        <v>25</v>
      </c>
      <c r="F139" s="58" t="str">
        <f t="shared" ca="1" si="24"/>
        <v>https://conservatoire.agglo-larochelle.fr/agenda?</v>
      </c>
      <c r="G139" s="57" t="str">
        <f t="shared" ca="1" si="25"/>
        <v>A</v>
      </c>
      <c r="H139" s="57">
        <f t="shared" ca="1" si="26"/>
        <v>0</v>
      </c>
      <c r="I139" s="57">
        <f t="shared" ca="1" si="27"/>
        <v>0</v>
      </c>
      <c r="J139" s="59">
        <f t="shared" ca="1" si="28"/>
        <v>0</v>
      </c>
      <c r="K139" s="60" t="str">
        <f t="shared" ca="1" si="29"/>
        <v/>
      </c>
      <c r="L139" s="60"/>
      <c r="M139" s="60">
        <f t="shared" ca="1" si="30"/>
        <v>0</v>
      </c>
      <c r="N139" s="61">
        <f t="shared" ca="1" si="31"/>
        <v>0</v>
      </c>
      <c r="O139" s="61"/>
      <c r="P139" s="62"/>
      <c r="Q139" s="62"/>
      <c r="R139" s="62"/>
      <c r="S139" s="62"/>
      <c r="T139" s="62"/>
      <c r="U139" s="63">
        <f t="shared" si="32"/>
        <v>0</v>
      </c>
      <c r="V139" s="54"/>
      <c r="W139" s="24"/>
      <c r="X139" s="25"/>
      <c r="Y139" s="25"/>
      <c r="Z139" s="25"/>
      <c r="AA139" s="25"/>
      <c r="AB139" s="25"/>
      <c r="AC139" s="25"/>
      <c r="AD139" s="2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row>
    <row r="140" spans="1:56" ht="14.25" hidden="1" customHeight="1" x14ac:dyDescent="0.3">
      <c r="A140" s="330"/>
      <c r="B140" s="56">
        <v>21</v>
      </c>
      <c r="C140" s="57" t="str">
        <f t="shared" ca="1" si="22"/>
        <v>2.1</v>
      </c>
      <c r="D140" s="57" t="str">
        <f t="shared" ca="1" si="23"/>
        <v>na</v>
      </c>
      <c r="E140" s="57" t="s">
        <v>28</v>
      </c>
      <c r="F140" s="58" t="str">
        <f t="shared" ca="1" si="24"/>
        <v>https://conservatoire.agglo-larochelle.fr/agenda?article=conservatoire-funky-band-et-ateliers-musiques-actuelles</v>
      </c>
      <c r="G140" s="57" t="str">
        <f t="shared" ca="1" si="25"/>
        <v>A</v>
      </c>
      <c r="H140" s="57">
        <f t="shared" ca="1" si="26"/>
        <v>0</v>
      </c>
      <c r="I140" s="57">
        <f t="shared" ca="1" si="27"/>
        <v>0</v>
      </c>
      <c r="J140" s="59">
        <f t="shared" ca="1" si="28"/>
        <v>0</v>
      </c>
      <c r="K140" s="60" t="str">
        <f t="shared" ca="1" si="29"/>
        <v/>
      </c>
      <c r="L140" s="60"/>
      <c r="M140" s="60">
        <f t="shared" ca="1" si="30"/>
        <v>0</v>
      </c>
      <c r="N140" s="61">
        <f t="shared" ca="1" si="31"/>
        <v>0</v>
      </c>
      <c r="O140" s="61"/>
      <c r="P140" s="62"/>
      <c r="Q140" s="62"/>
      <c r="R140" s="62"/>
      <c r="S140" s="62"/>
      <c r="T140" s="62"/>
      <c r="U140" s="63">
        <f t="shared" si="32"/>
        <v>0</v>
      </c>
      <c r="V140" s="54"/>
      <c r="W140" s="24"/>
      <c r="X140" s="25"/>
      <c r="Y140" s="25"/>
      <c r="Z140" s="25"/>
      <c r="AA140" s="25"/>
      <c r="AB140" s="25"/>
      <c r="AC140" s="25"/>
      <c r="AD140" s="2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row>
    <row r="141" spans="1:56" ht="14.25" hidden="1" customHeight="1" x14ac:dyDescent="0.3">
      <c r="A141" s="330"/>
      <c r="B141" s="56">
        <v>21</v>
      </c>
      <c r="C141" s="57" t="str">
        <f t="shared" ca="1" si="22"/>
        <v>2.1</v>
      </c>
      <c r="D141" s="57" t="str">
        <f t="shared" ca="1" si="23"/>
        <v>na</v>
      </c>
      <c r="E141" s="57" t="s">
        <v>31</v>
      </c>
      <c r="F141" s="58" t="str">
        <f t="shared" ca="1" si="24"/>
        <v>https://conservatoire.agglo-larochelle.fr/actualites</v>
      </c>
      <c r="G141" s="57" t="str">
        <f t="shared" ca="1" si="25"/>
        <v>A</v>
      </c>
      <c r="H141" s="57">
        <f t="shared" ca="1" si="26"/>
        <v>0</v>
      </c>
      <c r="I141" s="57">
        <f t="shared" ca="1" si="27"/>
        <v>0</v>
      </c>
      <c r="J141" s="59">
        <f t="shared" ca="1" si="28"/>
        <v>0</v>
      </c>
      <c r="K141" s="60" t="str">
        <f t="shared" ca="1" si="29"/>
        <v/>
      </c>
      <c r="L141" s="60"/>
      <c r="M141" s="60">
        <f t="shared" ca="1" si="30"/>
        <v>0</v>
      </c>
      <c r="N141" s="61">
        <f t="shared" ca="1" si="31"/>
        <v>0</v>
      </c>
      <c r="O141" s="61"/>
      <c r="P141" s="62"/>
      <c r="Q141" s="62"/>
      <c r="R141" s="62"/>
      <c r="S141" s="62"/>
      <c r="T141" s="62"/>
      <c r="U141" s="63">
        <f t="shared" si="32"/>
        <v>0</v>
      </c>
      <c r="V141" s="54"/>
      <c r="W141" s="24"/>
      <c r="X141" s="25"/>
      <c r="Y141" s="25"/>
      <c r="Z141" s="25"/>
      <c r="AA141" s="25"/>
      <c r="AB141" s="25"/>
      <c r="AC141" s="25"/>
      <c r="AD141" s="2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row>
    <row r="142" spans="1:56" ht="14.25" hidden="1" customHeight="1" x14ac:dyDescent="0.3">
      <c r="A142" s="330"/>
      <c r="B142" s="56">
        <v>21</v>
      </c>
      <c r="C142" s="57" t="str">
        <f t="shared" ca="1" si="22"/>
        <v>2.1</v>
      </c>
      <c r="D142" s="57" t="str">
        <f t="shared" ca="1" si="23"/>
        <v>na</v>
      </c>
      <c r="E142" s="57" t="s">
        <v>34</v>
      </c>
      <c r="F142" s="58" t="str">
        <f t="shared" ca="1" si="24"/>
        <v>https://conservatoire.agglo-larochelle.fr/-/ouverture-de-saison</v>
      </c>
      <c r="G142" s="57" t="str">
        <f t="shared" ca="1" si="25"/>
        <v>A</v>
      </c>
      <c r="H142" s="57">
        <f t="shared" ca="1" si="26"/>
        <v>0</v>
      </c>
      <c r="I142" s="57">
        <f t="shared" ca="1" si="27"/>
        <v>0</v>
      </c>
      <c r="J142" s="59">
        <f t="shared" ca="1" si="28"/>
        <v>0</v>
      </c>
      <c r="K142" s="60" t="str">
        <f t="shared" ca="1" si="29"/>
        <v/>
      </c>
      <c r="L142" s="60"/>
      <c r="M142" s="60">
        <f t="shared" ca="1" si="30"/>
        <v>0</v>
      </c>
      <c r="N142" s="61">
        <f t="shared" ca="1" si="31"/>
        <v>0</v>
      </c>
      <c r="O142" s="61"/>
      <c r="P142" s="62"/>
      <c r="Q142" s="62"/>
      <c r="R142" s="62"/>
      <c r="S142" s="62"/>
      <c r="T142" s="62"/>
      <c r="U142" s="63">
        <f t="shared" si="32"/>
        <v>0</v>
      </c>
      <c r="V142" s="54"/>
      <c r="W142" s="24"/>
      <c r="X142" s="25"/>
      <c r="Y142" s="25"/>
      <c r="Z142" s="25"/>
      <c r="AA142" s="25"/>
      <c r="AB142" s="25"/>
      <c r="AC142" s="25"/>
      <c r="AD142" s="2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row>
    <row r="143" spans="1:56" ht="14.25" hidden="1" customHeight="1" x14ac:dyDescent="0.3">
      <c r="A143" s="330"/>
      <c r="B143" s="56">
        <v>21</v>
      </c>
      <c r="C143" s="57" t="str">
        <f t="shared" ca="1" si="22"/>
        <v>2.1</v>
      </c>
      <c r="D143" s="57" t="str">
        <f t="shared" ca="1" si="23"/>
        <v>c</v>
      </c>
      <c r="E143" s="57" t="s">
        <v>37</v>
      </c>
      <c r="F143" s="58" t="str">
        <f t="shared" ca="1" si="24"/>
        <v>https://conservatoire.agglo-larochelle.fr/contactez-nous</v>
      </c>
      <c r="G143" s="57" t="str">
        <f t="shared" ca="1" si="25"/>
        <v>A</v>
      </c>
      <c r="H143" s="57">
        <f t="shared" ca="1" si="26"/>
        <v>0</v>
      </c>
      <c r="I143" s="57">
        <f t="shared" ca="1" si="27"/>
        <v>0</v>
      </c>
      <c r="J143" s="59">
        <f t="shared" ca="1" si="28"/>
        <v>0</v>
      </c>
      <c r="K143" s="60" t="str">
        <f t="shared" ca="1" si="29"/>
        <v/>
      </c>
      <c r="L143" s="60"/>
      <c r="M143" s="60">
        <f t="shared" ca="1" si="30"/>
        <v>0</v>
      </c>
      <c r="N143" s="61">
        <f t="shared" ca="1" si="31"/>
        <v>0</v>
      </c>
      <c r="O143" s="61"/>
      <c r="P143" s="62"/>
      <c r="Q143" s="62"/>
      <c r="R143" s="62"/>
      <c r="S143" s="62"/>
      <c r="T143" s="62"/>
      <c r="U143" s="63">
        <f t="shared" si="32"/>
        <v>0</v>
      </c>
      <c r="V143" s="54"/>
      <c r="W143" s="24"/>
      <c r="X143" s="25"/>
      <c r="Y143" s="25"/>
      <c r="Z143" s="25"/>
      <c r="AA143" s="25"/>
      <c r="AB143" s="25"/>
      <c r="AC143" s="25"/>
      <c r="AD143" s="2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row>
    <row r="144" spans="1:56" ht="14.25" hidden="1" customHeight="1" x14ac:dyDescent="0.3">
      <c r="A144" s="330"/>
      <c r="B144" s="56">
        <v>21</v>
      </c>
      <c r="C144" s="57" t="str">
        <f t="shared" ca="1" si="22"/>
        <v>2.1</v>
      </c>
      <c r="D144" s="57" t="str">
        <f t="shared" ca="1" si="23"/>
        <v>na</v>
      </c>
      <c r="E144" s="57" t="s">
        <v>40</v>
      </c>
      <c r="F144" s="58" t="str">
        <f t="shared" ca="1" si="24"/>
        <v>https://conservatoire.agglo-larochelle.fr/pratique/reseau-des-ecoles-de-l-agglo?article=puilboreau-a-deux-pas-de-la</v>
      </c>
      <c r="G144" s="57" t="str">
        <f t="shared" ca="1" si="25"/>
        <v>A</v>
      </c>
      <c r="H144" s="57">
        <f t="shared" ca="1" si="26"/>
        <v>0</v>
      </c>
      <c r="I144" s="57">
        <f t="shared" ca="1" si="27"/>
        <v>0</v>
      </c>
      <c r="J144" s="59">
        <f t="shared" ca="1" si="28"/>
        <v>0</v>
      </c>
      <c r="K144" s="60" t="str">
        <f t="shared" ca="1" si="29"/>
        <v/>
      </c>
      <c r="L144" s="60"/>
      <c r="M144" s="60">
        <f t="shared" ca="1" si="30"/>
        <v>0</v>
      </c>
      <c r="N144" s="61">
        <f t="shared" ca="1" si="31"/>
        <v>0</v>
      </c>
      <c r="O144" s="61"/>
      <c r="P144" s="62"/>
      <c r="Q144" s="62"/>
      <c r="R144" s="62"/>
      <c r="S144" s="62"/>
      <c r="T144" s="62"/>
      <c r="U144" s="63">
        <f t="shared" si="32"/>
        <v>0</v>
      </c>
      <c r="V144" s="54"/>
      <c r="W144" s="24"/>
      <c r="X144" s="25"/>
      <c r="Y144" s="25"/>
      <c r="Z144" s="25"/>
      <c r="AA144" s="25"/>
      <c r="AB144" s="25"/>
      <c r="AC144" s="25"/>
      <c r="AD144" s="2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row>
    <row r="145" spans="1:56" ht="14.25" hidden="1" customHeight="1" x14ac:dyDescent="0.3">
      <c r="A145" s="330"/>
      <c r="B145" s="56">
        <v>21</v>
      </c>
      <c r="C145" s="57" t="str">
        <f t="shared" ca="1" si="22"/>
        <v>2.1</v>
      </c>
      <c r="D145" s="57" t="str">
        <f t="shared" ca="1" si="23"/>
        <v>na</v>
      </c>
      <c r="E145" s="57" t="s">
        <v>43</v>
      </c>
      <c r="F145" s="58" t="str">
        <f t="shared" ca="1" si="24"/>
        <v>https://conservatoire.agglo-larochelle.fr/ressources-documentaires</v>
      </c>
      <c r="G145" s="57" t="str">
        <f t="shared" ca="1" si="25"/>
        <v>A</v>
      </c>
      <c r="H145" s="57">
        <f t="shared" ca="1" si="26"/>
        <v>0</v>
      </c>
      <c r="I145" s="57">
        <f t="shared" ca="1" si="27"/>
        <v>0</v>
      </c>
      <c r="J145" s="59">
        <f t="shared" ca="1" si="28"/>
        <v>0</v>
      </c>
      <c r="K145" s="60" t="str">
        <f t="shared" ca="1" si="29"/>
        <v/>
      </c>
      <c r="L145" s="60"/>
      <c r="M145" s="60">
        <f t="shared" ca="1" si="30"/>
        <v>0</v>
      </c>
      <c r="N145" s="61">
        <f t="shared" ca="1" si="31"/>
        <v>0</v>
      </c>
      <c r="O145" s="61"/>
      <c r="P145" s="62"/>
      <c r="Q145" s="62"/>
      <c r="R145" s="62"/>
      <c r="S145" s="62"/>
      <c r="T145" s="62"/>
      <c r="U145" s="63">
        <f t="shared" si="32"/>
        <v>0</v>
      </c>
      <c r="V145" s="54"/>
      <c r="W145" s="24"/>
      <c r="X145" s="25"/>
      <c r="Y145" s="25"/>
      <c r="Z145" s="25"/>
      <c r="AA145" s="25"/>
      <c r="AB145" s="25"/>
      <c r="AC145" s="25"/>
      <c r="AD145" s="2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row>
    <row r="146" spans="1:56" ht="14.25" hidden="1" customHeight="1" x14ac:dyDescent="0.3">
      <c r="A146" s="330"/>
      <c r="B146" s="56">
        <v>21</v>
      </c>
      <c r="C146" s="57" t="str">
        <f t="shared" ca="1" si="22"/>
        <v>2.1</v>
      </c>
      <c r="D146" s="57" t="str">
        <f t="shared" ca="1" si="23"/>
        <v>na</v>
      </c>
      <c r="E146" s="57" t="s">
        <v>46</v>
      </c>
      <c r="F146" s="58" t="str">
        <f t="shared" ca="1" si="24"/>
        <v>https://conservatoire.agglo-larochelle.fr/accessibilite</v>
      </c>
      <c r="G146" s="57" t="str">
        <f t="shared" ca="1" si="25"/>
        <v>A</v>
      </c>
      <c r="H146" s="57">
        <f t="shared" ca="1" si="26"/>
        <v>0</v>
      </c>
      <c r="I146" s="57">
        <f t="shared" ca="1" si="27"/>
        <v>0</v>
      </c>
      <c r="J146" s="59">
        <f t="shared" ca="1" si="28"/>
        <v>0</v>
      </c>
      <c r="K146" s="60" t="str">
        <f t="shared" ca="1" si="29"/>
        <v/>
      </c>
      <c r="L146" s="60"/>
      <c r="M146" s="60">
        <f t="shared" ca="1" si="30"/>
        <v>0</v>
      </c>
      <c r="N146" s="61">
        <f t="shared" ca="1" si="31"/>
        <v>0</v>
      </c>
      <c r="O146" s="61"/>
      <c r="P146" s="62"/>
      <c r="Q146" s="62"/>
      <c r="R146" s="62"/>
      <c r="S146" s="62"/>
      <c r="T146" s="62"/>
      <c r="U146" s="63">
        <f t="shared" si="32"/>
        <v>0</v>
      </c>
      <c r="V146" s="54"/>
      <c r="W146" s="24"/>
      <c r="X146" s="25"/>
      <c r="Y146" s="25"/>
      <c r="Z146" s="25"/>
      <c r="AA146" s="25"/>
      <c r="AB146" s="25"/>
      <c r="AC146" s="25"/>
      <c r="AD146" s="2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row>
    <row r="147" spans="1:56" ht="14.25" hidden="1" customHeight="1" x14ac:dyDescent="0.3">
      <c r="A147" s="330"/>
      <c r="B147" s="56">
        <v>21</v>
      </c>
      <c r="C147" s="57" t="str">
        <f t="shared" ca="1" si="22"/>
        <v>2.1</v>
      </c>
      <c r="D147" s="57" t="str">
        <f t="shared" ca="1" si="23"/>
        <v>na</v>
      </c>
      <c r="E147" s="57" t="s">
        <v>49</v>
      </c>
      <c r="F147" s="58" t="str">
        <f t="shared" ca="1" si="24"/>
        <v>https://conservatoire.agglo-larochelle.fr/mentions-legales</v>
      </c>
      <c r="G147" s="57" t="str">
        <f t="shared" ca="1" si="25"/>
        <v>A</v>
      </c>
      <c r="H147" s="57">
        <f t="shared" ca="1" si="26"/>
        <v>0</v>
      </c>
      <c r="I147" s="57">
        <f t="shared" ca="1" si="27"/>
        <v>0</v>
      </c>
      <c r="J147" s="59">
        <f t="shared" ca="1" si="28"/>
        <v>0</v>
      </c>
      <c r="K147" s="60" t="str">
        <f t="shared" ca="1" si="29"/>
        <v/>
      </c>
      <c r="L147" s="60"/>
      <c r="M147" s="60">
        <f t="shared" ca="1" si="30"/>
        <v>0</v>
      </c>
      <c r="N147" s="61">
        <f t="shared" ca="1" si="31"/>
        <v>0</v>
      </c>
      <c r="O147" s="61"/>
      <c r="P147" s="62"/>
      <c r="Q147" s="62"/>
      <c r="R147" s="62"/>
      <c r="S147" s="62"/>
      <c r="T147" s="62"/>
      <c r="U147" s="63">
        <f t="shared" si="32"/>
        <v>0</v>
      </c>
      <c r="V147" s="54"/>
      <c r="W147" s="24"/>
      <c r="X147" s="25"/>
      <c r="Y147" s="25"/>
      <c r="Z147" s="25"/>
      <c r="AA147" s="25"/>
      <c r="AB147" s="25"/>
      <c r="AC147" s="25"/>
      <c r="AD147" s="2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row>
    <row r="148" spans="1:56" ht="14.25" hidden="1" customHeight="1" x14ac:dyDescent="0.3">
      <c r="A148" s="330"/>
      <c r="B148" s="56">
        <v>22</v>
      </c>
      <c r="C148" s="57" t="str">
        <f t="shared" ca="1" si="22"/>
        <v>2.2</v>
      </c>
      <c r="D148" s="57" t="str">
        <f t="shared" ca="1" si="23"/>
        <v>c</v>
      </c>
      <c r="E148" s="57" t="s">
        <v>10</v>
      </c>
      <c r="F148" s="58" t="str">
        <f t="shared" ca="1" si="24"/>
        <v>https://conservatoire.agglo-larochelle.fr/</v>
      </c>
      <c r="G148" s="57" t="str">
        <f t="shared" ca="1" si="25"/>
        <v>A</v>
      </c>
      <c r="H148" s="57">
        <f t="shared" ca="1" si="26"/>
        <v>0</v>
      </c>
      <c r="I148" s="57">
        <f t="shared" ca="1" si="27"/>
        <v>0</v>
      </c>
      <c r="J148" s="59">
        <f t="shared" ca="1" si="28"/>
        <v>0</v>
      </c>
      <c r="K148" s="60" t="str">
        <f t="shared" ca="1" si="29"/>
        <v/>
      </c>
      <c r="L148" s="60"/>
      <c r="M148" s="60">
        <f t="shared" ca="1" si="30"/>
        <v>0</v>
      </c>
      <c r="N148" s="61">
        <f t="shared" ca="1" si="31"/>
        <v>0</v>
      </c>
      <c r="O148" s="61"/>
      <c r="P148" s="62"/>
      <c r="Q148" s="62"/>
      <c r="R148" s="62"/>
      <c r="S148" s="62"/>
      <c r="T148" s="62"/>
      <c r="U148" s="63">
        <f t="shared" si="32"/>
        <v>0</v>
      </c>
      <c r="V148" s="54"/>
      <c r="W148" s="24"/>
      <c r="X148" s="25"/>
      <c r="Y148" s="25"/>
      <c r="Z148" s="25"/>
      <c r="AA148" s="25"/>
      <c r="AB148" s="25"/>
      <c r="AC148" s="25"/>
      <c r="AD148" s="2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row>
    <row r="149" spans="1:56" ht="14.25" hidden="1" customHeight="1" x14ac:dyDescent="0.3">
      <c r="A149" s="330"/>
      <c r="B149" s="56">
        <v>22</v>
      </c>
      <c r="C149" s="57" t="str">
        <f t="shared" ca="1" si="22"/>
        <v>2.2</v>
      </c>
      <c r="D149" s="57" t="str">
        <f t="shared" ca="1" si="23"/>
        <v>na</v>
      </c>
      <c r="E149" s="57" t="s">
        <v>13</v>
      </c>
      <c r="F149" s="58" t="str">
        <f t="shared" ca="1" si="24"/>
        <v>https://conservatoire.agglo-larochelle.fr/plan-du-site</v>
      </c>
      <c r="G149" s="57" t="str">
        <f t="shared" ca="1" si="25"/>
        <v>A</v>
      </c>
      <c r="H149" s="57">
        <f t="shared" ca="1" si="26"/>
        <v>0</v>
      </c>
      <c r="I149" s="57">
        <f t="shared" ca="1" si="27"/>
        <v>0</v>
      </c>
      <c r="J149" s="59">
        <f t="shared" ca="1" si="28"/>
        <v>0</v>
      </c>
      <c r="K149" s="60" t="str">
        <f t="shared" ca="1" si="29"/>
        <v/>
      </c>
      <c r="L149" s="60"/>
      <c r="M149" s="60">
        <f t="shared" ca="1" si="30"/>
        <v>0</v>
      </c>
      <c r="N149" s="61">
        <f t="shared" ca="1" si="31"/>
        <v>0</v>
      </c>
      <c r="O149" s="61"/>
      <c r="P149" s="62"/>
      <c r="Q149" s="62"/>
      <c r="R149" s="62"/>
      <c r="S149" s="62"/>
      <c r="T149" s="62"/>
      <c r="U149" s="63">
        <f t="shared" si="32"/>
        <v>0</v>
      </c>
      <c r="V149" s="54"/>
      <c r="W149" s="24"/>
      <c r="X149" s="25"/>
      <c r="Y149" s="25"/>
      <c r="Z149" s="25"/>
      <c r="AA149" s="25"/>
      <c r="AB149" s="25"/>
      <c r="AC149" s="25"/>
      <c r="AD149" s="2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row>
    <row r="150" spans="1:56" ht="14.25" hidden="1" customHeight="1" x14ac:dyDescent="0.3">
      <c r="A150" s="330"/>
      <c r="B150" s="56">
        <v>22</v>
      </c>
      <c r="C150" s="57" t="str">
        <f t="shared" ca="1" si="22"/>
        <v>2.2</v>
      </c>
      <c r="D150" s="57" t="str">
        <f t="shared" ca="1" si="23"/>
        <v>na</v>
      </c>
      <c r="E150" s="57" t="s">
        <v>16</v>
      </c>
      <c r="F150" s="58" t="str">
        <f t="shared" ca="1" si="24"/>
        <v>https://conservatoire.agglo-larochelle.fr/musique</v>
      </c>
      <c r="G150" s="57" t="str">
        <f t="shared" ca="1" si="25"/>
        <v>A</v>
      </c>
      <c r="H150" s="57">
        <f t="shared" ca="1" si="26"/>
        <v>0</v>
      </c>
      <c r="I150" s="57">
        <f t="shared" ca="1" si="27"/>
        <v>0</v>
      </c>
      <c r="J150" s="59">
        <f t="shared" ca="1" si="28"/>
        <v>0</v>
      </c>
      <c r="K150" s="60" t="str">
        <f t="shared" ca="1" si="29"/>
        <v/>
      </c>
      <c r="L150" s="60"/>
      <c r="M150" s="60">
        <f t="shared" ca="1" si="30"/>
        <v>0</v>
      </c>
      <c r="N150" s="61">
        <f t="shared" ca="1" si="31"/>
        <v>0</v>
      </c>
      <c r="O150" s="61"/>
      <c r="P150" s="62"/>
      <c r="Q150" s="62"/>
      <c r="R150" s="62"/>
      <c r="S150" s="62"/>
      <c r="T150" s="62"/>
      <c r="U150" s="63">
        <f t="shared" si="32"/>
        <v>0</v>
      </c>
      <c r="V150" s="54"/>
      <c r="W150" s="24"/>
      <c r="X150" s="25"/>
      <c r="Y150" s="25"/>
      <c r="Z150" s="25"/>
      <c r="AA150" s="25"/>
      <c r="AB150" s="25"/>
      <c r="AC150" s="25"/>
      <c r="AD150" s="2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row>
    <row r="151" spans="1:56" ht="14.25" hidden="1" customHeight="1" x14ac:dyDescent="0.3">
      <c r="A151" s="330"/>
      <c r="B151" s="56">
        <v>22</v>
      </c>
      <c r="C151" s="57" t="str">
        <f t="shared" ca="1" si="22"/>
        <v>2.2</v>
      </c>
      <c r="D151" s="57" t="str">
        <f t="shared" ca="1" si="23"/>
        <v>na</v>
      </c>
      <c r="E151" s="57" t="s">
        <v>19</v>
      </c>
      <c r="F151" s="58" t="str">
        <f t="shared" ca="1" si="24"/>
        <v>https://conservatoire.agglo-larochelle.fr/musique/parcours-du-musicien</v>
      </c>
      <c r="G151" s="57" t="str">
        <f t="shared" ca="1" si="25"/>
        <v>A</v>
      </c>
      <c r="H151" s="57">
        <f t="shared" ca="1" si="26"/>
        <v>0</v>
      </c>
      <c r="I151" s="57">
        <f t="shared" ca="1" si="27"/>
        <v>0</v>
      </c>
      <c r="J151" s="59">
        <f t="shared" ca="1" si="28"/>
        <v>0</v>
      </c>
      <c r="K151" s="60" t="str">
        <f t="shared" ca="1" si="29"/>
        <v/>
      </c>
      <c r="L151" s="60"/>
      <c r="M151" s="60">
        <f t="shared" ca="1" si="30"/>
        <v>0</v>
      </c>
      <c r="N151" s="61">
        <f t="shared" ca="1" si="31"/>
        <v>0</v>
      </c>
      <c r="O151" s="61"/>
      <c r="P151" s="62"/>
      <c r="Q151" s="62"/>
      <c r="R151" s="62"/>
      <c r="S151" s="62"/>
      <c r="T151" s="62"/>
      <c r="U151" s="63">
        <f t="shared" si="32"/>
        <v>0</v>
      </c>
      <c r="V151" s="54"/>
      <c r="W151" s="24"/>
      <c r="X151" s="25"/>
      <c r="Y151" s="25"/>
      <c r="Z151" s="25"/>
      <c r="AA151" s="25"/>
      <c r="AB151" s="25"/>
      <c r="AC151" s="25"/>
      <c r="AD151" s="2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row>
    <row r="152" spans="1:56" ht="14.25" hidden="1" customHeight="1" x14ac:dyDescent="0.3">
      <c r="A152" s="330"/>
      <c r="B152" s="46">
        <v>22</v>
      </c>
      <c r="C152" s="47" t="str">
        <f t="shared" ca="1" si="22"/>
        <v>2.2</v>
      </c>
      <c r="D152" s="47" t="str">
        <f t="shared" ca="1" si="23"/>
        <v>na</v>
      </c>
      <c r="E152" s="47" t="s">
        <v>22</v>
      </c>
      <c r="F152" s="48" t="str">
        <f t="shared" ca="1" si="24"/>
        <v>https://conservatoire.agglo-larochelle.fr/musique/enseignants-musique</v>
      </c>
      <c r="G152" s="47" t="str">
        <f t="shared" ca="1" si="25"/>
        <v>A</v>
      </c>
      <c r="H152" s="47">
        <f t="shared" ca="1" si="26"/>
        <v>0</v>
      </c>
      <c r="I152" s="47">
        <f t="shared" ca="1" si="27"/>
        <v>0</v>
      </c>
      <c r="J152" s="49">
        <f t="shared" ca="1" si="28"/>
        <v>0</v>
      </c>
      <c r="K152" s="50" t="str">
        <f t="shared" ca="1" si="29"/>
        <v/>
      </c>
      <c r="L152" s="50"/>
      <c r="M152" s="50">
        <f t="shared" ca="1" si="30"/>
        <v>0</v>
      </c>
      <c r="N152" s="51">
        <f t="shared" ca="1" si="31"/>
        <v>0</v>
      </c>
      <c r="O152" s="51"/>
      <c r="P152" s="52"/>
      <c r="Q152" s="52"/>
      <c r="R152" s="52"/>
      <c r="S152" s="52"/>
      <c r="T152" s="52"/>
      <c r="U152" s="53">
        <f t="shared" si="32"/>
        <v>0</v>
      </c>
      <c r="V152" s="54"/>
      <c r="W152" s="24"/>
      <c r="X152" s="25"/>
      <c r="Y152" s="25"/>
      <c r="Z152" s="25"/>
      <c r="AA152" s="25"/>
      <c r="AB152" s="25"/>
      <c r="AC152" s="25"/>
      <c r="AD152" s="2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row>
    <row r="153" spans="1:56" ht="14.25" hidden="1" customHeight="1" x14ac:dyDescent="0.3">
      <c r="A153" s="330"/>
      <c r="B153" s="56">
        <v>22</v>
      </c>
      <c r="C153" s="57" t="str">
        <f t="shared" ca="1" si="22"/>
        <v>2.2</v>
      </c>
      <c r="D153" s="57" t="str">
        <f t="shared" ca="1" si="23"/>
        <v>na</v>
      </c>
      <c r="E153" s="57" t="s">
        <v>25</v>
      </c>
      <c r="F153" s="58" t="str">
        <f t="shared" ca="1" si="24"/>
        <v>https://conservatoire.agglo-larochelle.fr/agenda?</v>
      </c>
      <c r="G153" s="57" t="str">
        <f t="shared" ca="1" si="25"/>
        <v>A</v>
      </c>
      <c r="H153" s="57">
        <f t="shared" ca="1" si="26"/>
        <v>0</v>
      </c>
      <c r="I153" s="57">
        <f t="shared" ca="1" si="27"/>
        <v>0</v>
      </c>
      <c r="J153" s="59">
        <f t="shared" ca="1" si="28"/>
        <v>0</v>
      </c>
      <c r="K153" s="60" t="str">
        <f t="shared" ca="1" si="29"/>
        <v/>
      </c>
      <c r="L153" s="60"/>
      <c r="M153" s="60">
        <f t="shared" ca="1" si="30"/>
        <v>0</v>
      </c>
      <c r="N153" s="61">
        <f t="shared" ca="1" si="31"/>
        <v>0</v>
      </c>
      <c r="O153" s="61"/>
      <c r="P153" s="62"/>
      <c r="Q153" s="62"/>
      <c r="R153" s="62"/>
      <c r="S153" s="62"/>
      <c r="T153" s="62"/>
      <c r="U153" s="63">
        <f t="shared" si="32"/>
        <v>0</v>
      </c>
      <c r="V153" s="54"/>
      <c r="W153" s="24"/>
      <c r="X153" s="25"/>
      <c r="Y153" s="25"/>
      <c r="Z153" s="25"/>
      <c r="AA153" s="25"/>
      <c r="AB153" s="25"/>
      <c r="AC153" s="25"/>
      <c r="AD153" s="2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row>
    <row r="154" spans="1:56" ht="14.25" hidden="1" customHeight="1" x14ac:dyDescent="0.3">
      <c r="A154" s="330"/>
      <c r="B154" s="56">
        <v>22</v>
      </c>
      <c r="C154" s="57" t="str">
        <f t="shared" ca="1" si="22"/>
        <v>2.2</v>
      </c>
      <c r="D154" s="57" t="str">
        <f t="shared" ca="1" si="23"/>
        <v>na</v>
      </c>
      <c r="E154" s="57" t="s">
        <v>28</v>
      </c>
      <c r="F154" s="58" t="str">
        <f t="shared" ca="1" si="24"/>
        <v>https://conservatoire.agglo-larochelle.fr/agenda?article=conservatoire-funky-band-et-ateliers-musiques-actuelles</v>
      </c>
      <c r="G154" s="57" t="str">
        <f t="shared" ca="1" si="25"/>
        <v>A</v>
      </c>
      <c r="H154" s="57">
        <f t="shared" ca="1" si="26"/>
        <v>0</v>
      </c>
      <c r="I154" s="57">
        <f t="shared" ca="1" si="27"/>
        <v>0</v>
      </c>
      <c r="J154" s="59">
        <f t="shared" ca="1" si="28"/>
        <v>0</v>
      </c>
      <c r="K154" s="60" t="str">
        <f t="shared" ca="1" si="29"/>
        <v/>
      </c>
      <c r="L154" s="60"/>
      <c r="M154" s="60">
        <f t="shared" ca="1" si="30"/>
        <v>0</v>
      </c>
      <c r="N154" s="61">
        <f t="shared" ca="1" si="31"/>
        <v>0</v>
      </c>
      <c r="O154" s="61"/>
      <c r="P154" s="62"/>
      <c r="Q154" s="62"/>
      <c r="R154" s="62"/>
      <c r="S154" s="62"/>
      <c r="T154" s="62"/>
      <c r="U154" s="63">
        <f t="shared" si="32"/>
        <v>0</v>
      </c>
      <c r="V154" s="54"/>
      <c r="W154" s="24"/>
      <c r="X154" s="25"/>
      <c r="Y154" s="25"/>
      <c r="Z154" s="25"/>
      <c r="AA154" s="25"/>
      <c r="AB154" s="25"/>
      <c r="AC154" s="25"/>
      <c r="AD154" s="2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row>
    <row r="155" spans="1:56" ht="14.25" hidden="1" customHeight="1" x14ac:dyDescent="0.3">
      <c r="A155" s="330"/>
      <c r="B155" s="56">
        <v>22</v>
      </c>
      <c r="C155" s="57" t="str">
        <f t="shared" ca="1" si="22"/>
        <v>2.2</v>
      </c>
      <c r="D155" s="57" t="str">
        <f t="shared" ca="1" si="23"/>
        <v>na</v>
      </c>
      <c r="E155" s="57" t="s">
        <v>31</v>
      </c>
      <c r="F155" s="58" t="str">
        <f t="shared" ca="1" si="24"/>
        <v>https://conservatoire.agglo-larochelle.fr/actualites</v>
      </c>
      <c r="G155" s="57" t="str">
        <f t="shared" ca="1" si="25"/>
        <v>A</v>
      </c>
      <c r="H155" s="57">
        <f t="shared" ca="1" si="26"/>
        <v>0</v>
      </c>
      <c r="I155" s="57">
        <f t="shared" ca="1" si="27"/>
        <v>0</v>
      </c>
      <c r="J155" s="59">
        <f t="shared" ca="1" si="28"/>
        <v>0</v>
      </c>
      <c r="K155" s="60" t="str">
        <f t="shared" ca="1" si="29"/>
        <v/>
      </c>
      <c r="L155" s="60"/>
      <c r="M155" s="60">
        <f t="shared" ca="1" si="30"/>
        <v>0</v>
      </c>
      <c r="N155" s="61">
        <f t="shared" ca="1" si="31"/>
        <v>0</v>
      </c>
      <c r="O155" s="61"/>
      <c r="P155" s="62"/>
      <c r="Q155" s="62"/>
      <c r="R155" s="62"/>
      <c r="S155" s="62"/>
      <c r="T155" s="62"/>
      <c r="U155" s="63">
        <f t="shared" si="32"/>
        <v>0</v>
      </c>
      <c r="V155" s="54"/>
      <c r="W155" s="24"/>
      <c r="X155" s="25"/>
      <c r="Y155" s="25"/>
      <c r="Z155" s="25"/>
      <c r="AA155" s="25"/>
      <c r="AB155" s="25"/>
      <c r="AC155" s="25"/>
      <c r="AD155" s="2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row>
    <row r="156" spans="1:56" ht="14.25" hidden="1" customHeight="1" x14ac:dyDescent="0.3">
      <c r="A156" s="330"/>
      <c r="B156" s="56">
        <v>22</v>
      </c>
      <c r="C156" s="57" t="str">
        <f t="shared" ca="1" si="22"/>
        <v>2.2</v>
      </c>
      <c r="D156" s="57" t="str">
        <f t="shared" ca="1" si="23"/>
        <v>na</v>
      </c>
      <c r="E156" s="57" t="s">
        <v>34</v>
      </c>
      <c r="F156" s="58" t="str">
        <f t="shared" ca="1" si="24"/>
        <v>https://conservatoire.agglo-larochelle.fr/-/ouverture-de-saison</v>
      </c>
      <c r="G156" s="57" t="str">
        <f t="shared" ca="1" si="25"/>
        <v>A</v>
      </c>
      <c r="H156" s="57">
        <f t="shared" ca="1" si="26"/>
        <v>0</v>
      </c>
      <c r="I156" s="57">
        <f t="shared" ca="1" si="27"/>
        <v>0</v>
      </c>
      <c r="J156" s="59">
        <f t="shared" ca="1" si="28"/>
        <v>0</v>
      </c>
      <c r="K156" s="60" t="str">
        <f t="shared" ca="1" si="29"/>
        <v/>
      </c>
      <c r="L156" s="60"/>
      <c r="M156" s="60">
        <f t="shared" ca="1" si="30"/>
        <v>0</v>
      </c>
      <c r="N156" s="61">
        <f t="shared" ca="1" si="31"/>
        <v>0</v>
      </c>
      <c r="O156" s="61"/>
      <c r="P156" s="62"/>
      <c r="Q156" s="62"/>
      <c r="R156" s="62"/>
      <c r="S156" s="62"/>
      <c r="T156" s="62"/>
      <c r="U156" s="63">
        <f t="shared" si="32"/>
        <v>0</v>
      </c>
      <c r="V156" s="54"/>
      <c r="W156" s="24"/>
      <c r="X156" s="25"/>
      <c r="Y156" s="25"/>
      <c r="Z156" s="25"/>
      <c r="AA156" s="25"/>
      <c r="AB156" s="25"/>
      <c r="AC156" s="25"/>
      <c r="AD156" s="2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row>
    <row r="157" spans="1:56" ht="14.25" hidden="1" customHeight="1" x14ac:dyDescent="0.3">
      <c r="A157" s="330"/>
      <c r="B157" s="56">
        <v>22</v>
      </c>
      <c r="C157" s="57" t="str">
        <f t="shared" ca="1" si="22"/>
        <v>2.2</v>
      </c>
      <c r="D157" s="57" t="str">
        <f t="shared" ca="1" si="23"/>
        <v>c</v>
      </c>
      <c r="E157" s="57" t="s">
        <v>37</v>
      </c>
      <c r="F157" s="58" t="str">
        <f t="shared" ca="1" si="24"/>
        <v>https://conservatoire.agglo-larochelle.fr/contactez-nous</v>
      </c>
      <c r="G157" s="57" t="str">
        <f t="shared" ca="1" si="25"/>
        <v>A</v>
      </c>
      <c r="H157" s="57">
        <f t="shared" ca="1" si="26"/>
        <v>0</v>
      </c>
      <c r="I157" s="57">
        <f t="shared" ca="1" si="27"/>
        <v>0</v>
      </c>
      <c r="J157" s="59">
        <f t="shared" ca="1" si="28"/>
        <v>0</v>
      </c>
      <c r="K157" s="60" t="str">
        <f t="shared" ca="1" si="29"/>
        <v/>
      </c>
      <c r="L157" s="60"/>
      <c r="M157" s="60">
        <f t="shared" ca="1" si="30"/>
        <v>0</v>
      </c>
      <c r="N157" s="61">
        <f t="shared" ca="1" si="31"/>
        <v>0</v>
      </c>
      <c r="O157" s="61"/>
      <c r="P157" s="62"/>
      <c r="Q157" s="62"/>
      <c r="R157" s="62"/>
      <c r="S157" s="62"/>
      <c r="T157" s="62"/>
      <c r="U157" s="63">
        <f t="shared" si="32"/>
        <v>0</v>
      </c>
      <c r="V157" s="54"/>
      <c r="W157" s="24"/>
      <c r="X157" s="25"/>
      <c r="Y157" s="25"/>
      <c r="Z157" s="25"/>
      <c r="AA157" s="25"/>
      <c r="AB157" s="25"/>
      <c r="AC157" s="25"/>
      <c r="AD157" s="2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row>
    <row r="158" spans="1:56" ht="14.25" hidden="1" customHeight="1" x14ac:dyDescent="0.3">
      <c r="A158" s="330"/>
      <c r="B158" s="56">
        <v>22</v>
      </c>
      <c r="C158" s="57" t="str">
        <f t="shared" ca="1" si="22"/>
        <v>2.2</v>
      </c>
      <c r="D158" s="57" t="str">
        <f t="shared" ca="1" si="23"/>
        <v>na</v>
      </c>
      <c r="E158" s="57" t="s">
        <v>40</v>
      </c>
      <c r="F158" s="58" t="str">
        <f t="shared" ca="1" si="24"/>
        <v>https://conservatoire.agglo-larochelle.fr/pratique/reseau-des-ecoles-de-l-agglo?article=puilboreau-a-deux-pas-de-la</v>
      </c>
      <c r="G158" s="57" t="str">
        <f t="shared" ca="1" si="25"/>
        <v>A</v>
      </c>
      <c r="H158" s="57">
        <f t="shared" ca="1" si="26"/>
        <v>0</v>
      </c>
      <c r="I158" s="57">
        <f t="shared" ca="1" si="27"/>
        <v>0</v>
      </c>
      <c r="J158" s="59">
        <f t="shared" ca="1" si="28"/>
        <v>0</v>
      </c>
      <c r="K158" s="60" t="str">
        <f t="shared" ca="1" si="29"/>
        <v/>
      </c>
      <c r="L158" s="60"/>
      <c r="M158" s="60">
        <f t="shared" ca="1" si="30"/>
        <v>0</v>
      </c>
      <c r="N158" s="61">
        <f t="shared" ca="1" si="31"/>
        <v>0</v>
      </c>
      <c r="O158" s="61"/>
      <c r="P158" s="62"/>
      <c r="Q158" s="62"/>
      <c r="R158" s="62"/>
      <c r="S158" s="62"/>
      <c r="T158" s="62"/>
      <c r="U158" s="63">
        <f t="shared" si="32"/>
        <v>0</v>
      </c>
      <c r="V158" s="54"/>
      <c r="W158" s="24"/>
      <c r="X158" s="25"/>
      <c r="Y158" s="25"/>
      <c r="Z158" s="25"/>
      <c r="AA158" s="25"/>
      <c r="AB158" s="25"/>
      <c r="AC158" s="25"/>
      <c r="AD158" s="2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row>
    <row r="159" spans="1:56" ht="14.25" hidden="1" customHeight="1" x14ac:dyDescent="0.3">
      <c r="A159" s="330"/>
      <c r="B159" s="56">
        <v>22</v>
      </c>
      <c r="C159" s="57" t="str">
        <f t="shared" ca="1" si="22"/>
        <v>2.2</v>
      </c>
      <c r="D159" s="57" t="str">
        <f t="shared" ca="1" si="23"/>
        <v>na</v>
      </c>
      <c r="E159" s="57" t="s">
        <v>43</v>
      </c>
      <c r="F159" s="58" t="str">
        <f t="shared" ca="1" si="24"/>
        <v>https://conservatoire.agglo-larochelle.fr/ressources-documentaires</v>
      </c>
      <c r="G159" s="57" t="str">
        <f t="shared" ca="1" si="25"/>
        <v>A</v>
      </c>
      <c r="H159" s="57">
        <f t="shared" ca="1" si="26"/>
        <v>0</v>
      </c>
      <c r="I159" s="57">
        <f t="shared" ca="1" si="27"/>
        <v>0</v>
      </c>
      <c r="J159" s="59">
        <f t="shared" ca="1" si="28"/>
        <v>0</v>
      </c>
      <c r="K159" s="60" t="str">
        <f t="shared" ca="1" si="29"/>
        <v/>
      </c>
      <c r="L159" s="60"/>
      <c r="M159" s="60">
        <f t="shared" ca="1" si="30"/>
        <v>0</v>
      </c>
      <c r="N159" s="61">
        <f t="shared" ca="1" si="31"/>
        <v>0</v>
      </c>
      <c r="O159" s="61"/>
      <c r="P159" s="62"/>
      <c r="Q159" s="62"/>
      <c r="R159" s="62"/>
      <c r="S159" s="62"/>
      <c r="T159" s="62"/>
      <c r="U159" s="63">
        <f t="shared" si="32"/>
        <v>0</v>
      </c>
      <c r="V159" s="54"/>
      <c r="W159" s="24"/>
      <c r="X159" s="25"/>
      <c r="Y159" s="25"/>
      <c r="Z159" s="25"/>
      <c r="AA159" s="25"/>
      <c r="AB159" s="25"/>
      <c r="AC159" s="25"/>
      <c r="AD159" s="2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row>
    <row r="160" spans="1:56" ht="14.25" hidden="1" customHeight="1" x14ac:dyDescent="0.3">
      <c r="A160" s="330"/>
      <c r="B160" s="56">
        <v>22</v>
      </c>
      <c r="C160" s="57" t="str">
        <f t="shared" ca="1" si="22"/>
        <v>2.2</v>
      </c>
      <c r="D160" s="57" t="str">
        <f t="shared" ca="1" si="23"/>
        <v>na</v>
      </c>
      <c r="E160" s="57" t="s">
        <v>46</v>
      </c>
      <c r="F160" s="58" t="str">
        <f t="shared" ca="1" si="24"/>
        <v>https://conservatoire.agglo-larochelle.fr/accessibilite</v>
      </c>
      <c r="G160" s="57" t="str">
        <f t="shared" ca="1" si="25"/>
        <v>A</v>
      </c>
      <c r="H160" s="57">
        <f t="shared" ca="1" si="26"/>
        <v>0</v>
      </c>
      <c r="I160" s="57">
        <f t="shared" ca="1" si="27"/>
        <v>0</v>
      </c>
      <c r="J160" s="59">
        <f t="shared" ca="1" si="28"/>
        <v>0</v>
      </c>
      <c r="K160" s="60" t="str">
        <f t="shared" ca="1" si="29"/>
        <v/>
      </c>
      <c r="L160" s="60"/>
      <c r="M160" s="60">
        <f t="shared" ca="1" si="30"/>
        <v>0</v>
      </c>
      <c r="N160" s="61">
        <f t="shared" ca="1" si="31"/>
        <v>0</v>
      </c>
      <c r="O160" s="61"/>
      <c r="P160" s="62"/>
      <c r="Q160" s="62"/>
      <c r="R160" s="62"/>
      <c r="S160" s="62"/>
      <c r="T160" s="62"/>
      <c r="U160" s="63">
        <f t="shared" si="32"/>
        <v>0</v>
      </c>
      <c r="V160" s="54"/>
      <c r="W160" s="24"/>
      <c r="X160" s="25"/>
      <c r="Y160" s="25"/>
      <c r="Z160" s="25"/>
      <c r="AA160" s="25"/>
      <c r="AB160" s="25"/>
      <c r="AC160" s="25"/>
      <c r="AD160" s="2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row>
    <row r="161" spans="1:56" ht="14.25" hidden="1" customHeight="1" x14ac:dyDescent="0.3">
      <c r="A161" s="330"/>
      <c r="B161" s="56">
        <v>22</v>
      </c>
      <c r="C161" s="57" t="str">
        <f t="shared" ca="1" si="22"/>
        <v>2.2</v>
      </c>
      <c r="D161" s="57" t="str">
        <f t="shared" ca="1" si="23"/>
        <v>na</v>
      </c>
      <c r="E161" s="57" t="s">
        <v>49</v>
      </c>
      <c r="F161" s="58" t="str">
        <f t="shared" ca="1" si="24"/>
        <v>https://conservatoire.agglo-larochelle.fr/mentions-legales</v>
      </c>
      <c r="G161" s="57" t="str">
        <f t="shared" ca="1" si="25"/>
        <v>A</v>
      </c>
      <c r="H161" s="57">
        <f t="shared" ca="1" si="26"/>
        <v>0</v>
      </c>
      <c r="I161" s="57">
        <f t="shared" ca="1" si="27"/>
        <v>0</v>
      </c>
      <c r="J161" s="59">
        <f t="shared" ca="1" si="28"/>
        <v>0</v>
      </c>
      <c r="K161" s="60" t="str">
        <f t="shared" ca="1" si="29"/>
        <v/>
      </c>
      <c r="L161" s="60"/>
      <c r="M161" s="60">
        <f t="shared" ca="1" si="30"/>
        <v>0</v>
      </c>
      <c r="N161" s="61">
        <f t="shared" ca="1" si="31"/>
        <v>0</v>
      </c>
      <c r="O161" s="61"/>
      <c r="P161" s="62"/>
      <c r="Q161" s="62"/>
      <c r="R161" s="62"/>
      <c r="S161" s="62"/>
      <c r="T161" s="62"/>
      <c r="U161" s="63">
        <f t="shared" si="32"/>
        <v>0</v>
      </c>
      <c r="V161" s="54"/>
      <c r="W161" s="24"/>
      <c r="X161" s="25"/>
      <c r="Y161" s="25"/>
      <c r="Z161" s="25"/>
      <c r="AA161" s="25"/>
      <c r="AB161" s="25"/>
      <c r="AC161" s="25"/>
      <c r="AD161" s="2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row>
    <row r="162" spans="1:56" ht="14.25" hidden="1" customHeight="1" x14ac:dyDescent="0.3">
      <c r="A162" s="330" t="s">
        <v>87</v>
      </c>
      <c r="B162" s="56">
        <v>23</v>
      </c>
      <c r="C162" s="57" t="str">
        <f t="shared" ca="1" si="22"/>
        <v>3.1</v>
      </c>
      <c r="D162" s="57" t="str">
        <f t="shared" ca="1" si="23"/>
        <v>c</v>
      </c>
      <c r="E162" s="57" t="s">
        <v>10</v>
      </c>
      <c r="F162" s="58" t="str">
        <f t="shared" ca="1" si="24"/>
        <v>https://conservatoire.agglo-larochelle.fr/</v>
      </c>
      <c r="G162" s="57" t="str">
        <f t="shared" ca="1" si="25"/>
        <v>A</v>
      </c>
      <c r="H162" s="57" t="str">
        <f t="shared" ca="1" si="26"/>
        <v>x</v>
      </c>
      <c r="I162" s="57">
        <f t="shared" ca="1" si="27"/>
        <v>0</v>
      </c>
      <c r="J162" s="59">
        <f t="shared" ca="1" si="28"/>
        <v>0</v>
      </c>
      <c r="K162" s="60" t="str">
        <f t="shared" ca="1" si="29"/>
        <v/>
      </c>
      <c r="L162" s="60"/>
      <c r="M162" s="60">
        <f t="shared" ca="1" si="30"/>
        <v>0</v>
      </c>
      <c r="N162" s="61">
        <f t="shared" ca="1" si="31"/>
        <v>0</v>
      </c>
      <c r="O162" s="61"/>
      <c r="P162" s="62"/>
      <c r="Q162" s="62"/>
      <c r="R162" s="62"/>
      <c r="S162" s="62"/>
      <c r="T162" s="62"/>
      <c r="U162" s="63">
        <f t="shared" si="32"/>
        <v>0</v>
      </c>
      <c r="V162" s="54"/>
      <c r="W162" s="24"/>
      <c r="X162" s="25"/>
      <c r="Y162" s="25"/>
      <c r="Z162" s="25"/>
      <c r="AA162" s="25"/>
      <c r="AB162" s="25"/>
      <c r="AC162" s="25"/>
      <c r="AD162" s="2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row>
    <row r="163" spans="1:56" ht="14.25" hidden="1" customHeight="1" x14ac:dyDescent="0.3">
      <c r="A163" s="330"/>
      <c r="B163" s="56">
        <v>23</v>
      </c>
      <c r="C163" s="57" t="str">
        <f t="shared" ca="1" si="22"/>
        <v>3.1</v>
      </c>
      <c r="D163" s="57" t="str">
        <f t="shared" ca="1" si="23"/>
        <v>c</v>
      </c>
      <c r="E163" s="57" t="s">
        <v>13</v>
      </c>
      <c r="F163" s="58" t="str">
        <f t="shared" ca="1" si="24"/>
        <v>https://conservatoire.agglo-larochelle.fr/plan-du-site</v>
      </c>
      <c r="G163" s="57" t="str">
        <f t="shared" ca="1" si="25"/>
        <v>A</v>
      </c>
      <c r="H163" s="57" t="str">
        <f t="shared" ca="1" si="26"/>
        <v>x</v>
      </c>
      <c r="I163" s="57">
        <f t="shared" ca="1" si="27"/>
        <v>0</v>
      </c>
      <c r="J163" s="59">
        <f t="shared" ca="1" si="28"/>
        <v>0</v>
      </c>
      <c r="K163" s="60" t="str">
        <f t="shared" ca="1" si="29"/>
        <v/>
      </c>
      <c r="L163" s="60"/>
      <c r="M163" s="60">
        <f t="shared" ca="1" si="30"/>
        <v>0</v>
      </c>
      <c r="N163" s="61">
        <f t="shared" ca="1" si="31"/>
        <v>0</v>
      </c>
      <c r="O163" s="61"/>
      <c r="P163" s="62"/>
      <c r="Q163" s="62"/>
      <c r="R163" s="62"/>
      <c r="S163" s="62"/>
      <c r="T163" s="62"/>
      <c r="U163" s="63">
        <f t="shared" si="32"/>
        <v>0</v>
      </c>
      <c r="V163" s="54"/>
      <c r="W163" s="24"/>
      <c r="X163" s="25"/>
      <c r="Y163" s="25"/>
      <c r="Z163" s="25"/>
      <c r="AA163" s="25"/>
      <c r="AB163" s="25"/>
      <c r="AC163" s="25"/>
      <c r="AD163" s="2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row>
    <row r="164" spans="1:56" ht="14.25" hidden="1" customHeight="1" x14ac:dyDescent="0.3">
      <c r="A164" s="330"/>
      <c r="B164" s="56">
        <v>23</v>
      </c>
      <c r="C164" s="57" t="str">
        <f t="shared" ca="1" si="22"/>
        <v>3.1</v>
      </c>
      <c r="D164" s="57" t="str">
        <f t="shared" ca="1" si="23"/>
        <v>c</v>
      </c>
      <c r="E164" s="57" t="s">
        <v>16</v>
      </c>
      <c r="F164" s="58" t="str">
        <f t="shared" ca="1" si="24"/>
        <v>https://conservatoire.agglo-larochelle.fr/musique</v>
      </c>
      <c r="G164" s="57" t="str">
        <f t="shared" ca="1" si="25"/>
        <v>A</v>
      </c>
      <c r="H164" s="57" t="str">
        <f t="shared" ca="1" si="26"/>
        <v>x</v>
      </c>
      <c r="I164" s="57">
        <f t="shared" ca="1" si="27"/>
        <v>0</v>
      </c>
      <c r="J164" s="59">
        <f t="shared" ca="1" si="28"/>
        <v>0</v>
      </c>
      <c r="K164" s="60" t="str">
        <f t="shared" ca="1" si="29"/>
        <v/>
      </c>
      <c r="L164" s="60"/>
      <c r="M164" s="60">
        <f t="shared" ca="1" si="30"/>
        <v>0</v>
      </c>
      <c r="N164" s="61">
        <f t="shared" ca="1" si="31"/>
        <v>0</v>
      </c>
      <c r="O164" s="61"/>
      <c r="P164" s="62"/>
      <c r="Q164" s="62"/>
      <c r="R164" s="62"/>
      <c r="S164" s="62"/>
      <c r="T164" s="62"/>
      <c r="U164" s="63">
        <f t="shared" si="32"/>
        <v>0</v>
      </c>
      <c r="V164" s="54"/>
      <c r="W164" s="24"/>
      <c r="X164" s="25"/>
      <c r="Y164" s="25"/>
      <c r="Z164" s="25"/>
      <c r="AA164" s="25"/>
      <c r="AB164" s="25"/>
      <c r="AC164" s="25"/>
      <c r="AD164" s="2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row>
    <row r="165" spans="1:56" ht="14.25" hidden="1" customHeight="1" x14ac:dyDescent="0.3">
      <c r="A165" s="330"/>
      <c r="B165" s="56">
        <v>23</v>
      </c>
      <c r="C165" s="57" t="str">
        <f t="shared" ca="1" si="22"/>
        <v>3.1</v>
      </c>
      <c r="D165" s="57" t="str">
        <f t="shared" ca="1" si="23"/>
        <v>c</v>
      </c>
      <c r="E165" s="57" t="s">
        <v>19</v>
      </c>
      <c r="F165" s="58" t="str">
        <f t="shared" ca="1" si="24"/>
        <v>https://conservatoire.agglo-larochelle.fr/musique/parcours-du-musicien</v>
      </c>
      <c r="G165" s="57" t="str">
        <f t="shared" ca="1" si="25"/>
        <v>A</v>
      </c>
      <c r="H165" s="57" t="str">
        <f t="shared" ca="1" si="26"/>
        <v>x</v>
      </c>
      <c r="I165" s="57">
        <f t="shared" ca="1" si="27"/>
        <v>0</v>
      </c>
      <c r="J165" s="59">
        <f t="shared" ca="1" si="28"/>
        <v>0</v>
      </c>
      <c r="K165" s="60" t="str">
        <f t="shared" ca="1" si="29"/>
        <v/>
      </c>
      <c r="L165" s="60"/>
      <c r="M165" s="60">
        <f t="shared" ca="1" si="30"/>
        <v>0</v>
      </c>
      <c r="N165" s="61">
        <f t="shared" ca="1" si="31"/>
        <v>0</v>
      </c>
      <c r="O165" s="61"/>
      <c r="P165" s="62"/>
      <c r="Q165" s="62"/>
      <c r="R165" s="62"/>
      <c r="S165" s="62"/>
      <c r="T165" s="62"/>
      <c r="U165" s="63">
        <f t="shared" si="32"/>
        <v>0</v>
      </c>
      <c r="V165" s="54"/>
      <c r="W165" s="24"/>
      <c r="X165" s="25"/>
      <c r="Y165" s="25"/>
      <c r="Z165" s="25"/>
      <c r="AA165" s="25"/>
      <c r="AB165" s="25"/>
      <c r="AC165" s="25"/>
      <c r="AD165" s="2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row>
    <row r="166" spans="1:56" ht="14.25" hidden="1" customHeight="1" x14ac:dyDescent="0.3">
      <c r="A166" s="330"/>
      <c r="B166" s="56">
        <v>23</v>
      </c>
      <c r="C166" s="57" t="str">
        <f t="shared" ca="1" si="22"/>
        <v>3.1</v>
      </c>
      <c r="D166" s="57" t="str">
        <f t="shared" ca="1" si="23"/>
        <v>c</v>
      </c>
      <c r="E166" s="57" t="s">
        <v>22</v>
      </c>
      <c r="F166" s="58" t="str">
        <f t="shared" ca="1" si="24"/>
        <v>https://conservatoire.agglo-larochelle.fr/musique/enseignants-musique</v>
      </c>
      <c r="G166" s="57" t="str">
        <f t="shared" ca="1" si="25"/>
        <v>A</v>
      </c>
      <c r="H166" s="57" t="str">
        <f t="shared" ca="1" si="26"/>
        <v>x</v>
      </c>
      <c r="I166" s="57">
        <f t="shared" ca="1" si="27"/>
        <v>0</v>
      </c>
      <c r="J166" s="59">
        <f t="shared" ca="1" si="28"/>
        <v>0</v>
      </c>
      <c r="K166" s="60" t="str">
        <f t="shared" ca="1" si="29"/>
        <v/>
      </c>
      <c r="L166" s="60"/>
      <c r="M166" s="60">
        <f t="shared" ca="1" si="30"/>
        <v>0</v>
      </c>
      <c r="N166" s="61">
        <f t="shared" ca="1" si="31"/>
        <v>0</v>
      </c>
      <c r="O166" s="61"/>
      <c r="P166" s="62"/>
      <c r="Q166" s="62"/>
      <c r="R166" s="62"/>
      <c r="S166" s="62"/>
      <c r="T166" s="62"/>
      <c r="U166" s="63">
        <f t="shared" si="32"/>
        <v>0</v>
      </c>
      <c r="V166" s="54"/>
      <c r="W166" s="24"/>
      <c r="X166" s="25"/>
      <c r="Y166" s="25"/>
      <c r="Z166" s="25"/>
      <c r="AA166" s="25"/>
      <c r="AB166" s="25"/>
      <c r="AC166" s="25"/>
      <c r="AD166" s="2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row>
    <row r="167" spans="1:56" ht="14.25" hidden="1" customHeight="1" x14ac:dyDescent="0.3">
      <c r="A167" s="330"/>
      <c r="B167" s="56">
        <v>23</v>
      </c>
      <c r="C167" s="57" t="str">
        <f t="shared" ca="1" si="22"/>
        <v>3.1</v>
      </c>
      <c r="D167" s="57" t="str">
        <f t="shared" ca="1" si="23"/>
        <v>c</v>
      </c>
      <c r="E167" s="57" t="s">
        <v>25</v>
      </c>
      <c r="F167" s="58" t="str">
        <f t="shared" ca="1" si="24"/>
        <v>https://conservatoire.agglo-larochelle.fr/agenda?</v>
      </c>
      <c r="G167" s="57" t="str">
        <f t="shared" ca="1" si="25"/>
        <v>A</v>
      </c>
      <c r="H167" s="57" t="str">
        <f t="shared" ca="1" si="26"/>
        <v>x</v>
      </c>
      <c r="I167" s="57">
        <f t="shared" ca="1" si="27"/>
        <v>0</v>
      </c>
      <c r="J167" s="59">
        <f t="shared" ca="1" si="28"/>
        <v>0</v>
      </c>
      <c r="K167" s="60" t="str">
        <f t="shared" ca="1" si="29"/>
        <v/>
      </c>
      <c r="L167" s="60"/>
      <c r="M167" s="60">
        <f t="shared" ca="1" si="30"/>
        <v>0</v>
      </c>
      <c r="N167" s="61">
        <f t="shared" ca="1" si="31"/>
        <v>0</v>
      </c>
      <c r="O167" s="61"/>
      <c r="P167" s="62"/>
      <c r="Q167" s="62"/>
      <c r="R167" s="62"/>
      <c r="S167" s="62"/>
      <c r="T167" s="62"/>
      <c r="U167" s="63">
        <f t="shared" si="32"/>
        <v>0</v>
      </c>
      <c r="V167" s="54"/>
      <c r="W167" s="24"/>
      <c r="X167" s="25"/>
      <c r="Y167" s="25"/>
      <c r="Z167" s="25"/>
      <c r="AA167" s="25"/>
      <c r="AB167" s="25"/>
      <c r="AC167" s="25"/>
      <c r="AD167" s="2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row>
    <row r="168" spans="1:56" ht="14.25" hidden="1" customHeight="1" x14ac:dyDescent="0.3">
      <c r="A168" s="330"/>
      <c r="B168" s="56">
        <v>23</v>
      </c>
      <c r="C168" s="57" t="str">
        <f t="shared" ca="1" si="22"/>
        <v>3.1</v>
      </c>
      <c r="D168" s="57" t="str">
        <f t="shared" ca="1" si="23"/>
        <v>c</v>
      </c>
      <c r="E168" s="57" t="s">
        <v>28</v>
      </c>
      <c r="F168" s="58" t="str">
        <f t="shared" ca="1" si="24"/>
        <v>https://conservatoire.agglo-larochelle.fr/agenda?article=conservatoire-funky-band-et-ateliers-musiques-actuelles</v>
      </c>
      <c r="G168" s="57" t="str">
        <f t="shared" ca="1" si="25"/>
        <v>A</v>
      </c>
      <c r="H168" s="57" t="str">
        <f t="shared" ca="1" si="26"/>
        <v>x</v>
      </c>
      <c r="I168" s="57">
        <f t="shared" ca="1" si="27"/>
        <v>0</v>
      </c>
      <c r="J168" s="59">
        <f t="shared" ca="1" si="28"/>
        <v>0</v>
      </c>
      <c r="K168" s="60" t="str">
        <f t="shared" ca="1" si="29"/>
        <v/>
      </c>
      <c r="L168" s="60"/>
      <c r="M168" s="60">
        <f t="shared" ca="1" si="30"/>
        <v>0</v>
      </c>
      <c r="N168" s="61">
        <f t="shared" ca="1" si="31"/>
        <v>0</v>
      </c>
      <c r="O168" s="61"/>
      <c r="P168" s="62"/>
      <c r="Q168" s="62"/>
      <c r="R168" s="62"/>
      <c r="S168" s="62"/>
      <c r="T168" s="62"/>
      <c r="U168" s="63">
        <f t="shared" si="32"/>
        <v>0</v>
      </c>
      <c r="V168" s="54"/>
      <c r="W168" s="24"/>
      <c r="X168" s="25"/>
      <c r="Y168" s="25"/>
      <c r="Z168" s="25"/>
      <c r="AA168" s="25"/>
      <c r="AB168" s="25"/>
      <c r="AC168" s="25"/>
      <c r="AD168" s="2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row>
    <row r="169" spans="1:56" ht="15.75" hidden="1" customHeight="1" x14ac:dyDescent="0.3">
      <c r="A169" s="330"/>
      <c r="B169" s="56">
        <v>23</v>
      </c>
      <c r="C169" s="57" t="str">
        <f t="shared" ca="1" si="22"/>
        <v>3.1</v>
      </c>
      <c r="D169" s="57" t="str">
        <f t="shared" ca="1" si="23"/>
        <v>c</v>
      </c>
      <c r="E169" s="57" t="s">
        <v>31</v>
      </c>
      <c r="F169" s="58" t="str">
        <f t="shared" ca="1" si="24"/>
        <v>https://conservatoire.agglo-larochelle.fr/actualites</v>
      </c>
      <c r="G169" s="57" t="str">
        <f t="shared" ca="1" si="25"/>
        <v>A</v>
      </c>
      <c r="H169" s="57" t="str">
        <f t="shared" ca="1" si="26"/>
        <v>x</v>
      </c>
      <c r="I169" s="57">
        <f t="shared" ca="1" si="27"/>
        <v>0</v>
      </c>
      <c r="J169" s="59">
        <f t="shared" ca="1" si="28"/>
        <v>0</v>
      </c>
      <c r="K169" s="60" t="str">
        <f t="shared" ca="1" si="29"/>
        <v/>
      </c>
      <c r="L169" s="60"/>
      <c r="M169" s="60">
        <f t="shared" ca="1" si="30"/>
        <v>0</v>
      </c>
      <c r="N169" s="61">
        <f t="shared" ca="1" si="31"/>
        <v>0</v>
      </c>
      <c r="O169" s="61"/>
      <c r="P169" s="62"/>
      <c r="Q169" s="62"/>
      <c r="R169" s="62"/>
      <c r="S169" s="62"/>
      <c r="T169" s="62"/>
      <c r="U169" s="63">
        <f t="shared" si="32"/>
        <v>0</v>
      </c>
      <c r="V169" s="54"/>
      <c r="W169" s="24"/>
      <c r="X169" s="25"/>
      <c r="Y169" s="25"/>
      <c r="Z169" s="25"/>
      <c r="AA169" s="25"/>
      <c r="AB169" s="25"/>
      <c r="AC169" s="25"/>
      <c r="AD169" s="2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row>
    <row r="170" spans="1:56" ht="15.75" hidden="1" customHeight="1" x14ac:dyDescent="0.3">
      <c r="A170" s="330"/>
      <c r="B170" s="46">
        <v>23</v>
      </c>
      <c r="C170" s="47" t="str">
        <f t="shared" ca="1" si="22"/>
        <v>3.1</v>
      </c>
      <c r="D170" s="47" t="str">
        <f t="shared" ca="1" si="23"/>
        <v>c</v>
      </c>
      <c r="E170" s="47" t="s">
        <v>34</v>
      </c>
      <c r="F170" s="48" t="str">
        <f t="shared" ca="1" si="24"/>
        <v>https://conservatoire.agglo-larochelle.fr/-/ouverture-de-saison</v>
      </c>
      <c r="G170" s="47" t="str">
        <f t="shared" ca="1" si="25"/>
        <v>A</v>
      </c>
      <c r="H170" s="47" t="str">
        <f t="shared" ca="1" si="26"/>
        <v>x</v>
      </c>
      <c r="I170" s="47">
        <f t="shared" ca="1" si="27"/>
        <v>0</v>
      </c>
      <c r="J170" s="49">
        <f t="shared" ca="1" si="28"/>
        <v>0</v>
      </c>
      <c r="K170" s="50" t="str">
        <f t="shared" ca="1" si="29"/>
        <v/>
      </c>
      <c r="L170" s="50"/>
      <c r="M170" s="50">
        <f t="shared" ca="1" si="30"/>
        <v>0</v>
      </c>
      <c r="N170" s="51">
        <f t="shared" ca="1" si="31"/>
        <v>0</v>
      </c>
      <c r="O170" s="51"/>
      <c r="P170" s="52"/>
      <c r="Q170" s="52"/>
      <c r="R170" s="52"/>
      <c r="S170" s="52"/>
      <c r="T170" s="52"/>
      <c r="U170" s="53">
        <f t="shared" si="32"/>
        <v>0</v>
      </c>
      <c r="V170" s="54"/>
      <c r="W170" s="24"/>
      <c r="X170" s="25"/>
      <c r="Y170" s="25"/>
      <c r="Z170" s="25"/>
      <c r="AA170" s="25"/>
      <c r="AB170" s="25"/>
      <c r="AC170" s="25"/>
      <c r="AD170" s="2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row>
    <row r="171" spans="1:56" ht="15.75" hidden="1" customHeight="1" x14ac:dyDescent="0.3">
      <c r="A171" s="330"/>
      <c r="B171" s="56">
        <v>23</v>
      </c>
      <c r="C171" s="57" t="str">
        <f t="shared" ca="1" si="22"/>
        <v>3.1</v>
      </c>
      <c r="D171" s="57" t="str">
        <f t="shared" ca="1" si="23"/>
        <v>c</v>
      </c>
      <c r="E171" s="57" t="s">
        <v>37</v>
      </c>
      <c r="F171" s="58" t="str">
        <f t="shared" ca="1" si="24"/>
        <v>https://conservatoire.agglo-larochelle.fr/contactez-nous</v>
      </c>
      <c r="G171" s="57" t="str">
        <f t="shared" ca="1" si="25"/>
        <v>A</v>
      </c>
      <c r="H171" s="57" t="str">
        <f t="shared" ca="1" si="26"/>
        <v>x</v>
      </c>
      <c r="I171" s="57">
        <f t="shared" ca="1" si="27"/>
        <v>0</v>
      </c>
      <c r="J171" s="59">
        <f t="shared" ca="1" si="28"/>
        <v>0</v>
      </c>
      <c r="K171" s="60" t="str">
        <f t="shared" ca="1" si="29"/>
        <v/>
      </c>
      <c r="L171" s="60"/>
      <c r="M171" s="60">
        <f t="shared" ca="1" si="30"/>
        <v>0</v>
      </c>
      <c r="N171" s="61">
        <f t="shared" ca="1" si="31"/>
        <v>0</v>
      </c>
      <c r="O171" s="61"/>
      <c r="P171" s="62"/>
      <c r="Q171" s="62"/>
      <c r="R171" s="62"/>
      <c r="S171" s="62"/>
      <c r="T171" s="62"/>
      <c r="U171" s="63">
        <f t="shared" si="32"/>
        <v>0</v>
      </c>
      <c r="V171" s="54"/>
      <c r="W171" s="24"/>
      <c r="X171" s="25"/>
      <c r="Y171" s="25"/>
      <c r="Z171" s="25"/>
      <c r="AA171" s="25"/>
      <c r="AB171" s="25"/>
      <c r="AC171" s="25"/>
      <c r="AD171" s="2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row>
    <row r="172" spans="1:56" ht="15.75" hidden="1" customHeight="1" x14ac:dyDescent="0.3">
      <c r="A172" s="330"/>
      <c r="B172" s="56">
        <v>23</v>
      </c>
      <c r="C172" s="57" t="str">
        <f t="shared" ca="1" si="22"/>
        <v>3.1</v>
      </c>
      <c r="D172" s="57" t="str">
        <f t="shared" ca="1" si="23"/>
        <v>c</v>
      </c>
      <c r="E172" s="57" t="s">
        <v>40</v>
      </c>
      <c r="F172" s="58" t="str">
        <f t="shared" ca="1" si="24"/>
        <v>https://conservatoire.agglo-larochelle.fr/pratique/reseau-des-ecoles-de-l-agglo?article=puilboreau-a-deux-pas-de-la</v>
      </c>
      <c r="G172" s="57" t="str">
        <f t="shared" ca="1" si="25"/>
        <v>A</v>
      </c>
      <c r="H172" s="57" t="str">
        <f t="shared" ca="1" si="26"/>
        <v>x</v>
      </c>
      <c r="I172" s="57">
        <f t="shared" ca="1" si="27"/>
        <v>0</v>
      </c>
      <c r="J172" s="59">
        <f t="shared" ca="1" si="28"/>
        <v>0</v>
      </c>
      <c r="K172" s="60" t="str">
        <f t="shared" ca="1" si="29"/>
        <v/>
      </c>
      <c r="L172" s="60"/>
      <c r="M172" s="60">
        <f t="shared" ca="1" si="30"/>
        <v>0</v>
      </c>
      <c r="N172" s="61">
        <f t="shared" ca="1" si="31"/>
        <v>0</v>
      </c>
      <c r="O172" s="61"/>
      <c r="P172" s="62"/>
      <c r="Q172" s="62"/>
      <c r="R172" s="62"/>
      <c r="S172" s="62"/>
      <c r="T172" s="62"/>
      <c r="U172" s="63">
        <f t="shared" si="32"/>
        <v>0</v>
      </c>
      <c r="V172" s="54"/>
      <c r="W172" s="24"/>
      <c r="X172" s="25"/>
      <c r="Y172" s="25"/>
      <c r="Z172" s="25"/>
      <c r="AA172" s="25"/>
      <c r="AB172" s="25"/>
      <c r="AC172" s="25"/>
      <c r="AD172" s="2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row>
    <row r="173" spans="1:56" ht="15.75" hidden="1" customHeight="1" x14ac:dyDescent="0.3">
      <c r="A173" s="330"/>
      <c r="B173" s="56">
        <v>23</v>
      </c>
      <c r="C173" s="57" t="str">
        <f t="shared" ca="1" si="22"/>
        <v>3.1</v>
      </c>
      <c r="D173" s="57" t="str">
        <f t="shared" ca="1" si="23"/>
        <v>c</v>
      </c>
      <c r="E173" s="57" t="s">
        <v>43</v>
      </c>
      <c r="F173" s="58" t="str">
        <f t="shared" ca="1" si="24"/>
        <v>https://conservatoire.agglo-larochelle.fr/ressources-documentaires</v>
      </c>
      <c r="G173" s="57" t="str">
        <f t="shared" ca="1" si="25"/>
        <v>A</v>
      </c>
      <c r="H173" s="57" t="str">
        <f t="shared" ca="1" si="26"/>
        <v>x</v>
      </c>
      <c r="I173" s="57">
        <f t="shared" ca="1" si="27"/>
        <v>0</v>
      </c>
      <c r="J173" s="59">
        <f t="shared" ca="1" si="28"/>
        <v>0</v>
      </c>
      <c r="K173" s="60" t="str">
        <f t="shared" ca="1" si="29"/>
        <v/>
      </c>
      <c r="L173" s="60"/>
      <c r="M173" s="60">
        <f t="shared" ca="1" si="30"/>
        <v>0</v>
      </c>
      <c r="N173" s="61">
        <f t="shared" ca="1" si="31"/>
        <v>0</v>
      </c>
      <c r="O173" s="61"/>
      <c r="P173" s="62"/>
      <c r="Q173" s="62"/>
      <c r="R173" s="62"/>
      <c r="S173" s="62"/>
      <c r="T173" s="62"/>
      <c r="U173" s="63">
        <f t="shared" si="32"/>
        <v>0</v>
      </c>
      <c r="V173" s="54"/>
      <c r="W173" s="24"/>
      <c r="X173" s="25"/>
      <c r="Y173" s="25"/>
      <c r="Z173" s="25"/>
      <c r="AA173" s="25"/>
      <c r="AB173" s="25"/>
      <c r="AC173" s="25"/>
      <c r="AD173" s="2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row>
    <row r="174" spans="1:56" ht="15.75" hidden="1" customHeight="1" x14ac:dyDescent="0.3">
      <c r="A174" s="330"/>
      <c r="B174" s="56">
        <v>23</v>
      </c>
      <c r="C174" s="57" t="str">
        <f t="shared" ca="1" si="22"/>
        <v>3.1</v>
      </c>
      <c r="D174" s="57" t="str">
        <f t="shared" ca="1" si="23"/>
        <v>c</v>
      </c>
      <c r="E174" s="57" t="s">
        <v>46</v>
      </c>
      <c r="F174" s="58" t="str">
        <f t="shared" ca="1" si="24"/>
        <v>https://conservatoire.agglo-larochelle.fr/accessibilite</v>
      </c>
      <c r="G174" s="57" t="str">
        <f t="shared" ca="1" si="25"/>
        <v>A</v>
      </c>
      <c r="H174" s="57" t="str">
        <f t="shared" ca="1" si="26"/>
        <v>x</v>
      </c>
      <c r="I174" s="57">
        <f t="shared" ca="1" si="27"/>
        <v>0</v>
      </c>
      <c r="J174" s="59">
        <f t="shared" ca="1" si="28"/>
        <v>0</v>
      </c>
      <c r="K174" s="60" t="str">
        <f t="shared" ca="1" si="29"/>
        <v/>
      </c>
      <c r="L174" s="60"/>
      <c r="M174" s="60">
        <f t="shared" ca="1" si="30"/>
        <v>0</v>
      </c>
      <c r="N174" s="61">
        <f t="shared" ca="1" si="31"/>
        <v>0</v>
      </c>
      <c r="O174" s="61"/>
      <c r="P174" s="62"/>
      <c r="Q174" s="62"/>
      <c r="R174" s="62"/>
      <c r="S174" s="62"/>
      <c r="T174" s="62"/>
      <c r="U174" s="63">
        <f t="shared" si="32"/>
        <v>0</v>
      </c>
      <c r="V174" s="54"/>
      <c r="W174" s="24"/>
      <c r="X174" s="25"/>
      <c r="Y174" s="25"/>
      <c r="Z174" s="25"/>
      <c r="AA174" s="25"/>
      <c r="AB174" s="25"/>
      <c r="AC174" s="25"/>
      <c r="AD174" s="2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row>
    <row r="175" spans="1:56" ht="15.75" hidden="1" customHeight="1" x14ac:dyDescent="0.3">
      <c r="A175" s="330"/>
      <c r="B175" s="56">
        <v>23</v>
      </c>
      <c r="C175" s="57" t="str">
        <f t="shared" ca="1" si="22"/>
        <v>3.1</v>
      </c>
      <c r="D175" s="57" t="str">
        <f t="shared" ca="1" si="23"/>
        <v>c</v>
      </c>
      <c r="E175" s="57" t="s">
        <v>49</v>
      </c>
      <c r="F175" s="58" t="str">
        <f t="shared" ca="1" si="24"/>
        <v>https://conservatoire.agglo-larochelle.fr/mentions-legales</v>
      </c>
      <c r="G175" s="57" t="str">
        <f t="shared" ca="1" si="25"/>
        <v>A</v>
      </c>
      <c r="H175" s="57" t="str">
        <f t="shared" ca="1" si="26"/>
        <v>x</v>
      </c>
      <c r="I175" s="57">
        <f t="shared" ca="1" si="27"/>
        <v>0</v>
      </c>
      <c r="J175" s="59">
        <f t="shared" ca="1" si="28"/>
        <v>0</v>
      </c>
      <c r="K175" s="60" t="str">
        <f t="shared" ca="1" si="29"/>
        <v/>
      </c>
      <c r="L175" s="60"/>
      <c r="M175" s="60">
        <f t="shared" ca="1" si="30"/>
        <v>0</v>
      </c>
      <c r="N175" s="61">
        <f t="shared" ca="1" si="31"/>
        <v>0</v>
      </c>
      <c r="O175" s="61"/>
      <c r="P175" s="62"/>
      <c r="Q175" s="62"/>
      <c r="R175" s="62"/>
      <c r="S175" s="62"/>
      <c r="T175" s="62"/>
      <c r="U175" s="63">
        <f t="shared" si="32"/>
        <v>0</v>
      </c>
      <c r="V175" s="54"/>
      <c r="W175" s="24"/>
      <c r="X175" s="25"/>
      <c r="Y175" s="25"/>
      <c r="Z175" s="25"/>
      <c r="AA175" s="25"/>
      <c r="AB175" s="25"/>
      <c r="AC175" s="25"/>
      <c r="AD175" s="2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row>
    <row r="176" spans="1:56" ht="15.75" hidden="1" customHeight="1" x14ac:dyDescent="0.3">
      <c r="A176" s="330"/>
      <c r="B176" s="56">
        <v>24</v>
      </c>
      <c r="C176" s="57" t="str">
        <f t="shared" ca="1" si="22"/>
        <v>3.2</v>
      </c>
      <c r="D176" s="57" t="str">
        <f t="shared" ca="1" si="23"/>
        <v>c</v>
      </c>
      <c r="E176" s="57" t="s">
        <v>10</v>
      </c>
      <c r="F176" s="58" t="str">
        <f t="shared" ca="1" si="24"/>
        <v>https://conservatoire.agglo-larochelle.fr/</v>
      </c>
      <c r="G176" s="57" t="str">
        <f t="shared" ca="1" si="25"/>
        <v>AA</v>
      </c>
      <c r="H176" s="57">
        <f t="shared" ca="1" si="26"/>
        <v>0</v>
      </c>
      <c r="I176" s="57">
        <f t="shared" ca="1" si="27"/>
        <v>0</v>
      </c>
      <c r="J176" s="59">
        <f t="shared" ca="1" si="28"/>
        <v>0</v>
      </c>
      <c r="K176" s="60" t="str">
        <f t="shared" ca="1" si="29"/>
        <v/>
      </c>
      <c r="L176" s="60"/>
      <c r="M176" s="60">
        <f t="shared" ca="1" si="30"/>
        <v>0</v>
      </c>
      <c r="N176" s="61">
        <f t="shared" ca="1" si="31"/>
        <v>0</v>
      </c>
      <c r="O176" s="61"/>
      <c r="P176" s="62"/>
      <c r="Q176" s="62"/>
      <c r="R176" s="62"/>
      <c r="S176" s="62"/>
      <c r="T176" s="62"/>
      <c r="U176" s="63">
        <f t="shared" si="32"/>
        <v>0</v>
      </c>
      <c r="V176" s="54"/>
      <c r="W176" s="24"/>
      <c r="X176" s="25"/>
      <c r="Y176" s="25"/>
      <c r="Z176" s="25"/>
      <c r="AA176" s="25"/>
      <c r="AB176" s="25"/>
      <c r="AC176" s="25"/>
      <c r="AD176" s="2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row>
    <row r="177" spans="1:56" ht="15.75" hidden="1" customHeight="1" x14ac:dyDescent="0.3">
      <c r="A177" s="330"/>
      <c r="B177" s="56">
        <v>24</v>
      </c>
      <c r="C177" s="57" t="str">
        <f t="shared" ca="1" si="22"/>
        <v>3.2</v>
      </c>
      <c r="D177" s="57" t="str">
        <f t="shared" ca="1" si="23"/>
        <v>c</v>
      </c>
      <c r="E177" s="57" t="s">
        <v>13</v>
      </c>
      <c r="F177" s="58" t="str">
        <f t="shared" ca="1" si="24"/>
        <v>https://conservatoire.agglo-larochelle.fr/plan-du-site</v>
      </c>
      <c r="G177" s="57" t="str">
        <f t="shared" ca="1" si="25"/>
        <v>AA</v>
      </c>
      <c r="H177" s="57">
        <f t="shared" ca="1" si="26"/>
        <v>0</v>
      </c>
      <c r="I177" s="57">
        <f t="shared" ca="1" si="27"/>
        <v>0</v>
      </c>
      <c r="J177" s="59">
        <f t="shared" ca="1" si="28"/>
        <v>0</v>
      </c>
      <c r="K177" s="60" t="str">
        <f t="shared" ca="1" si="29"/>
        <v/>
      </c>
      <c r="L177" s="60"/>
      <c r="M177" s="60">
        <f t="shared" ca="1" si="30"/>
        <v>0</v>
      </c>
      <c r="N177" s="61">
        <f t="shared" ca="1" si="31"/>
        <v>0</v>
      </c>
      <c r="O177" s="61"/>
      <c r="P177" s="62"/>
      <c r="Q177" s="62"/>
      <c r="R177" s="62"/>
      <c r="S177" s="62"/>
      <c r="T177" s="62"/>
      <c r="U177" s="63">
        <f t="shared" si="32"/>
        <v>0</v>
      </c>
      <c r="V177" s="54"/>
      <c r="W177" s="24"/>
      <c r="X177" s="25"/>
      <c r="Y177" s="25"/>
      <c r="Z177" s="25"/>
      <c r="AA177" s="25"/>
      <c r="AB177" s="25"/>
      <c r="AC177" s="25"/>
      <c r="AD177" s="2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row>
    <row r="178" spans="1:56" ht="15.75" hidden="1" customHeight="1" x14ac:dyDescent="0.3">
      <c r="A178" s="330"/>
      <c r="B178" s="56">
        <v>24</v>
      </c>
      <c r="C178" s="57" t="str">
        <f t="shared" ca="1" si="22"/>
        <v>3.2</v>
      </c>
      <c r="D178" s="57" t="str">
        <f t="shared" ca="1" si="23"/>
        <v>c</v>
      </c>
      <c r="E178" s="57" t="s">
        <v>16</v>
      </c>
      <c r="F178" s="58" t="str">
        <f t="shared" ca="1" si="24"/>
        <v>https://conservatoire.agglo-larochelle.fr/musique</v>
      </c>
      <c r="G178" s="57" t="str">
        <f t="shared" ca="1" si="25"/>
        <v>AA</v>
      </c>
      <c r="H178" s="57">
        <f t="shared" ca="1" si="26"/>
        <v>0</v>
      </c>
      <c r="I178" s="57">
        <f t="shared" ca="1" si="27"/>
        <v>0</v>
      </c>
      <c r="J178" s="59">
        <f t="shared" ca="1" si="28"/>
        <v>0</v>
      </c>
      <c r="K178" s="60" t="str">
        <f t="shared" ca="1" si="29"/>
        <v/>
      </c>
      <c r="L178" s="60"/>
      <c r="M178" s="60">
        <f t="shared" ca="1" si="30"/>
        <v>0</v>
      </c>
      <c r="N178" s="61">
        <f t="shared" ca="1" si="31"/>
        <v>0</v>
      </c>
      <c r="O178" s="61"/>
      <c r="P178" s="62"/>
      <c r="Q178" s="62"/>
      <c r="R178" s="62"/>
      <c r="S178" s="62"/>
      <c r="T178" s="62"/>
      <c r="U178" s="63">
        <f t="shared" si="32"/>
        <v>0</v>
      </c>
      <c r="V178" s="54"/>
      <c r="W178" s="24"/>
      <c r="X178" s="25"/>
      <c r="Y178" s="25"/>
      <c r="Z178" s="25"/>
      <c r="AA178" s="25"/>
      <c r="AB178" s="25"/>
      <c r="AC178" s="25"/>
      <c r="AD178" s="2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row>
    <row r="179" spans="1:56" ht="15.75" hidden="1" customHeight="1" x14ac:dyDescent="0.3">
      <c r="A179" s="330"/>
      <c r="B179" s="56">
        <v>24</v>
      </c>
      <c r="C179" s="57" t="str">
        <f t="shared" ca="1" si="22"/>
        <v>3.2</v>
      </c>
      <c r="D179" s="57" t="str">
        <f t="shared" ca="1" si="23"/>
        <v>c</v>
      </c>
      <c r="E179" s="57" t="s">
        <v>19</v>
      </c>
      <c r="F179" s="58" t="str">
        <f t="shared" ca="1" si="24"/>
        <v>https://conservatoire.agglo-larochelle.fr/musique/parcours-du-musicien</v>
      </c>
      <c r="G179" s="57" t="str">
        <f t="shared" ca="1" si="25"/>
        <v>AA</v>
      </c>
      <c r="H179" s="57">
        <f t="shared" ca="1" si="26"/>
        <v>0</v>
      </c>
      <c r="I179" s="57">
        <f t="shared" ca="1" si="27"/>
        <v>0</v>
      </c>
      <c r="J179" s="59">
        <f t="shared" ca="1" si="28"/>
        <v>0</v>
      </c>
      <c r="K179" s="60" t="str">
        <f t="shared" ca="1" si="29"/>
        <v/>
      </c>
      <c r="L179" s="60"/>
      <c r="M179" s="60">
        <f t="shared" ca="1" si="30"/>
        <v>0</v>
      </c>
      <c r="N179" s="61">
        <f t="shared" ca="1" si="31"/>
        <v>0</v>
      </c>
      <c r="O179" s="61"/>
      <c r="P179" s="62"/>
      <c r="Q179" s="62"/>
      <c r="R179" s="62"/>
      <c r="S179" s="62"/>
      <c r="T179" s="62"/>
      <c r="U179" s="63">
        <f t="shared" si="32"/>
        <v>0</v>
      </c>
      <c r="V179" s="54"/>
      <c r="W179" s="24"/>
      <c r="X179" s="25"/>
      <c r="Y179" s="25"/>
      <c r="Z179" s="25"/>
      <c r="AA179" s="25"/>
      <c r="AB179" s="25"/>
      <c r="AC179" s="25"/>
      <c r="AD179" s="2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row>
    <row r="180" spans="1:56" ht="46.2" customHeight="1" x14ac:dyDescent="0.3">
      <c r="A180" s="330"/>
      <c r="B180" s="56">
        <v>24</v>
      </c>
      <c r="C180" s="57" t="str">
        <f t="shared" ca="1" si="22"/>
        <v>3.2</v>
      </c>
      <c r="D180" s="57" t="str">
        <f t="shared" ca="1" si="23"/>
        <v>c</v>
      </c>
      <c r="E180" s="57" t="s">
        <v>22</v>
      </c>
      <c r="F180" s="58" t="str">
        <f t="shared" ca="1" si="24"/>
        <v>https://conservatoire.agglo-larochelle.fr/musique/enseignants-musique</v>
      </c>
      <c r="G180" s="57" t="str">
        <f t="shared" ca="1" si="25"/>
        <v>AA</v>
      </c>
      <c r="H180" s="57">
        <f t="shared" ca="1" si="26"/>
        <v>0</v>
      </c>
      <c r="I180" s="57" t="str">
        <f t="shared" ca="1" si="27"/>
        <v>Majeure</v>
      </c>
      <c r="J180" s="59" t="str">
        <f t="shared" ca="1" si="28"/>
        <v>Plusieurs fois sur cette page uniquement</v>
      </c>
      <c r="K180" s="60">
        <f t="shared" ca="1" si="29"/>
        <v>2</v>
      </c>
      <c r="L180" s="60"/>
      <c r="M180" s="60">
        <f t="shared" ca="1" si="30"/>
        <v>0</v>
      </c>
      <c r="N180" s="61" t="str">
        <f t="shared" ca="1" si="31"/>
        <v xml:space="preserve">lorsqu'on développe les détails sur une personne, le reste des contenus de la page est grisé un peu comme l'utilisation d'une modale et les contrastes sont insuffisants sur beaucoup de textes </v>
      </c>
      <c r="O180" s="61"/>
      <c r="P180" s="62"/>
      <c r="Q180" s="62"/>
      <c r="R180" s="62"/>
      <c r="S180" s="62"/>
      <c r="T180" s="62"/>
      <c r="U180" s="63">
        <f t="shared" si="32"/>
        <v>0</v>
      </c>
      <c r="V180" s="54"/>
      <c r="W180" s="24"/>
      <c r="X180" s="25"/>
      <c r="Y180" s="25"/>
      <c r="Z180" s="25"/>
      <c r="AA180" s="25"/>
      <c r="AB180" s="25"/>
      <c r="AC180" s="25"/>
      <c r="AD180" s="2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row>
    <row r="181" spans="1:56" ht="15.75" hidden="1" customHeight="1" x14ac:dyDescent="0.3">
      <c r="A181" s="330"/>
      <c r="B181" s="56">
        <v>24</v>
      </c>
      <c r="C181" s="57" t="str">
        <f t="shared" ca="1" si="22"/>
        <v>3.2</v>
      </c>
      <c r="D181" s="57" t="str">
        <f t="shared" ca="1" si="23"/>
        <v>c</v>
      </c>
      <c r="E181" s="57" t="s">
        <v>25</v>
      </c>
      <c r="F181" s="58" t="str">
        <f t="shared" ca="1" si="24"/>
        <v>https://conservatoire.agglo-larochelle.fr/agenda?</v>
      </c>
      <c r="G181" s="57" t="str">
        <f t="shared" ca="1" si="25"/>
        <v>AA</v>
      </c>
      <c r="H181" s="57">
        <f t="shared" ca="1" si="26"/>
        <v>0</v>
      </c>
      <c r="I181" s="57">
        <f t="shared" ca="1" si="27"/>
        <v>0</v>
      </c>
      <c r="J181" s="59">
        <f t="shared" ca="1" si="28"/>
        <v>0</v>
      </c>
      <c r="K181" s="60" t="str">
        <f t="shared" ca="1" si="29"/>
        <v/>
      </c>
      <c r="L181" s="60"/>
      <c r="M181" s="60">
        <f t="shared" ca="1" si="30"/>
        <v>0</v>
      </c>
      <c r="N181" s="61">
        <f t="shared" ca="1" si="31"/>
        <v>0</v>
      </c>
      <c r="O181" s="61"/>
      <c r="P181" s="62"/>
      <c r="Q181" s="62"/>
      <c r="R181" s="62"/>
      <c r="S181" s="62"/>
      <c r="T181" s="62"/>
      <c r="U181" s="63">
        <f t="shared" si="32"/>
        <v>0</v>
      </c>
      <c r="V181" s="54"/>
      <c r="W181" s="24"/>
      <c r="X181" s="25"/>
      <c r="Y181" s="25"/>
      <c r="Z181" s="25"/>
      <c r="AA181" s="25"/>
      <c r="AB181" s="25"/>
      <c r="AC181" s="25"/>
      <c r="AD181" s="2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row>
    <row r="182" spans="1:56" ht="15.75" hidden="1" customHeight="1" x14ac:dyDescent="0.3">
      <c r="A182" s="330"/>
      <c r="B182" s="56">
        <v>24</v>
      </c>
      <c r="C182" s="57" t="str">
        <f t="shared" ca="1" si="22"/>
        <v>3.2</v>
      </c>
      <c r="D182" s="57" t="str">
        <f t="shared" ca="1" si="23"/>
        <v>c</v>
      </c>
      <c r="E182" s="57" t="s">
        <v>28</v>
      </c>
      <c r="F182" s="58" t="str">
        <f t="shared" ca="1" si="24"/>
        <v>https://conservatoire.agglo-larochelle.fr/agenda?article=conservatoire-funky-band-et-ateliers-musiques-actuelles</v>
      </c>
      <c r="G182" s="57" t="str">
        <f t="shared" ca="1" si="25"/>
        <v>AA</v>
      </c>
      <c r="H182" s="57">
        <f t="shared" ca="1" si="26"/>
        <v>0</v>
      </c>
      <c r="I182" s="57">
        <f t="shared" ca="1" si="27"/>
        <v>0</v>
      </c>
      <c r="J182" s="59">
        <f t="shared" ca="1" si="28"/>
        <v>0</v>
      </c>
      <c r="K182" s="60" t="str">
        <f t="shared" ca="1" si="29"/>
        <v/>
      </c>
      <c r="L182" s="60"/>
      <c r="M182" s="60">
        <f t="shared" ca="1" si="30"/>
        <v>0</v>
      </c>
      <c r="N182" s="61">
        <f t="shared" ca="1" si="31"/>
        <v>0</v>
      </c>
      <c r="O182" s="61"/>
      <c r="P182" s="62"/>
      <c r="Q182" s="62"/>
      <c r="R182" s="62"/>
      <c r="S182" s="62"/>
      <c r="T182" s="62"/>
      <c r="U182" s="63">
        <f t="shared" si="32"/>
        <v>0</v>
      </c>
      <c r="V182" s="54"/>
      <c r="W182" s="24"/>
      <c r="X182" s="25"/>
      <c r="Y182" s="25"/>
      <c r="Z182" s="25"/>
      <c r="AA182" s="25"/>
      <c r="AB182" s="25"/>
      <c r="AC182" s="25"/>
      <c r="AD182" s="2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row>
    <row r="183" spans="1:56" ht="15.75" hidden="1" customHeight="1" x14ac:dyDescent="0.3">
      <c r="A183" s="330"/>
      <c r="B183" s="56">
        <v>24</v>
      </c>
      <c r="C183" s="57" t="str">
        <f t="shared" ca="1" si="22"/>
        <v>3.2</v>
      </c>
      <c r="D183" s="57" t="str">
        <f t="shared" ca="1" si="23"/>
        <v>c</v>
      </c>
      <c r="E183" s="57" t="s">
        <v>31</v>
      </c>
      <c r="F183" s="58" t="str">
        <f t="shared" ca="1" si="24"/>
        <v>https://conservatoire.agglo-larochelle.fr/actualites</v>
      </c>
      <c r="G183" s="57" t="str">
        <f t="shared" ca="1" si="25"/>
        <v>AA</v>
      </c>
      <c r="H183" s="57">
        <f t="shared" ca="1" si="26"/>
        <v>0</v>
      </c>
      <c r="I183" s="57">
        <f t="shared" ca="1" si="27"/>
        <v>0</v>
      </c>
      <c r="J183" s="59">
        <f t="shared" ca="1" si="28"/>
        <v>0</v>
      </c>
      <c r="K183" s="60" t="str">
        <f t="shared" ca="1" si="29"/>
        <v/>
      </c>
      <c r="L183" s="60"/>
      <c r="M183" s="60">
        <f t="shared" ca="1" si="30"/>
        <v>0</v>
      </c>
      <c r="N183" s="61">
        <f t="shared" ca="1" si="31"/>
        <v>0</v>
      </c>
      <c r="O183" s="61"/>
      <c r="P183" s="62"/>
      <c r="Q183" s="62"/>
      <c r="R183" s="62"/>
      <c r="S183" s="62"/>
      <c r="T183" s="62"/>
      <c r="U183" s="63">
        <f t="shared" si="32"/>
        <v>0</v>
      </c>
      <c r="V183" s="54"/>
      <c r="W183" s="24"/>
      <c r="X183" s="25"/>
      <c r="Y183" s="25"/>
      <c r="Z183" s="25"/>
      <c r="AA183" s="25"/>
      <c r="AB183" s="25"/>
      <c r="AC183" s="25"/>
      <c r="AD183" s="2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row>
    <row r="184" spans="1:56" ht="15.75" customHeight="1" x14ac:dyDescent="0.3">
      <c r="A184" s="330"/>
      <c r="B184" s="56">
        <v>24</v>
      </c>
      <c r="C184" s="57" t="str">
        <f t="shared" ca="1" si="22"/>
        <v>3.2</v>
      </c>
      <c r="D184" s="57" t="str">
        <f t="shared" ca="1" si="23"/>
        <v>c</v>
      </c>
      <c r="E184" s="57" t="s">
        <v>34</v>
      </c>
      <c r="F184" s="58" t="str">
        <f t="shared" ca="1" si="24"/>
        <v>https://conservatoire.agglo-larochelle.fr/-/ouverture-de-saison</v>
      </c>
      <c r="G184" s="57" t="str">
        <f t="shared" ca="1" si="25"/>
        <v>AA</v>
      </c>
      <c r="H184" s="57">
        <f t="shared" ca="1" si="26"/>
        <v>0</v>
      </c>
      <c r="I184" s="57" t="str">
        <f t="shared" ca="1" si="27"/>
        <v>Bloquante</v>
      </c>
      <c r="J184" s="59" t="str">
        <f t="shared" ca="1" si="28"/>
        <v>Plusieurs fois sur cette page uniquement</v>
      </c>
      <c r="K184" s="60">
        <f t="shared" ca="1" si="29"/>
        <v>1</v>
      </c>
      <c r="L184" s="60"/>
      <c r="M184" s="60">
        <f t="shared" ca="1" si="30"/>
        <v>0</v>
      </c>
      <c r="N184" s="61" t="str">
        <f t="shared" ca="1" si="31"/>
        <v xml:space="preserve">les affiches comportent des problèmes de contrastes </v>
      </c>
      <c r="O184" s="61"/>
      <c r="P184" s="62"/>
      <c r="Q184" s="62"/>
      <c r="R184" s="62"/>
      <c r="S184" s="62"/>
      <c r="T184" s="62"/>
      <c r="U184" s="63">
        <f t="shared" si="32"/>
        <v>0</v>
      </c>
      <c r="V184" s="54"/>
      <c r="W184" s="24"/>
      <c r="X184" s="25"/>
      <c r="Y184" s="25"/>
      <c r="Z184" s="25"/>
      <c r="AA184" s="25"/>
      <c r="AB184" s="25"/>
      <c r="AC184" s="25"/>
      <c r="AD184" s="2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row>
    <row r="185" spans="1:56" ht="15.75" hidden="1" customHeight="1" x14ac:dyDescent="0.3">
      <c r="A185" s="330"/>
      <c r="B185" s="56">
        <v>24</v>
      </c>
      <c r="C185" s="57" t="str">
        <f t="shared" ca="1" si="22"/>
        <v>3.2</v>
      </c>
      <c r="D185" s="57" t="str">
        <f t="shared" ca="1" si="23"/>
        <v>c</v>
      </c>
      <c r="E185" s="57" t="s">
        <v>37</v>
      </c>
      <c r="F185" s="58" t="str">
        <f t="shared" ca="1" si="24"/>
        <v>https://conservatoire.agglo-larochelle.fr/contactez-nous</v>
      </c>
      <c r="G185" s="57" t="str">
        <f t="shared" ca="1" si="25"/>
        <v>AA</v>
      </c>
      <c r="H185" s="57">
        <f t="shared" ca="1" si="26"/>
        <v>0</v>
      </c>
      <c r="I185" s="57">
        <f t="shared" ca="1" si="27"/>
        <v>0</v>
      </c>
      <c r="J185" s="59">
        <f t="shared" ca="1" si="28"/>
        <v>0</v>
      </c>
      <c r="K185" s="60" t="str">
        <f t="shared" ca="1" si="29"/>
        <v/>
      </c>
      <c r="L185" s="60"/>
      <c r="M185" s="60">
        <f t="shared" ca="1" si="30"/>
        <v>0</v>
      </c>
      <c r="N185" s="61">
        <f t="shared" ca="1" si="31"/>
        <v>0</v>
      </c>
      <c r="O185" s="61"/>
      <c r="P185" s="62"/>
      <c r="Q185" s="62"/>
      <c r="R185" s="62"/>
      <c r="S185" s="62"/>
      <c r="T185" s="62"/>
      <c r="U185" s="63">
        <f t="shared" si="32"/>
        <v>0</v>
      </c>
      <c r="V185" s="54"/>
      <c r="W185" s="24"/>
      <c r="X185" s="25"/>
      <c r="Y185" s="25"/>
      <c r="Z185" s="25"/>
      <c r="AA185" s="25"/>
      <c r="AB185" s="25"/>
      <c r="AC185" s="25"/>
      <c r="AD185" s="2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row>
    <row r="186" spans="1:56" ht="15.75" hidden="1" customHeight="1" x14ac:dyDescent="0.3">
      <c r="A186" s="330"/>
      <c r="B186" s="56">
        <v>24</v>
      </c>
      <c r="C186" s="57" t="str">
        <f t="shared" ca="1" si="22"/>
        <v>3.2</v>
      </c>
      <c r="D186" s="57" t="str">
        <f t="shared" ca="1" si="23"/>
        <v>c</v>
      </c>
      <c r="E186" s="57" t="s">
        <v>40</v>
      </c>
      <c r="F186" s="58" t="str">
        <f t="shared" ca="1" si="24"/>
        <v>https://conservatoire.agglo-larochelle.fr/pratique/reseau-des-ecoles-de-l-agglo?article=puilboreau-a-deux-pas-de-la</v>
      </c>
      <c r="G186" s="57" t="str">
        <f t="shared" ca="1" si="25"/>
        <v>AA</v>
      </c>
      <c r="H186" s="57">
        <f t="shared" ca="1" si="26"/>
        <v>0</v>
      </c>
      <c r="I186" s="57">
        <f t="shared" ca="1" si="27"/>
        <v>0</v>
      </c>
      <c r="J186" s="59">
        <f t="shared" ca="1" si="28"/>
        <v>0</v>
      </c>
      <c r="K186" s="60" t="str">
        <f t="shared" ca="1" si="29"/>
        <v/>
      </c>
      <c r="L186" s="60"/>
      <c r="M186" s="60">
        <f t="shared" ca="1" si="30"/>
        <v>0</v>
      </c>
      <c r="N186" s="61">
        <f t="shared" ca="1" si="31"/>
        <v>0</v>
      </c>
      <c r="O186" s="61"/>
      <c r="P186" s="62"/>
      <c r="Q186" s="62"/>
      <c r="R186" s="62"/>
      <c r="S186" s="62"/>
      <c r="T186" s="62"/>
      <c r="U186" s="63">
        <f t="shared" si="32"/>
        <v>0</v>
      </c>
      <c r="V186" s="54"/>
      <c r="W186" s="24"/>
      <c r="X186" s="25"/>
      <c r="Y186" s="25"/>
      <c r="Z186" s="25"/>
      <c r="AA186" s="25"/>
      <c r="AB186" s="25"/>
      <c r="AC186" s="25"/>
      <c r="AD186" s="2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row>
    <row r="187" spans="1:56" ht="15.75" hidden="1" customHeight="1" x14ac:dyDescent="0.3">
      <c r="A187" s="330"/>
      <c r="B187" s="56">
        <v>24</v>
      </c>
      <c r="C187" s="57" t="str">
        <f t="shared" ca="1" si="22"/>
        <v>3.2</v>
      </c>
      <c r="D187" s="57" t="str">
        <f t="shared" ca="1" si="23"/>
        <v>c</v>
      </c>
      <c r="E187" s="57" t="s">
        <v>43</v>
      </c>
      <c r="F187" s="58" t="str">
        <f t="shared" ca="1" si="24"/>
        <v>https://conservatoire.agglo-larochelle.fr/ressources-documentaires</v>
      </c>
      <c r="G187" s="57" t="str">
        <f t="shared" ca="1" si="25"/>
        <v>AA</v>
      </c>
      <c r="H187" s="57">
        <f t="shared" ca="1" si="26"/>
        <v>0</v>
      </c>
      <c r="I187" s="57">
        <f t="shared" ca="1" si="27"/>
        <v>0</v>
      </c>
      <c r="J187" s="59">
        <f t="shared" ca="1" si="28"/>
        <v>0</v>
      </c>
      <c r="K187" s="60" t="str">
        <f t="shared" ca="1" si="29"/>
        <v/>
      </c>
      <c r="L187" s="60"/>
      <c r="M187" s="60">
        <f t="shared" ca="1" si="30"/>
        <v>0</v>
      </c>
      <c r="N187" s="61">
        <f t="shared" ca="1" si="31"/>
        <v>0</v>
      </c>
      <c r="O187" s="61"/>
      <c r="P187" s="62"/>
      <c r="Q187" s="62"/>
      <c r="R187" s="62"/>
      <c r="S187" s="62"/>
      <c r="T187" s="62"/>
      <c r="U187" s="63">
        <f t="shared" si="32"/>
        <v>0</v>
      </c>
      <c r="V187" s="54"/>
      <c r="W187" s="24"/>
      <c r="X187" s="25"/>
      <c r="Y187" s="25"/>
      <c r="Z187" s="25"/>
      <c r="AA187" s="25"/>
      <c r="AB187" s="25"/>
      <c r="AC187" s="25"/>
      <c r="AD187" s="2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row>
    <row r="188" spans="1:56" ht="15.75" hidden="1" customHeight="1" x14ac:dyDescent="0.3">
      <c r="A188" s="330"/>
      <c r="B188" s="46">
        <v>24</v>
      </c>
      <c r="C188" s="47" t="str">
        <f t="shared" ca="1" si="22"/>
        <v>3.2</v>
      </c>
      <c r="D188" s="47" t="str">
        <f t="shared" ca="1" si="23"/>
        <v>c</v>
      </c>
      <c r="E188" s="47" t="s">
        <v>46</v>
      </c>
      <c r="F188" s="48" t="str">
        <f t="shared" ca="1" si="24"/>
        <v>https://conservatoire.agglo-larochelle.fr/accessibilite</v>
      </c>
      <c r="G188" s="47" t="str">
        <f t="shared" ca="1" si="25"/>
        <v>AA</v>
      </c>
      <c r="H188" s="47">
        <f t="shared" ca="1" si="26"/>
        <v>0</v>
      </c>
      <c r="I188" s="47">
        <f t="shared" ca="1" si="27"/>
        <v>0</v>
      </c>
      <c r="J188" s="49">
        <f t="shared" ca="1" si="28"/>
        <v>0</v>
      </c>
      <c r="K188" s="50" t="str">
        <f t="shared" ca="1" si="29"/>
        <v/>
      </c>
      <c r="L188" s="50"/>
      <c r="M188" s="50">
        <f t="shared" ca="1" si="30"/>
        <v>0</v>
      </c>
      <c r="N188" s="51">
        <f t="shared" ca="1" si="31"/>
        <v>0</v>
      </c>
      <c r="O188" s="51"/>
      <c r="P188" s="52"/>
      <c r="Q188" s="52"/>
      <c r="R188" s="52"/>
      <c r="S188" s="52"/>
      <c r="T188" s="52"/>
      <c r="U188" s="53">
        <f t="shared" si="32"/>
        <v>0</v>
      </c>
      <c r="V188" s="54"/>
      <c r="W188" s="24"/>
      <c r="X188" s="25"/>
      <c r="Y188" s="25"/>
      <c r="Z188" s="25"/>
      <c r="AA188" s="25"/>
      <c r="AB188" s="25"/>
      <c r="AC188" s="25"/>
      <c r="AD188" s="2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row>
    <row r="189" spans="1:56" ht="15.75" hidden="1" customHeight="1" x14ac:dyDescent="0.3">
      <c r="A189" s="330"/>
      <c r="B189" s="56">
        <v>24</v>
      </c>
      <c r="C189" s="57" t="str">
        <f t="shared" ca="1" si="22"/>
        <v>3.2</v>
      </c>
      <c r="D189" s="57" t="str">
        <f t="shared" ca="1" si="23"/>
        <v>c</v>
      </c>
      <c r="E189" s="57" t="s">
        <v>49</v>
      </c>
      <c r="F189" s="58" t="str">
        <f t="shared" ca="1" si="24"/>
        <v>https://conservatoire.agglo-larochelle.fr/mentions-legales</v>
      </c>
      <c r="G189" s="57" t="str">
        <f t="shared" ca="1" si="25"/>
        <v>AA</v>
      </c>
      <c r="H189" s="57">
        <f t="shared" ca="1" si="26"/>
        <v>0</v>
      </c>
      <c r="I189" s="57">
        <f t="shared" ca="1" si="27"/>
        <v>0</v>
      </c>
      <c r="J189" s="59">
        <f t="shared" ca="1" si="28"/>
        <v>0</v>
      </c>
      <c r="K189" s="60" t="str">
        <f t="shared" ca="1" si="29"/>
        <v/>
      </c>
      <c r="L189" s="60"/>
      <c r="M189" s="60">
        <f t="shared" ca="1" si="30"/>
        <v>0</v>
      </c>
      <c r="N189" s="61">
        <f t="shared" ca="1" si="31"/>
        <v>0</v>
      </c>
      <c r="O189" s="61"/>
      <c r="P189" s="62"/>
      <c r="Q189" s="62"/>
      <c r="R189" s="62"/>
      <c r="S189" s="62"/>
      <c r="T189" s="62"/>
      <c r="U189" s="63">
        <f t="shared" si="32"/>
        <v>0</v>
      </c>
      <c r="V189" s="54"/>
      <c r="W189" s="24"/>
      <c r="X189" s="25"/>
      <c r="Y189" s="25"/>
      <c r="Z189" s="25"/>
      <c r="AA189" s="25"/>
      <c r="AB189" s="25"/>
      <c r="AC189" s="25"/>
      <c r="AD189" s="2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row>
    <row r="190" spans="1:56" ht="15.75" hidden="1" customHeight="1" x14ac:dyDescent="0.3">
      <c r="A190" s="330"/>
      <c r="B190" s="56">
        <v>25</v>
      </c>
      <c r="C190" s="57" t="str">
        <f t="shared" ca="1" si="22"/>
        <v>3.3</v>
      </c>
      <c r="D190" s="57" t="str">
        <f t="shared" ca="1" si="23"/>
        <v>c</v>
      </c>
      <c r="E190" s="57" t="s">
        <v>10</v>
      </c>
      <c r="F190" s="58" t="str">
        <f t="shared" ca="1" si="24"/>
        <v>https://conservatoire.agglo-larochelle.fr/</v>
      </c>
      <c r="G190" s="57" t="str">
        <f t="shared" ca="1" si="25"/>
        <v>AA</v>
      </c>
      <c r="H190" s="57">
        <f t="shared" ca="1" si="26"/>
        <v>0</v>
      </c>
      <c r="I190" s="57">
        <f t="shared" ca="1" si="27"/>
        <v>0</v>
      </c>
      <c r="J190" s="59">
        <f t="shared" ca="1" si="28"/>
        <v>0</v>
      </c>
      <c r="K190" s="60" t="str">
        <f t="shared" ca="1" si="29"/>
        <v/>
      </c>
      <c r="L190" s="60"/>
      <c r="M190" s="60">
        <f t="shared" ca="1" si="30"/>
        <v>0</v>
      </c>
      <c r="N190" s="61">
        <f t="shared" ca="1" si="31"/>
        <v>0</v>
      </c>
      <c r="O190" s="61"/>
      <c r="P190" s="62"/>
      <c r="Q190" s="62"/>
      <c r="R190" s="62"/>
      <c r="S190" s="62"/>
      <c r="T190" s="62"/>
      <c r="U190" s="63">
        <f t="shared" si="32"/>
        <v>0</v>
      </c>
      <c r="V190" s="54"/>
      <c r="W190" s="24"/>
      <c r="X190" s="25"/>
      <c r="Y190" s="25"/>
      <c r="Z190" s="25"/>
      <c r="AA190" s="25"/>
      <c r="AB190" s="25"/>
      <c r="AC190" s="25"/>
      <c r="AD190" s="2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row>
    <row r="191" spans="1:56" ht="15.75" hidden="1" customHeight="1" x14ac:dyDescent="0.3">
      <c r="A191" s="330"/>
      <c r="B191" s="56">
        <v>25</v>
      </c>
      <c r="C191" s="57" t="str">
        <f t="shared" ca="1" si="22"/>
        <v>3.3</v>
      </c>
      <c r="D191" s="57" t="str">
        <f t="shared" ca="1" si="23"/>
        <v>c</v>
      </c>
      <c r="E191" s="57" t="s">
        <v>13</v>
      </c>
      <c r="F191" s="58" t="str">
        <f t="shared" ca="1" si="24"/>
        <v>https://conservatoire.agglo-larochelle.fr/plan-du-site</v>
      </c>
      <c r="G191" s="57" t="str">
        <f t="shared" ca="1" si="25"/>
        <v>AA</v>
      </c>
      <c r="H191" s="57">
        <f t="shared" ca="1" si="26"/>
        <v>0</v>
      </c>
      <c r="I191" s="57">
        <f t="shared" ca="1" si="27"/>
        <v>0</v>
      </c>
      <c r="J191" s="59">
        <f t="shared" ca="1" si="28"/>
        <v>0</v>
      </c>
      <c r="K191" s="60" t="str">
        <f t="shared" ca="1" si="29"/>
        <v/>
      </c>
      <c r="L191" s="60"/>
      <c r="M191" s="60">
        <f t="shared" ca="1" si="30"/>
        <v>0</v>
      </c>
      <c r="N191" s="61">
        <f t="shared" ca="1" si="31"/>
        <v>0</v>
      </c>
      <c r="O191" s="61"/>
      <c r="P191" s="62"/>
      <c r="Q191" s="62"/>
      <c r="R191" s="62"/>
      <c r="S191" s="62"/>
      <c r="T191" s="62"/>
      <c r="U191" s="63">
        <f t="shared" si="32"/>
        <v>0</v>
      </c>
      <c r="V191" s="54"/>
      <c r="W191" s="24"/>
      <c r="X191" s="25"/>
      <c r="Y191" s="25"/>
      <c r="Z191" s="25"/>
      <c r="AA191" s="25"/>
      <c r="AB191" s="25"/>
      <c r="AC191" s="25"/>
      <c r="AD191" s="2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row>
    <row r="192" spans="1:56" ht="15.75" hidden="1" customHeight="1" x14ac:dyDescent="0.3">
      <c r="A192" s="330"/>
      <c r="B192" s="56">
        <v>25</v>
      </c>
      <c r="C192" s="57" t="str">
        <f t="shared" ca="1" si="22"/>
        <v>3.3</v>
      </c>
      <c r="D192" s="57" t="str">
        <f t="shared" ca="1" si="23"/>
        <v>c</v>
      </c>
      <c r="E192" s="57" t="s">
        <v>16</v>
      </c>
      <c r="F192" s="58" t="str">
        <f t="shared" ca="1" si="24"/>
        <v>https://conservatoire.agglo-larochelle.fr/musique</v>
      </c>
      <c r="G192" s="57" t="str">
        <f t="shared" ca="1" si="25"/>
        <v>AA</v>
      </c>
      <c r="H192" s="57">
        <f t="shared" ca="1" si="26"/>
        <v>0</v>
      </c>
      <c r="I192" s="57">
        <f t="shared" ca="1" si="27"/>
        <v>0</v>
      </c>
      <c r="J192" s="59">
        <f t="shared" ca="1" si="28"/>
        <v>0</v>
      </c>
      <c r="K192" s="60" t="str">
        <f t="shared" ca="1" si="29"/>
        <v/>
      </c>
      <c r="L192" s="60"/>
      <c r="M192" s="60">
        <f t="shared" ca="1" si="30"/>
        <v>0</v>
      </c>
      <c r="N192" s="61">
        <f t="shared" ca="1" si="31"/>
        <v>0</v>
      </c>
      <c r="O192" s="61"/>
      <c r="P192" s="62"/>
      <c r="Q192" s="62"/>
      <c r="R192" s="62"/>
      <c r="S192" s="62"/>
      <c r="T192" s="62"/>
      <c r="U192" s="63">
        <f t="shared" si="32"/>
        <v>0</v>
      </c>
      <c r="V192" s="54"/>
      <c r="W192" s="24"/>
      <c r="X192" s="25"/>
      <c r="Y192" s="25"/>
      <c r="Z192" s="25"/>
      <c r="AA192" s="25"/>
      <c r="AB192" s="25"/>
      <c r="AC192" s="25"/>
      <c r="AD192" s="2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row>
    <row r="193" spans="1:56" ht="15.75" hidden="1" customHeight="1" x14ac:dyDescent="0.3">
      <c r="A193" s="330"/>
      <c r="B193" s="56">
        <v>25</v>
      </c>
      <c r="C193" s="57" t="str">
        <f t="shared" ca="1" si="22"/>
        <v>3.3</v>
      </c>
      <c r="D193" s="57" t="str">
        <f t="shared" ca="1" si="23"/>
        <v>c</v>
      </c>
      <c r="E193" s="57" t="s">
        <v>19</v>
      </c>
      <c r="F193" s="58" t="str">
        <f t="shared" ca="1" si="24"/>
        <v>https://conservatoire.agglo-larochelle.fr/musique/parcours-du-musicien</v>
      </c>
      <c r="G193" s="57" t="str">
        <f t="shared" ca="1" si="25"/>
        <v>AA</v>
      </c>
      <c r="H193" s="57">
        <f t="shared" ca="1" si="26"/>
        <v>0</v>
      </c>
      <c r="I193" s="57">
        <f t="shared" ca="1" si="27"/>
        <v>0</v>
      </c>
      <c r="J193" s="59">
        <f t="shared" ca="1" si="28"/>
        <v>0</v>
      </c>
      <c r="K193" s="60" t="str">
        <f t="shared" ca="1" si="29"/>
        <v/>
      </c>
      <c r="L193" s="60"/>
      <c r="M193" s="60">
        <f t="shared" ca="1" si="30"/>
        <v>0</v>
      </c>
      <c r="N193" s="61">
        <f t="shared" ca="1" si="31"/>
        <v>0</v>
      </c>
      <c r="O193" s="61"/>
      <c r="P193" s="62"/>
      <c r="Q193" s="62"/>
      <c r="R193" s="62"/>
      <c r="S193" s="62"/>
      <c r="T193" s="62"/>
      <c r="U193" s="63">
        <f t="shared" si="32"/>
        <v>0</v>
      </c>
      <c r="V193" s="54"/>
      <c r="W193" s="24"/>
      <c r="X193" s="25"/>
      <c r="Y193" s="25"/>
      <c r="Z193" s="25"/>
      <c r="AA193" s="25"/>
      <c r="AB193" s="25"/>
      <c r="AC193" s="25"/>
      <c r="AD193" s="2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row>
    <row r="194" spans="1:56" ht="15.75" hidden="1" customHeight="1" x14ac:dyDescent="0.3">
      <c r="A194" s="330"/>
      <c r="B194" s="56">
        <v>25</v>
      </c>
      <c r="C194" s="57" t="str">
        <f t="shared" ca="1" si="22"/>
        <v>3.3</v>
      </c>
      <c r="D194" s="57" t="str">
        <f t="shared" ca="1" si="23"/>
        <v>c</v>
      </c>
      <c r="E194" s="57" t="s">
        <v>22</v>
      </c>
      <c r="F194" s="58" t="str">
        <f t="shared" ca="1" si="24"/>
        <v>https://conservatoire.agglo-larochelle.fr/musique/enseignants-musique</v>
      </c>
      <c r="G194" s="57" t="str">
        <f t="shared" ca="1" si="25"/>
        <v>AA</v>
      </c>
      <c r="H194" s="57">
        <f t="shared" ca="1" si="26"/>
        <v>0</v>
      </c>
      <c r="I194" s="57">
        <f t="shared" ca="1" si="27"/>
        <v>0</v>
      </c>
      <c r="J194" s="59">
        <f t="shared" ca="1" si="28"/>
        <v>0</v>
      </c>
      <c r="K194" s="60" t="str">
        <f t="shared" ca="1" si="29"/>
        <v/>
      </c>
      <c r="L194" s="60"/>
      <c r="M194" s="60">
        <f t="shared" ca="1" si="30"/>
        <v>0</v>
      </c>
      <c r="N194" s="61">
        <f t="shared" ca="1" si="31"/>
        <v>0</v>
      </c>
      <c r="O194" s="61"/>
      <c r="P194" s="62"/>
      <c r="Q194" s="62"/>
      <c r="R194" s="62"/>
      <c r="S194" s="62"/>
      <c r="T194" s="62"/>
      <c r="U194" s="63">
        <f t="shared" si="32"/>
        <v>0</v>
      </c>
      <c r="V194" s="54"/>
      <c r="W194" s="24"/>
      <c r="X194" s="25"/>
      <c r="Y194" s="25"/>
      <c r="Z194" s="25"/>
      <c r="AA194" s="25"/>
      <c r="AB194" s="25"/>
      <c r="AC194" s="25"/>
      <c r="AD194" s="2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row>
    <row r="195" spans="1:56" ht="15.75" hidden="1" customHeight="1" x14ac:dyDescent="0.3">
      <c r="A195" s="330"/>
      <c r="B195" s="56">
        <v>25</v>
      </c>
      <c r="C195" s="57" t="str">
        <f t="shared" ca="1" si="22"/>
        <v>3.3</v>
      </c>
      <c r="D195" s="57" t="str">
        <f t="shared" ca="1" si="23"/>
        <v>c</v>
      </c>
      <c r="E195" s="57" t="s">
        <v>25</v>
      </c>
      <c r="F195" s="58" t="str">
        <f t="shared" ca="1" si="24"/>
        <v>https://conservatoire.agglo-larochelle.fr/agenda?</v>
      </c>
      <c r="G195" s="57" t="str">
        <f t="shared" ca="1" si="25"/>
        <v>AA</v>
      </c>
      <c r="H195" s="57">
        <f t="shared" ca="1" si="26"/>
        <v>0</v>
      </c>
      <c r="I195" s="57">
        <f t="shared" ca="1" si="27"/>
        <v>0</v>
      </c>
      <c r="J195" s="59">
        <f t="shared" ca="1" si="28"/>
        <v>0</v>
      </c>
      <c r="K195" s="60" t="str">
        <f t="shared" ca="1" si="29"/>
        <v/>
      </c>
      <c r="L195" s="60"/>
      <c r="M195" s="60">
        <f t="shared" ca="1" si="30"/>
        <v>0</v>
      </c>
      <c r="N195" s="61">
        <f t="shared" ca="1" si="31"/>
        <v>0</v>
      </c>
      <c r="O195" s="61"/>
      <c r="P195" s="62"/>
      <c r="Q195" s="62"/>
      <c r="R195" s="62"/>
      <c r="S195" s="62"/>
      <c r="T195" s="62"/>
      <c r="U195" s="63">
        <f t="shared" si="32"/>
        <v>0</v>
      </c>
      <c r="V195" s="54"/>
      <c r="W195" s="24"/>
      <c r="X195" s="25"/>
      <c r="Y195" s="25"/>
      <c r="Z195" s="25"/>
      <c r="AA195" s="25"/>
      <c r="AB195" s="25"/>
      <c r="AC195" s="25"/>
      <c r="AD195" s="2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row>
    <row r="196" spans="1:56" ht="15.75" hidden="1" customHeight="1" x14ac:dyDescent="0.3">
      <c r="A196" s="330"/>
      <c r="B196" s="56">
        <v>25</v>
      </c>
      <c r="C196" s="57" t="str">
        <f t="shared" ca="1" si="22"/>
        <v>3.3</v>
      </c>
      <c r="D196" s="57" t="str">
        <f t="shared" ca="1" si="23"/>
        <v>c</v>
      </c>
      <c r="E196" s="57" t="s">
        <v>28</v>
      </c>
      <c r="F196" s="58" t="str">
        <f t="shared" ca="1" si="24"/>
        <v>https://conservatoire.agglo-larochelle.fr/agenda?article=conservatoire-funky-band-et-ateliers-musiques-actuelles</v>
      </c>
      <c r="G196" s="57" t="str">
        <f t="shared" ca="1" si="25"/>
        <v>AA</v>
      </c>
      <c r="H196" s="57">
        <f t="shared" ca="1" si="26"/>
        <v>0</v>
      </c>
      <c r="I196" s="57">
        <f t="shared" ca="1" si="27"/>
        <v>0</v>
      </c>
      <c r="J196" s="59">
        <f t="shared" ca="1" si="28"/>
        <v>0</v>
      </c>
      <c r="K196" s="60" t="str">
        <f t="shared" ca="1" si="29"/>
        <v/>
      </c>
      <c r="L196" s="60"/>
      <c r="M196" s="60">
        <f t="shared" ca="1" si="30"/>
        <v>0</v>
      </c>
      <c r="N196" s="61">
        <f t="shared" ca="1" si="31"/>
        <v>0</v>
      </c>
      <c r="O196" s="61"/>
      <c r="P196" s="62"/>
      <c r="Q196" s="62"/>
      <c r="R196" s="62"/>
      <c r="S196" s="62"/>
      <c r="T196" s="62"/>
      <c r="U196" s="63">
        <f t="shared" si="32"/>
        <v>0</v>
      </c>
      <c r="V196" s="54"/>
      <c r="W196" s="24"/>
      <c r="X196" s="25"/>
      <c r="Y196" s="25"/>
      <c r="Z196" s="25"/>
      <c r="AA196" s="25"/>
      <c r="AB196" s="25"/>
      <c r="AC196" s="25"/>
      <c r="AD196" s="2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row>
    <row r="197" spans="1:56" ht="15.75" hidden="1" customHeight="1" x14ac:dyDescent="0.3">
      <c r="A197" s="330"/>
      <c r="B197" s="56">
        <v>25</v>
      </c>
      <c r="C197" s="57" t="str">
        <f t="shared" ca="1" si="22"/>
        <v>3.3</v>
      </c>
      <c r="D197" s="57" t="str">
        <f t="shared" ca="1" si="23"/>
        <v>c</v>
      </c>
      <c r="E197" s="57" t="s">
        <v>31</v>
      </c>
      <c r="F197" s="58" t="str">
        <f t="shared" ca="1" si="24"/>
        <v>https://conservatoire.agglo-larochelle.fr/actualites</v>
      </c>
      <c r="G197" s="57" t="str">
        <f t="shared" ca="1" si="25"/>
        <v>AA</v>
      </c>
      <c r="H197" s="57">
        <f t="shared" ca="1" si="26"/>
        <v>0</v>
      </c>
      <c r="I197" s="57">
        <f t="shared" ca="1" si="27"/>
        <v>0</v>
      </c>
      <c r="J197" s="59">
        <f t="shared" ca="1" si="28"/>
        <v>0</v>
      </c>
      <c r="K197" s="60" t="str">
        <f t="shared" ca="1" si="29"/>
        <v/>
      </c>
      <c r="L197" s="60"/>
      <c r="M197" s="60">
        <f t="shared" ca="1" si="30"/>
        <v>0</v>
      </c>
      <c r="N197" s="61">
        <f t="shared" ca="1" si="31"/>
        <v>0</v>
      </c>
      <c r="O197" s="61"/>
      <c r="P197" s="62"/>
      <c r="Q197" s="62"/>
      <c r="R197" s="62"/>
      <c r="S197" s="62"/>
      <c r="T197" s="62"/>
      <c r="U197" s="63">
        <f t="shared" si="32"/>
        <v>0</v>
      </c>
      <c r="V197" s="54"/>
      <c r="W197" s="24"/>
      <c r="X197" s="25"/>
      <c r="Y197" s="25"/>
      <c r="Z197" s="25"/>
      <c r="AA197" s="25"/>
      <c r="AB197" s="25"/>
      <c r="AC197" s="25"/>
      <c r="AD197" s="2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row>
    <row r="198" spans="1:56" ht="15.75" hidden="1" customHeight="1" x14ac:dyDescent="0.3">
      <c r="A198" s="330"/>
      <c r="B198" s="56">
        <v>25</v>
      </c>
      <c r="C198" s="57" t="str">
        <f t="shared" ca="1" si="22"/>
        <v>3.3</v>
      </c>
      <c r="D198" s="57" t="str">
        <f t="shared" ca="1" si="23"/>
        <v>c</v>
      </c>
      <c r="E198" s="57" t="s">
        <v>34</v>
      </c>
      <c r="F198" s="58" t="str">
        <f t="shared" ca="1" si="24"/>
        <v>https://conservatoire.agglo-larochelle.fr/-/ouverture-de-saison</v>
      </c>
      <c r="G198" s="57" t="str">
        <f t="shared" ca="1" si="25"/>
        <v>AA</v>
      </c>
      <c r="H198" s="57">
        <f t="shared" ca="1" si="26"/>
        <v>0</v>
      </c>
      <c r="I198" s="57">
        <f t="shared" ca="1" si="27"/>
        <v>0</v>
      </c>
      <c r="J198" s="59">
        <f t="shared" ca="1" si="28"/>
        <v>0</v>
      </c>
      <c r="K198" s="60" t="str">
        <f t="shared" ca="1" si="29"/>
        <v/>
      </c>
      <c r="L198" s="60"/>
      <c r="M198" s="60">
        <f t="shared" ca="1" si="30"/>
        <v>0</v>
      </c>
      <c r="N198" s="61">
        <f t="shared" ca="1" si="31"/>
        <v>0</v>
      </c>
      <c r="O198" s="61"/>
      <c r="P198" s="62"/>
      <c r="Q198" s="62"/>
      <c r="R198" s="62"/>
      <c r="S198" s="62"/>
      <c r="T198" s="62"/>
      <c r="U198" s="63">
        <f t="shared" si="32"/>
        <v>0</v>
      </c>
      <c r="V198" s="54"/>
      <c r="W198" s="24"/>
      <c r="X198" s="25"/>
      <c r="Y198" s="25"/>
      <c r="Z198" s="25"/>
      <c r="AA198" s="25"/>
      <c r="AB198" s="25"/>
      <c r="AC198" s="25"/>
      <c r="AD198" s="2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row>
    <row r="199" spans="1:56" ht="15.75" hidden="1" customHeight="1" x14ac:dyDescent="0.3">
      <c r="A199" s="330"/>
      <c r="B199" s="56">
        <v>25</v>
      </c>
      <c r="C199" s="57" t="str">
        <f t="shared" ca="1" si="22"/>
        <v>3.3</v>
      </c>
      <c r="D199" s="57" t="str">
        <f t="shared" ca="1" si="23"/>
        <v>c</v>
      </c>
      <c r="E199" s="57" t="s">
        <v>37</v>
      </c>
      <c r="F199" s="58" t="str">
        <f t="shared" ca="1" si="24"/>
        <v>https://conservatoire.agglo-larochelle.fr/contactez-nous</v>
      </c>
      <c r="G199" s="57" t="str">
        <f t="shared" ca="1" si="25"/>
        <v>AA</v>
      </c>
      <c r="H199" s="57">
        <f t="shared" ca="1" si="26"/>
        <v>0</v>
      </c>
      <c r="I199" s="57">
        <f t="shared" ca="1" si="27"/>
        <v>0</v>
      </c>
      <c r="J199" s="59">
        <f t="shared" ca="1" si="28"/>
        <v>0</v>
      </c>
      <c r="K199" s="60" t="str">
        <f t="shared" ca="1" si="29"/>
        <v/>
      </c>
      <c r="L199" s="60"/>
      <c r="M199" s="60">
        <f t="shared" ca="1" si="30"/>
        <v>0</v>
      </c>
      <c r="N199" s="61">
        <f t="shared" ca="1" si="31"/>
        <v>0</v>
      </c>
      <c r="O199" s="61"/>
      <c r="P199" s="62"/>
      <c r="Q199" s="62"/>
      <c r="R199" s="62"/>
      <c r="S199" s="62"/>
      <c r="T199" s="62"/>
      <c r="U199" s="63">
        <f t="shared" si="32"/>
        <v>0</v>
      </c>
      <c r="V199" s="54"/>
      <c r="W199" s="24"/>
      <c r="X199" s="25"/>
      <c r="Y199" s="25"/>
      <c r="Z199" s="25"/>
      <c r="AA199" s="25"/>
      <c r="AB199" s="25"/>
      <c r="AC199" s="25"/>
      <c r="AD199" s="2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row>
    <row r="200" spans="1:56" ht="15.75" hidden="1" customHeight="1" x14ac:dyDescent="0.3">
      <c r="A200" s="330"/>
      <c r="B200" s="56">
        <v>25</v>
      </c>
      <c r="C200" s="57" t="str">
        <f t="shared" ref="C200:C216" ca="1" si="33">INDIRECT($E200&amp;"!B"&amp;$B200)</f>
        <v>3.3</v>
      </c>
      <c r="D200" s="57" t="str">
        <f t="shared" ref="D200:D216" ca="1" si="34">INDIRECT($E200&amp;"!F"&amp;$B200)</f>
        <v>c</v>
      </c>
      <c r="E200" s="57" t="s">
        <v>40</v>
      </c>
      <c r="F200" s="58" t="str">
        <f t="shared" ref="F200:F216" ca="1" si="35">INDIRECT($E200&amp;"!C3")</f>
        <v>https://conservatoire.agglo-larochelle.fr/pratique/reseau-des-ecoles-de-l-agglo?article=puilboreau-a-deux-pas-de-la</v>
      </c>
      <c r="G200" s="57" t="str">
        <f t="shared" ref="G200:G216" ca="1" si="36">INDIRECT($E200&amp;"!C"&amp;$B200)</f>
        <v>AA</v>
      </c>
      <c r="H200" s="57">
        <f t="shared" ref="H200:H216" ca="1" si="37">INDIRECT($E200&amp;"!D"&amp;$B200)</f>
        <v>0</v>
      </c>
      <c r="I200" s="57">
        <f t="shared" ref="I200:I216" ca="1" si="38">INDIRECT($E200&amp;"!H"&amp;$B200)</f>
        <v>0</v>
      </c>
      <c r="J200" s="59">
        <f t="shared" ref="J200:J216" ca="1" si="39">INDIRECT($E200&amp;"!I"&amp;$B200)</f>
        <v>0</v>
      </c>
      <c r="K200" s="60" t="str">
        <f t="shared" ref="K200:K216" ca="1" si="40">IFERROR(VLOOKUP($J200,$W$1:$AA$4,(MATCH($I200,$X$5:$AA$5,0))+1,FALSE),"")</f>
        <v/>
      </c>
      <c r="L200" s="60"/>
      <c r="M200" s="60">
        <f t="shared" ref="M200:M216" ca="1" si="41">COUNTIFS($C$7:$C$208,$C200,$D$7:$D$208,"nc")</f>
        <v>0</v>
      </c>
      <c r="N200" s="61">
        <f t="shared" ref="N200:N216" ca="1" si="42">INDIRECT($E200&amp;"!J"&amp;$B200)</f>
        <v>0</v>
      </c>
      <c r="O200" s="61"/>
      <c r="P200" s="62"/>
      <c r="Q200" s="62"/>
      <c r="R200" s="62"/>
      <c r="S200" s="62"/>
      <c r="T200" s="62"/>
      <c r="U200" s="63">
        <f t="shared" ref="U200:U263" si="43">SUM($P200:$T200)</f>
        <v>0</v>
      </c>
      <c r="V200" s="54"/>
      <c r="W200" s="24"/>
      <c r="X200" s="25"/>
      <c r="Y200" s="25"/>
      <c r="Z200" s="25"/>
      <c r="AA200" s="25"/>
      <c r="AB200" s="25"/>
      <c r="AC200" s="25"/>
      <c r="AD200" s="2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row>
    <row r="201" spans="1:56" ht="15.75" hidden="1" customHeight="1" x14ac:dyDescent="0.3">
      <c r="A201" s="330"/>
      <c r="B201" s="56">
        <v>25</v>
      </c>
      <c r="C201" s="57" t="str">
        <f t="shared" ca="1" si="33"/>
        <v>3.3</v>
      </c>
      <c r="D201" s="57" t="str">
        <f t="shared" ca="1" si="34"/>
        <v>c</v>
      </c>
      <c r="E201" s="57" t="s">
        <v>43</v>
      </c>
      <c r="F201" s="58" t="str">
        <f t="shared" ca="1" si="35"/>
        <v>https://conservatoire.agglo-larochelle.fr/ressources-documentaires</v>
      </c>
      <c r="G201" s="57" t="str">
        <f t="shared" ca="1" si="36"/>
        <v>AA</v>
      </c>
      <c r="H201" s="57">
        <f t="shared" ca="1" si="37"/>
        <v>0</v>
      </c>
      <c r="I201" s="57">
        <f t="shared" ca="1" si="38"/>
        <v>0</v>
      </c>
      <c r="J201" s="59">
        <f t="shared" ca="1" si="39"/>
        <v>0</v>
      </c>
      <c r="K201" s="60" t="str">
        <f t="shared" ca="1" si="40"/>
        <v/>
      </c>
      <c r="L201" s="60"/>
      <c r="M201" s="60">
        <f t="shared" ca="1" si="41"/>
        <v>0</v>
      </c>
      <c r="N201" s="61">
        <f t="shared" ca="1" si="42"/>
        <v>0</v>
      </c>
      <c r="O201" s="61"/>
      <c r="P201" s="62"/>
      <c r="Q201" s="62"/>
      <c r="R201" s="62"/>
      <c r="S201" s="62"/>
      <c r="T201" s="62"/>
      <c r="U201" s="63">
        <f t="shared" si="43"/>
        <v>0</v>
      </c>
      <c r="V201" s="54"/>
      <c r="W201" s="24"/>
      <c r="X201" s="25"/>
      <c r="Y201" s="25"/>
      <c r="Z201" s="25"/>
      <c r="AA201" s="25"/>
      <c r="AB201" s="25"/>
      <c r="AC201" s="25"/>
      <c r="AD201" s="2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row>
    <row r="202" spans="1:56" ht="15.75" hidden="1" customHeight="1" x14ac:dyDescent="0.3">
      <c r="A202" s="330"/>
      <c r="B202" s="56">
        <v>25</v>
      </c>
      <c r="C202" s="57" t="str">
        <f t="shared" ca="1" si="33"/>
        <v>3.3</v>
      </c>
      <c r="D202" s="57" t="str">
        <f t="shared" ca="1" si="34"/>
        <v>c</v>
      </c>
      <c r="E202" s="57" t="s">
        <v>46</v>
      </c>
      <c r="F202" s="58" t="str">
        <f t="shared" ca="1" si="35"/>
        <v>https://conservatoire.agglo-larochelle.fr/accessibilite</v>
      </c>
      <c r="G202" s="57" t="str">
        <f t="shared" ca="1" si="36"/>
        <v>AA</v>
      </c>
      <c r="H202" s="57">
        <f t="shared" ca="1" si="37"/>
        <v>0</v>
      </c>
      <c r="I202" s="57">
        <f t="shared" ca="1" si="38"/>
        <v>0</v>
      </c>
      <c r="J202" s="59">
        <f t="shared" ca="1" si="39"/>
        <v>0</v>
      </c>
      <c r="K202" s="60" t="str">
        <f t="shared" ca="1" si="40"/>
        <v/>
      </c>
      <c r="L202" s="60"/>
      <c r="M202" s="60">
        <f t="shared" ca="1" si="41"/>
        <v>0</v>
      </c>
      <c r="N202" s="61">
        <f t="shared" ca="1" si="42"/>
        <v>0</v>
      </c>
      <c r="O202" s="61"/>
      <c r="P202" s="62"/>
      <c r="Q202" s="62"/>
      <c r="R202" s="62"/>
      <c r="S202" s="62"/>
      <c r="T202" s="62"/>
      <c r="U202" s="63">
        <f t="shared" si="43"/>
        <v>0</v>
      </c>
      <c r="V202" s="54"/>
      <c r="W202" s="24"/>
      <c r="X202" s="25"/>
      <c r="Y202" s="25"/>
      <c r="Z202" s="25"/>
      <c r="AA202" s="25"/>
      <c r="AB202" s="25"/>
      <c r="AC202" s="25"/>
      <c r="AD202" s="2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row>
    <row r="203" spans="1:56" ht="15.75" hidden="1" customHeight="1" x14ac:dyDescent="0.3">
      <c r="A203" s="330"/>
      <c r="B203" s="56">
        <v>25</v>
      </c>
      <c r="C203" s="57" t="str">
        <f t="shared" ca="1" si="33"/>
        <v>3.3</v>
      </c>
      <c r="D203" s="57" t="str">
        <f t="shared" ca="1" si="34"/>
        <v>c</v>
      </c>
      <c r="E203" s="57" t="s">
        <v>49</v>
      </c>
      <c r="F203" s="58" t="str">
        <f t="shared" ca="1" si="35"/>
        <v>https://conservatoire.agglo-larochelle.fr/mentions-legales</v>
      </c>
      <c r="G203" s="57" t="str">
        <f t="shared" ca="1" si="36"/>
        <v>AA</v>
      </c>
      <c r="H203" s="57">
        <f t="shared" ca="1" si="37"/>
        <v>0</v>
      </c>
      <c r="I203" s="57">
        <f t="shared" ca="1" si="38"/>
        <v>0</v>
      </c>
      <c r="J203" s="59">
        <f t="shared" ca="1" si="39"/>
        <v>0</v>
      </c>
      <c r="K203" s="60" t="str">
        <f t="shared" ca="1" si="40"/>
        <v/>
      </c>
      <c r="L203" s="60"/>
      <c r="M203" s="60">
        <f t="shared" ca="1" si="41"/>
        <v>0</v>
      </c>
      <c r="N203" s="61">
        <f t="shared" ca="1" si="42"/>
        <v>0</v>
      </c>
      <c r="O203" s="61"/>
      <c r="P203" s="62"/>
      <c r="Q203" s="62"/>
      <c r="R203" s="62"/>
      <c r="S203" s="62"/>
      <c r="T203" s="62"/>
      <c r="U203" s="63">
        <f t="shared" si="43"/>
        <v>0</v>
      </c>
      <c r="V203" s="54"/>
      <c r="W203" s="24"/>
      <c r="X203" s="25"/>
      <c r="Y203" s="25"/>
      <c r="Z203" s="25"/>
      <c r="AA203" s="25"/>
      <c r="AB203" s="25"/>
      <c r="AC203" s="25"/>
      <c r="AD203" s="2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row>
    <row r="204" spans="1:56" ht="15.75" hidden="1" customHeight="1" x14ac:dyDescent="0.3">
      <c r="A204" s="330" t="s">
        <v>88</v>
      </c>
      <c r="B204" s="56">
        <v>25</v>
      </c>
      <c r="C204" s="57" t="str">
        <f t="shared" ca="1" si="33"/>
        <v>3.3</v>
      </c>
      <c r="D204" s="57" t="str">
        <f t="shared" ca="1" si="34"/>
        <v>c</v>
      </c>
      <c r="E204" s="57" t="s">
        <v>10</v>
      </c>
      <c r="F204" s="58" t="str">
        <f t="shared" ca="1" si="35"/>
        <v>https://conservatoire.agglo-larochelle.fr/</v>
      </c>
      <c r="G204" s="57" t="str">
        <f t="shared" ca="1" si="36"/>
        <v>AA</v>
      </c>
      <c r="H204" s="57">
        <f t="shared" ca="1" si="37"/>
        <v>0</v>
      </c>
      <c r="I204" s="57">
        <f t="shared" ca="1" si="38"/>
        <v>0</v>
      </c>
      <c r="J204" s="59">
        <f t="shared" ca="1" si="39"/>
        <v>0</v>
      </c>
      <c r="K204" s="60" t="str">
        <f t="shared" ca="1" si="40"/>
        <v/>
      </c>
      <c r="L204" s="60"/>
      <c r="M204" s="60">
        <f t="shared" ca="1" si="41"/>
        <v>0</v>
      </c>
      <c r="N204" s="61">
        <f t="shared" ca="1" si="42"/>
        <v>0</v>
      </c>
      <c r="O204" s="61"/>
      <c r="P204" s="62"/>
      <c r="Q204" s="62"/>
      <c r="R204" s="62"/>
      <c r="S204" s="62"/>
      <c r="T204" s="62"/>
      <c r="U204" s="63">
        <f t="shared" si="43"/>
        <v>0</v>
      </c>
      <c r="V204" s="54"/>
      <c r="W204" s="24"/>
      <c r="X204" s="25"/>
      <c r="Y204" s="25"/>
      <c r="Z204" s="25"/>
      <c r="AA204" s="25"/>
      <c r="AB204" s="25"/>
      <c r="AC204" s="25"/>
      <c r="AD204" s="2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row>
    <row r="205" spans="1:56" ht="15.75" hidden="1" customHeight="1" x14ac:dyDescent="0.3">
      <c r="A205" s="330"/>
      <c r="B205" s="56">
        <v>112</v>
      </c>
      <c r="C205" s="57" t="str">
        <f t="shared" ca="1" si="33"/>
        <v>13.7</v>
      </c>
      <c r="D205" s="57" t="str">
        <f t="shared" ca="1" si="34"/>
        <v>na</v>
      </c>
      <c r="E205" s="57" t="s">
        <v>13</v>
      </c>
      <c r="F205" s="58" t="str">
        <f t="shared" ca="1" si="35"/>
        <v>https://conservatoire.agglo-larochelle.fr/plan-du-site</v>
      </c>
      <c r="G205" s="57" t="str">
        <f t="shared" ca="1" si="36"/>
        <v>A</v>
      </c>
      <c r="H205" s="57">
        <f t="shared" ca="1" si="37"/>
        <v>0</v>
      </c>
      <c r="I205" s="57">
        <f t="shared" ca="1" si="38"/>
        <v>0</v>
      </c>
      <c r="J205" s="59">
        <f t="shared" ca="1" si="39"/>
        <v>0</v>
      </c>
      <c r="K205" s="60" t="str">
        <f t="shared" ca="1" si="40"/>
        <v/>
      </c>
      <c r="L205" s="60"/>
      <c r="M205" s="60">
        <f t="shared" ca="1" si="41"/>
        <v>0</v>
      </c>
      <c r="N205" s="61">
        <f t="shared" ca="1" si="42"/>
        <v>0</v>
      </c>
      <c r="O205" s="61"/>
      <c r="P205" s="62"/>
      <c r="Q205" s="62"/>
      <c r="R205" s="62"/>
      <c r="S205" s="62"/>
      <c r="T205" s="62"/>
      <c r="U205" s="63">
        <f t="shared" si="43"/>
        <v>0</v>
      </c>
      <c r="V205" s="54"/>
      <c r="W205" s="24"/>
      <c r="X205" s="25"/>
      <c r="Y205" s="25"/>
      <c r="Z205" s="25"/>
      <c r="AA205" s="25"/>
      <c r="AB205" s="25"/>
      <c r="AC205" s="25"/>
      <c r="AD205" s="2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row>
    <row r="206" spans="1:56" ht="15.75" hidden="1" customHeight="1" x14ac:dyDescent="0.3">
      <c r="A206" s="330"/>
      <c r="B206" s="46">
        <v>113</v>
      </c>
      <c r="C206" s="47" t="str">
        <f t="shared" ca="1" si="33"/>
        <v>13.8</v>
      </c>
      <c r="D206" s="47" t="str">
        <f t="shared" ca="1" si="34"/>
        <v>na</v>
      </c>
      <c r="E206" s="47" t="s">
        <v>16</v>
      </c>
      <c r="F206" s="48" t="str">
        <f t="shared" ca="1" si="35"/>
        <v>https://conservatoire.agglo-larochelle.fr/musique</v>
      </c>
      <c r="G206" s="47" t="str">
        <f t="shared" ca="1" si="36"/>
        <v>A</v>
      </c>
      <c r="H206" s="47">
        <f t="shared" ca="1" si="37"/>
        <v>0</v>
      </c>
      <c r="I206" s="47">
        <f t="shared" ca="1" si="38"/>
        <v>0</v>
      </c>
      <c r="J206" s="49">
        <f t="shared" ca="1" si="39"/>
        <v>0</v>
      </c>
      <c r="K206" s="50" t="str">
        <f t="shared" ca="1" si="40"/>
        <v/>
      </c>
      <c r="L206" s="50"/>
      <c r="M206" s="50">
        <f t="shared" ca="1" si="41"/>
        <v>0</v>
      </c>
      <c r="N206" s="51">
        <f t="shared" ca="1" si="42"/>
        <v>0</v>
      </c>
      <c r="O206" s="51"/>
      <c r="P206" s="52"/>
      <c r="Q206" s="52"/>
      <c r="R206" s="52"/>
      <c r="S206" s="52"/>
      <c r="T206" s="52"/>
      <c r="U206" s="53">
        <f t="shared" si="43"/>
        <v>0</v>
      </c>
      <c r="V206" s="54"/>
      <c r="W206" s="24"/>
      <c r="X206" s="25"/>
      <c r="Y206" s="25"/>
      <c r="Z206" s="25"/>
      <c r="AA206" s="25"/>
      <c r="AB206" s="25"/>
      <c r="AC206" s="25"/>
      <c r="AD206" s="2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row>
    <row r="207" spans="1:56" ht="15.75" hidden="1" customHeight="1" x14ac:dyDescent="0.3">
      <c r="A207" s="330"/>
      <c r="B207" s="56">
        <v>113</v>
      </c>
      <c r="C207" s="57" t="str">
        <f t="shared" ca="1" si="33"/>
        <v>13.8</v>
      </c>
      <c r="D207" s="57" t="str">
        <f t="shared" ca="1" si="34"/>
        <v>na</v>
      </c>
      <c r="E207" s="57" t="s">
        <v>19</v>
      </c>
      <c r="F207" s="58" t="str">
        <f t="shared" ca="1" si="35"/>
        <v>https://conservatoire.agglo-larochelle.fr/musique/parcours-du-musicien</v>
      </c>
      <c r="G207" s="57" t="str">
        <f t="shared" ca="1" si="36"/>
        <v>A</v>
      </c>
      <c r="H207" s="57">
        <f t="shared" ca="1" si="37"/>
        <v>0</v>
      </c>
      <c r="I207" s="57">
        <f t="shared" ca="1" si="38"/>
        <v>0</v>
      </c>
      <c r="J207" s="59">
        <f t="shared" ca="1" si="39"/>
        <v>0</v>
      </c>
      <c r="K207" s="60" t="str">
        <f t="shared" ca="1" si="40"/>
        <v/>
      </c>
      <c r="L207" s="60"/>
      <c r="M207" s="60">
        <f t="shared" ca="1" si="41"/>
        <v>0</v>
      </c>
      <c r="N207" s="61">
        <f t="shared" ca="1" si="42"/>
        <v>0</v>
      </c>
      <c r="O207" s="61"/>
      <c r="P207" s="62"/>
      <c r="Q207" s="62"/>
      <c r="R207" s="62"/>
      <c r="S207" s="62"/>
      <c r="T207" s="62"/>
      <c r="U207" s="63">
        <f t="shared" si="43"/>
        <v>0</v>
      </c>
      <c r="V207" s="54"/>
      <c r="W207" s="24"/>
      <c r="X207" s="25"/>
      <c r="Y207" s="25"/>
      <c r="Z207" s="25"/>
      <c r="AA207" s="25"/>
      <c r="AB207" s="25"/>
      <c r="AC207" s="25"/>
      <c r="AD207" s="2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row>
    <row r="208" spans="1:56" ht="15.75" hidden="1" customHeight="1" x14ac:dyDescent="0.3">
      <c r="A208" s="330"/>
      <c r="B208" s="56">
        <v>114</v>
      </c>
      <c r="C208" s="57" t="str">
        <f t="shared" ca="1" si="33"/>
        <v>13.9</v>
      </c>
      <c r="D208" s="57" t="str">
        <f t="shared" ca="1" si="34"/>
        <v>c</v>
      </c>
      <c r="E208" s="57" t="s">
        <v>22</v>
      </c>
      <c r="F208" s="58" t="str">
        <f t="shared" ca="1" si="35"/>
        <v>https://conservatoire.agglo-larochelle.fr/musique/enseignants-musique</v>
      </c>
      <c r="G208" s="57" t="str">
        <f t="shared" ca="1" si="36"/>
        <v>AA</v>
      </c>
      <c r="H208" s="57">
        <f t="shared" ca="1" si="37"/>
        <v>0</v>
      </c>
      <c r="I208" s="57">
        <f t="shared" ca="1" si="38"/>
        <v>0</v>
      </c>
      <c r="J208" s="59">
        <f t="shared" ca="1" si="39"/>
        <v>0</v>
      </c>
      <c r="K208" s="60" t="str">
        <f t="shared" ca="1" si="40"/>
        <v/>
      </c>
      <c r="L208" s="60"/>
      <c r="M208" s="60">
        <f t="shared" ca="1" si="41"/>
        <v>0</v>
      </c>
      <c r="N208" s="61">
        <f t="shared" ca="1" si="42"/>
        <v>0</v>
      </c>
      <c r="O208" s="61"/>
      <c r="P208" s="62"/>
      <c r="Q208" s="62"/>
      <c r="R208" s="62"/>
      <c r="S208" s="62"/>
      <c r="T208" s="62"/>
      <c r="U208" s="63">
        <f t="shared" si="43"/>
        <v>0</v>
      </c>
      <c r="V208" s="54"/>
      <c r="W208" s="24"/>
      <c r="X208" s="25"/>
      <c r="Y208" s="25"/>
      <c r="Z208" s="25"/>
      <c r="AA208" s="25"/>
      <c r="AB208" s="25"/>
      <c r="AC208" s="25"/>
      <c r="AD208" s="2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row>
    <row r="209" spans="1:56" ht="15.75" hidden="1" customHeight="1" x14ac:dyDescent="0.3">
      <c r="A209" s="330"/>
      <c r="B209" s="56">
        <v>114</v>
      </c>
      <c r="C209" s="57" t="str">
        <f t="shared" ca="1" si="33"/>
        <v>13.9</v>
      </c>
      <c r="D209" s="57" t="str">
        <f t="shared" ca="1" si="34"/>
        <v>c</v>
      </c>
      <c r="E209" s="57" t="s">
        <v>25</v>
      </c>
      <c r="F209" s="58" t="str">
        <f t="shared" ca="1" si="35"/>
        <v>https://conservatoire.agglo-larochelle.fr/agenda?</v>
      </c>
      <c r="G209" s="57" t="str">
        <f t="shared" ca="1" si="36"/>
        <v>AA</v>
      </c>
      <c r="H209" s="57">
        <f t="shared" ca="1" si="37"/>
        <v>0</v>
      </c>
      <c r="I209" s="57">
        <f t="shared" ca="1" si="38"/>
        <v>0</v>
      </c>
      <c r="J209" s="59">
        <f t="shared" ca="1" si="39"/>
        <v>0</v>
      </c>
      <c r="K209" s="60" t="str">
        <f t="shared" ca="1" si="40"/>
        <v/>
      </c>
      <c r="L209" s="60"/>
      <c r="M209" s="60">
        <f t="shared" ca="1" si="41"/>
        <v>0</v>
      </c>
      <c r="N209" s="61">
        <f t="shared" ca="1" si="42"/>
        <v>0</v>
      </c>
      <c r="O209" s="61"/>
      <c r="P209" s="62"/>
      <c r="Q209" s="62"/>
      <c r="R209" s="62"/>
      <c r="S209" s="62"/>
      <c r="T209" s="62"/>
      <c r="U209" s="63">
        <f t="shared" si="43"/>
        <v>0</v>
      </c>
      <c r="V209" s="54"/>
      <c r="W209" s="24"/>
      <c r="X209" s="25"/>
      <c r="Y209" s="25"/>
      <c r="Z209" s="25"/>
      <c r="AA209" s="25"/>
      <c r="AB209" s="25"/>
      <c r="AC209" s="25"/>
      <c r="AD209" s="2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row>
    <row r="210" spans="1:56" ht="15.75" hidden="1" customHeight="1" x14ac:dyDescent="0.3">
      <c r="A210" s="330"/>
      <c r="B210" s="56">
        <v>115</v>
      </c>
      <c r="C210" s="57" t="str">
        <f t="shared" ca="1" si="33"/>
        <v>13.10</v>
      </c>
      <c r="D210" s="57" t="str">
        <f t="shared" ca="1" si="34"/>
        <v>na</v>
      </c>
      <c r="E210" s="57" t="s">
        <v>28</v>
      </c>
      <c r="F210" s="58" t="str">
        <f t="shared" ca="1" si="35"/>
        <v>https://conservatoire.agglo-larochelle.fr/agenda?article=conservatoire-funky-band-et-ateliers-musiques-actuelles</v>
      </c>
      <c r="G210" s="57" t="str">
        <f t="shared" ca="1" si="36"/>
        <v>A</v>
      </c>
      <c r="H210" s="57">
        <f t="shared" ca="1" si="37"/>
        <v>0</v>
      </c>
      <c r="I210" s="57">
        <f t="shared" ca="1" si="38"/>
        <v>0</v>
      </c>
      <c r="J210" s="59">
        <f t="shared" ca="1" si="39"/>
        <v>0</v>
      </c>
      <c r="K210" s="60" t="str">
        <f t="shared" ca="1" si="40"/>
        <v/>
      </c>
      <c r="L210" s="60"/>
      <c r="M210" s="60">
        <f t="shared" ca="1" si="41"/>
        <v>0</v>
      </c>
      <c r="N210" s="61">
        <f t="shared" ca="1" si="42"/>
        <v>0</v>
      </c>
      <c r="O210" s="61"/>
      <c r="P210" s="62"/>
      <c r="Q210" s="62"/>
      <c r="R210" s="62"/>
      <c r="S210" s="62"/>
      <c r="T210" s="62"/>
      <c r="U210" s="63">
        <f t="shared" si="43"/>
        <v>0</v>
      </c>
      <c r="V210" s="54"/>
      <c r="W210" s="24"/>
      <c r="X210" s="25"/>
      <c r="Y210" s="25"/>
      <c r="Z210" s="25"/>
      <c r="AA210" s="25"/>
      <c r="AB210" s="25"/>
      <c r="AC210" s="25"/>
      <c r="AD210" s="2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row>
    <row r="211" spans="1:56" ht="15.75" hidden="1" customHeight="1" x14ac:dyDescent="0.3">
      <c r="A211" s="330"/>
      <c r="B211" s="56">
        <v>115</v>
      </c>
      <c r="C211" s="57" t="str">
        <f t="shared" ca="1" si="33"/>
        <v>13.10</v>
      </c>
      <c r="D211" s="57" t="str">
        <f t="shared" ca="1" si="34"/>
        <v>na</v>
      </c>
      <c r="E211" s="57" t="s">
        <v>31</v>
      </c>
      <c r="F211" s="58" t="str">
        <f t="shared" ca="1" si="35"/>
        <v>https://conservatoire.agglo-larochelle.fr/actualites</v>
      </c>
      <c r="G211" s="57" t="str">
        <f t="shared" ca="1" si="36"/>
        <v>A</v>
      </c>
      <c r="H211" s="57">
        <f t="shared" ca="1" si="37"/>
        <v>0</v>
      </c>
      <c r="I211" s="57">
        <f t="shared" ca="1" si="38"/>
        <v>0</v>
      </c>
      <c r="J211" s="59">
        <f t="shared" ca="1" si="39"/>
        <v>0</v>
      </c>
      <c r="K211" s="60" t="str">
        <f t="shared" ca="1" si="40"/>
        <v/>
      </c>
      <c r="L211" s="60"/>
      <c r="M211" s="60">
        <f t="shared" ca="1" si="41"/>
        <v>0</v>
      </c>
      <c r="N211" s="61">
        <f t="shared" ca="1" si="42"/>
        <v>0</v>
      </c>
      <c r="O211" s="61"/>
      <c r="P211" s="62"/>
      <c r="Q211" s="62"/>
      <c r="R211" s="62"/>
      <c r="S211" s="62"/>
      <c r="T211" s="62"/>
      <c r="U211" s="63">
        <f t="shared" si="43"/>
        <v>0</v>
      </c>
      <c r="V211" s="54"/>
      <c r="W211" s="24"/>
      <c r="X211" s="25"/>
      <c r="Y211" s="25"/>
      <c r="Z211" s="25"/>
      <c r="AA211" s="25"/>
      <c r="AB211" s="25"/>
      <c r="AC211" s="25"/>
      <c r="AD211" s="2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row>
    <row r="212" spans="1:56" ht="15.75" hidden="1" customHeight="1" x14ac:dyDescent="0.3">
      <c r="A212" s="330"/>
      <c r="B212" s="56">
        <v>116</v>
      </c>
      <c r="C212" s="57" t="str">
        <f t="shared" ca="1" si="33"/>
        <v>13.11</v>
      </c>
      <c r="D212" s="57" t="str">
        <f t="shared" ca="1" si="34"/>
        <v>c</v>
      </c>
      <c r="E212" s="57" t="s">
        <v>34</v>
      </c>
      <c r="F212" s="58" t="str">
        <f t="shared" ca="1" si="35"/>
        <v>https://conservatoire.agglo-larochelle.fr/-/ouverture-de-saison</v>
      </c>
      <c r="G212" s="57" t="str">
        <f t="shared" ca="1" si="36"/>
        <v>A</v>
      </c>
      <c r="H212" s="57">
        <f t="shared" ca="1" si="37"/>
        <v>0</v>
      </c>
      <c r="I212" s="57">
        <f t="shared" ca="1" si="38"/>
        <v>0</v>
      </c>
      <c r="J212" s="59">
        <f t="shared" ca="1" si="39"/>
        <v>0</v>
      </c>
      <c r="K212" s="60" t="str">
        <f t="shared" ca="1" si="40"/>
        <v/>
      </c>
      <c r="L212" s="60"/>
      <c r="M212" s="60">
        <f t="shared" ca="1" si="41"/>
        <v>0</v>
      </c>
      <c r="N212" s="61">
        <f t="shared" ca="1" si="42"/>
        <v>0</v>
      </c>
      <c r="O212" s="61"/>
      <c r="P212" s="62"/>
      <c r="Q212" s="62"/>
      <c r="R212" s="62"/>
      <c r="S212" s="62"/>
      <c r="T212" s="62"/>
      <c r="U212" s="63">
        <f t="shared" si="43"/>
        <v>0</v>
      </c>
      <c r="V212" s="54"/>
      <c r="W212" s="24"/>
      <c r="X212" s="25"/>
      <c r="Y212" s="25"/>
      <c r="Z212" s="25"/>
      <c r="AA212" s="25"/>
      <c r="AB212" s="25"/>
      <c r="AC212" s="25"/>
      <c r="AD212" s="2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row>
    <row r="213" spans="1:56" ht="15.75" hidden="1" customHeight="1" x14ac:dyDescent="0.3">
      <c r="A213" s="330"/>
      <c r="B213" s="56">
        <v>116</v>
      </c>
      <c r="C213" s="57" t="str">
        <f t="shared" ca="1" si="33"/>
        <v>13.11</v>
      </c>
      <c r="D213" s="57" t="str">
        <f t="shared" ca="1" si="34"/>
        <v>c</v>
      </c>
      <c r="E213" s="57" t="s">
        <v>37</v>
      </c>
      <c r="F213" s="58" t="str">
        <f t="shared" ca="1" si="35"/>
        <v>https://conservatoire.agglo-larochelle.fr/contactez-nous</v>
      </c>
      <c r="G213" s="57" t="str">
        <f t="shared" ca="1" si="36"/>
        <v>A</v>
      </c>
      <c r="H213" s="57">
        <f t="shared" ca="1" si="37"/>
        <v>0</v>
      </c>
      <c r="I213" s="57">
        <f t="shared" ca="1" si="38"/>
        <v>0</v>
      </c>
      <c r="J213" s="59">
        <f t="shared" ca="1" si="39"/>
        <v>0</v>
      </c>
      <c r="K213" s="60" t="str">
        <f t="shared" ca="1" si="40"/>
        <v/>
      </c>
      <c r="L213" s="60"/>
      <c r="M213" s="60">
        <f t="shared" ca="1" si="41"/>
        <v>0</v>
      </c>
      <c r="N213" s="61">
        <f t="shared" ca="1" si="42"/>
        <v>0</v>
      </c>
      <c r="O213" s="61"/>
      <c r="P213" s="62"/>
      <c r="Q213" s="62"/>
      <c r="R213" s="62"/>
      <c r="S213" s="62"/>
      <c r="T213" s="62"/>
      <c r="U213" s="63">
        <f t="shared" si="43"/>
        <v>0</v>
      </c>
      <c r="V213" s="54"/>
      <c r="W213" s="24"/>
      <c r="X213" s="25"/>
      <c r="Y213" s="25"/>
      <c r="Z213" s="25"/>
      <c r="AA213" s="25"/>
      <c r="AB213" s="25"/>
      <c r="AC213" s="25"/>
      <c r="AD213" s="2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row>
    <row r="214" spans="1:56" ht="15.75" hidden="1" customHeight="1" x14ac:dyDescent="0.3">
      <c r="A214" s="330"/>
      <c r="B214" s="56">
        <v>117</v>
      </c>
      <c r="C214" s="57" t="str">
        <f t="shared" ca="1" si="33"/>
        <v>13.12</v>
      </c>
      <c r="D214" s="57" t="str">
        <f t="shared" ca="1" si="34"/>
        <v>na</v>
      </c>
      <c r="E214" s="57" t="s">
        <v>40</v>
      </c>
      <c r="F214" s="58" t="str">
        <f t="shared" ca="1" si="35"/>
        <v>https://conservatoire.agglo-larochelle.fr/pratique/reseau-des-ecoles-de-l-agglo?article=puilboreau-a-deux-pas-de-la</v>
      </c>
      <c r="G214" s="57" t="str">
        <f t="shared" ca="1" si="36"/>
        <v>A</v>
      </c>
      <c r="H214" s="57">
        <f t="shared" ca="1" si="37"/>
        <v>0</v>
      </c>
      <c r="I214" s="57">
        <f t="shared" ca="1" si="38"/>
        <v>0</v>
      </c>
      <c r="J214" s="59">
        <f t="shared" ca="1" si="39"/>
        <v>0</v>
      </c>
      <c r="K214" s="60" t="str">
        <f t="shared" ca="1" si="40"/>
        <v/>
      </c>
      <c r="L214" s="60"/>
      <c r="M214" s="60">
        <f t="shared" ca="1" si="41"/>
        <v>0</v>
      </c>
      <c r="N214" s="61">
        <f t="shared" ca="1" si="42"/>
        <v>0</v>
      </c>
      <c r="O214" s="61"/>
      <c r="P214" s="62"/>
      <c r="Q214" s="62"/>
      <c r="R214" s="62"/>
      <c r="S214" s="62"/>
      <c r="T214" s="62"/>
      <c r="U214" s="63">
        <f t="shared" si="43"/>
        <v>0</v>
      </c>
      <c r="V214" s="54"/>
      <c r="W214" s="24"/>
      <c r="X214" s="25"/>
      <c r="Y214" s="25"/>
      <c r="Z214" s="25"/>
      <c r="AA214" s="25"/>
      <c r="AB214" s="25"/>
      <c r="AC214" s="25"/>
      <c r="AD214" s="2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row>
    <row r="215" spans="1:56" ht="15.75" hidden="1" customHeight="1" x14ac:dyDescent="0.3">
      <c r="A215" s="330"/>
      <c r="B215" s="56">
        <v>117</v>
      </c>
      <c r="C215" s="57" t="str">
        <f t="shared" ca="1" si="33"/>
        <v>13.12</v>
      </c>
      <c r="D215" s="57" t="str">
        <f t="shared" ca="1" si="34"/>
        <v>na</v>
      </c>
      <c r="E215" s="57" t="s">
        <v>43</v>
      </c>
      <c r="F215" s="58" t="str">
        <f t="shared" ca="1" si="35"/>
        <v>https://conservatoire.agglo-larochelle.fr/ressources-documentaires</v>
      </c>
      <c r="G215" s="57" t="str">
        <f t="shared" ca="1" si="36"/>
        <v>A</v>
      </c>
      <c r="H215" s="57">
        <f t="shared" ca="1" si="37"/>
        <v>0</v>
      </c>
      <c r="I215" s="57">
        <f t="shared" ca="1" si="38"/>
        <v>0</v>
      </c>
      <c r="J215" s="59">
        <f t="shared" ca="1" si="39"/>
        <v>0</v>
      </c>
      <c r="K215" s="60" t="str">
        <f t="shared" ca="1" si="40"/>
        <v/>
      </c>
      <c r="L215" s="60"/>
      <c r="M215" s="60">
        <f t="shared" ca="1" si="41"/>
        <v>0</v>
      </c>
      <c r="N215" s="61">
        <f t="shared" ca="1" si="42"/>
        <v>0</v>
      </c>
      <c r="O215" s="61"/>
      <c r="P215" s="62"/>
      <c r="Q215" s="62"/>
      <c r="R215" s="62"/>
      <c r="S215" s="62"/>
      <c r="T215" s="62"/>
      <c r="U215" s="63">
        <f t="shared" si="43"/>
        <v>0</v>
      </c>
      <c r="V215" s="54"/>
      <c r="W215" s="24"/>
      <c r="X215" s="25"/>
      <c r="Y215" s="25"/>
      <c r="Z215" s="25"/>
      <c r="AA215" s="25"/>
      <c r="AB215" s="25"/>
      <c r="AC215" s="25"/>
      <c r="AD215" s="2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row>
    <row r="216" spans="1:56" ht="15.75" hidden="1" customHeight="1" x14ac:dyDescent="0.3">
      <c r="A216" s="330"/>
      <c r="B216" s="56">
        <v>117</v>
      </c>
      <c r="C216" s="57" t="str">
        <f t="shared" ca="1" si="33"/>
        <v>13.12</v>
      </c>
      <c r="D216" s="57" t="str">
        <f t="shared" ca="1" si="34"/>
        <v>na</v>
      </c>
      <c r="E216" s="57" t="s">
        <v>46</v>
      </c>
      <c r="F216" s="58" t="str">
        <f t="shared" ca="1" si="35"/>
        <v>https://conservatoire.agglo-larochelle.fr/accessibilite</v>
      </c>
      <c r="G216" s="57" t="str">
        <f t="shared" ca="1" si="36"/>
        <v>A</v>
      </c>
      <c r="H216" s="57">
        <f t="shared" ca="1" si="37"/>
        <v>0</v>
      </c>
      <c r="I216" s="57">
        <f t="shared" ca="1" si="38"/>
        <v>0</v>
      </c>
      <c r="J216" s="59">
        <f t="shared" ca="1" si="39"/>
        <v>0</v>
      </c>
      <c r="K216" s="60" t="str">
        <f t="shared" ca="1" si="40"/>
        <v/>
      </c>
      <c r="L216" s="60"/>
      <c r="M216" s="60">
        <f t="shared" ca="1" si="41"/>
        <v>0</v>
      </c>
      <c r="N216" s="61">
        <f t="shared" ca="1" si="42"/>
        <v>0</v>
      </c>
      <c r="O216" s="61"/>
      <c r="P216" s="62"/>
      <c r="Q216" s="62"/>
      <c r="R216" s="62"/>
      <c r="S216" s="62"/>
      <c r="T216" s="62"/>
      <c r="U216" s="63">
        <f t="shared" si="43"/>
        <v>0</v>
      </c>
      <c r="V216" s="54"/>
      <c r="W216" s="24"/>
      <c r="X216" s="25"/>
      <c r="Y216" s="25"/>
      <c r="Z216" s="25"/>
      <c r="AA216" s="25"/>
      <c r="AB216" s="25"/>
      <c r="AC216" s="25"/>
      <c r="AD216" s="25"/>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row>
    <row r="217" spans="1:56" ht="15" hidden="1" customHeight="1" x14ac:dyDescent="0.3">
      <c r="A217" s="330"/>
      <c r="B217" s="56">
        <v>26</v>
      </c>
      <c r="C217" s="57" t="str">
        <f t="shared" ref="C217:C280" ca="1" si="44">IF(INDIRECT($E217 &amp; "!B" &amp; $B217)=0,"",INDIRECT($E217 &amp; "!B" &amp; $B217))</f>
        <v>4.1</v>
      </c>
      <c r="D217" s="57" t="str">
        <f t="shared" ref="D217:D280" ca="1" si="45">IF(INDIRECT($E217 &amp; "!F" &amp; $B217)=0,"",INDIRECT($E217 &amp; "!F" &amp; $B217))</f>
        <v>na</v>
      </c>
      <c r="E217" s="57" t="s">
        <v>49</v>
      </c>
      <c r="F217" s="64" t="str">
        <f t="shared" ref="F217:F280" ca="1" si="46">HYPERLINK(INDIRECT($E217 &amp; "!C3"))</f>
        <v>https://conservatoire.agglo-larochelle.fr/mentions-legales</v>
      </c>
      <c r="G217" s="57" t="str">
        <f t="shared" ref="G217:G280" ca="1" si="47">IF(INDIRECT($E217 &amp; "!C" &amp; $B217)=0,"",INDIRECT($E217 &amp; "!C" &amp; $B217))</f>
        <v>A</v>
      </c>
      <c r="H217" s="57" t="str">
        <f t="shared" ref="H217:H280" ca="1" si="48">IF(INDIRECT($E217 &amp; "!D" &amp; $B217)=0,"",INDIRECT($E217 &amp; "!D" &amp; $B217))</f>
        <v>x</v>
      </c>
      <c r="I217" s="57" t="str">
        <f t="shared" ref="I217:I280" ca="1" si="49">IF(INDIRECT($E217 &amp; "!H" &amp; $B217)=0,"",INDIRECT($E217 &amp; "!H" &amp; $B217))</f>
        <v/>
      </c>
      <c r="J217" s="59" t="str">
        <f t="shared" ref="J217:J280" ca="1" si="50">IF(INDIRECT($E217 &amp; "!I" &amp; $B217)=0,"",INDIRECT($E217 &amp; "!I" &amp; $B217))</f>
        <v/>
      </c>
      <c r="K217" s="60" t="str">
        <f t="shared" ref="K217:K280" ca="1" si="51">IFERROR(VLOOKUP($J217,$W$1:$AA$4,(MATCH($I217,$X$5:$AA$5,0))+1,FALSE), "")</f>
        <v/>
      </c>
      <c r="L217" s="60"/>
      <c r="M217" s="60">
        <f t="shared" ref="M217:M280" ca="1" si="52">COUNTIFS($C$7:$C$1491, $C217, $D$7:$D$1491, "nc")</f>
        <v>0</v>
      </c>
      <c r="N217" s="61" t="str">
        <f t="shared" ref="N217:N280" ca="1" si="53">IF(INDIRECT($E217 &amp; "!J" &amp; $B217)=0,"",INDIRECT($E217 &amp; "!J" &amp; $B217))</f>
        <v/>
      </c>
      <c r="O217" s="61"/>
      <c r="P217" s="62"/>
      <c r="Q217" s="62"/>
      <c r="R217" s="62"/>
      <c r="S217" s="62"/>
      <c r="T217" s="62"/>
      <c r="U217" s="63">
        <f t="shared" si="43"/>
        <v>0</v>
      </c>
    </row>
    <row r="218" spans="1:56" ht="15" hidden="1" customHeight="1" x14ac:dyDescent="0.3">
      <c r="A218" s="330"/>
      <c r="B218" s="56">
        <v>27</v>
      </c>
      <c r="C218" s="57" t="str">
        <f t="shared" ca="1" si="44"/>
        <v>4.2</v>
      </c>
      <c r="D218" s="57" t="str">
        <f t="shared" ca="1" si="45"/>
        <v>na</v>
      </c>
      <c r="E218" s="57" t="s">
        <v>10</v>
      </c>
      <c r="F218" s="64" t="str">
        <f t="shared" ca="1" si="46"/>
        <v>https://conservatoire.agglo-larochelle.fr/</v>
      </c>
      <c r="G218" s="57" t="str">
        <f t="shared" ca="1" si="47"/>
        <v>A</v>
      </c>
      <c r="H218" s="57" t="str">
        <f t="shared" ca="1" si="48"/>
        <v/>
      </c>
      <c r="I218" s="57" t="str">
        <f t="shared" ca="1" si="49"/>
        <v/>
      </c>
      <c r="J218" s="59" t="str">
        <f t="shared" ca="1" si="50"/>
        <v/>
      </c>
      <c r="K218" s="60" t="str">
        <f t="shared" ca="1" si="51"/>
        <v/>
      </c>
      <c r="L218" s="60"/>
      <c r="M218" s="60">
        <f t="shared" ca="1" si="52"/>
        <v>0</v>
      </c>
      <c r="N218" s="61" t="str">
        <f t="shared" ca="1" si="53"/>
        <v/>
      </c>
      <c r="O218" s="61"/>
      <c r="P218" s="62"/>
      <c r="Q218" s="62"/>
      <c r="R218" s="62"/>
      <c r="S218" s="62"/>
      <c r="T218" s="62"/>
      <c r="U218" s="63">
        <f t="shared" si="43"/>
        <v>0</v>
      </c>
    </row>
    <row r="219" spans="1:56" ht="15" hidden="1" customHeight="1" x14ac:dyDescent="0.3">
      <c r="A219" s="330"/>
      <c r="B219" s="56">
        <v>27</v>
      </c>
      <c r="C219" s="57" t="str">
        <f t="shared" ca="1" si="44"/>
        <v>4.2</v>
      </c>
      <c r="D219" s="57" t="str">
        <f t="shared" ca="1" si="45"/>
        <v>na</v>
      </c>
      <c r="E219" s="57" t="s">
        <v>13</v>
      </c>
      <c r="F219" s="64" t="str">
        <f t="shared" ca="1" si="46"/>
        <v>https://conservatoire.agglo-larochelle.fr/plan-du-site</v>
      </c>
      <c r="G219" s="57" t="str">
        <f t="shared" ca="1" si="47"/>
        <v>A</v>
      </c>
      <c r="H219" s="57" t="str">
        <f t="shared" ca="1" si="48"/>
        <v/>
      </c>
      <c r="I219" s="57" t="str">
        <f t="shared" ca="1" si="49"/>
        <v/>
      </c>
      <c r="J219" s="59" t="str">
        <f t="shared" ca="1" si="50"/>
        <v/>
      </c>
      <c r="K219" s="60" t="str">
        <f t="shared" ca="1" si="51"/>
        <v/>
      </c>
      <c r="L219" s="60"/>
      <c r="M219" s="60">
        <f t="shared" ca="1" si="52"/>
        <v>0</v>
      </c>
      <c r="N219" s="61" t="str">
        <f t="shared" ca="1" si="53"/>
        <v/>
      </c>
      <c r="O219" s="61"/>
      <c r="P219" s="62"/>
      <c r="Q219" s="62"/>
      <c r="R219" s="62"/>
      <c r="S219" s="62"/>
      <c r="T219" s="62"/>
      <c r="U219" s="63">
        <f t="shared" si="43"/>
        <v>0</v>
      </c>
    </row>
    <row r="220" spans="1:56" ht="15" hidden="1" customHeight="1" x14ac:dyDescent="0.3">
      <c r="A220" s="330"/>
      <c r="B220" s="56">
        <v>27</v>
      </c>
      <c r="C220" s="57" t="str">
        <f t="shared" ca="1" si="44"/>
        <v>4.2</v>
      </c>
      <c r="D220" s="57" t="str">
        <f t="shared" ca="1" si="45"/>
        <v>na</v>
      </c>
      <c r="E220" s="57" t="s">
        <v>16</v>
      </c>
      <c r="F220" s="64" t="str">
        <f t="shared" ca="1" si="46"/>
        <v>https://conservatoire.agglo-larochelle.fr/musique</v>
      </c>
      <c r="G220" s="57" t="str">
        <f t="shared" ca="1" si="47"/>
        <v>A</v>
      </c>
      <c r="H220" s="57" t="str">
        <f t="shared" ca="1" si="48"/>
        <v/>
      </c>
      <c r="I220" s="57" t="str">
        <f t="shared" ca="1" si="49"/>
        <v/>
      </c>
      <c r="J220" s="59" t="str">
        <f t="shared" ca="1" si="50"/>
        <v/>
      </c>
      <c r="K220" s="60" t="str">
        <f t="shared" ca="1" si="51"/>
        <v/>
      </c>
      <c r="L220" s="60"/>
      <c r="M220" s="60">
        <f t="shared" ca="1" si="52"/>
        <v>0</v>
      </c>
      <c r="N220" s="61" t="str">
        <f t="shared" ca="1" si="53"/>
        <v/>
      </c>
      <c r="O220" s="61"/>
      <c r="P220" s="62"/>
      <c r="Q220" s="62"/>
      <c r="R220" s="62"/>
      <c r="S220" s="62"/>
      <c r="T220" s="62"/>
      <c r="U220" s="63">
        <f t="shared" si="43"/>
        <v>0</v>
      </c>
    </row>
    <row r="221" spans="1:56" ht="15" hidden="1" customHeight="1" x14ac:dyDescent="0.3">
      <c r="A221" s="330"/>
      <c r="B221" s="56">
        <v>27</v>
      </c>
      <c r="C221" s="57" t="str">
        <f t="shared" ca="1" si="44"/>
        <v>4.2</v>
      </c>
      <c r="D221" s="57" t="str">
        <f t="shared" ca="1" si="45"/>
        <v>na</v>
      </c>
      <c r="E221" s="57" t="s">
        <v>19</v>
      </c>
      <c r="F221" s="64" t="str">
        <f t="shared" ca="1" si="46"/>
        <v>https://conservatoire.agglo-larochelle.fr/musique/parcours-du-musicien</v>
      </c>
      <c r="G221" s="57" t="str">
        <f t="shared" ca="1" si="47"/>
        <v>A</v>
      </c>
      <c r="H221" s="57" t="str">
        <f t="shared" ca="1" si="48"/>
        <v/>
      </c>
      <c r="I221" s="57" t="str">
        <f t="shared" ca="1" si="49"/>
        <v/>
      </c>
      <c r="J221" s="59" t="str">
        <f t="shared" ca="1" si="50"/>
        <v/>
      </c>
      <c r="K221" s="60" t="str">
        <f t="shared" ca="1" si="51"/>
        <v/>
      </c>
      <c r="L221" s="60"/>
      <c r="M221" s="60">
        <f t="shared" ca="1" si="52"/>
        <v>0</v>
      </c>
      <c r="N221" s="61" t="str">
        <f t="shared" ca="1" si="53"/>
        <v/>
      </c>
      <c r="O221" s="61"/>
      <c r="P221" s="62"/>
      <c r="Q221" s="62"/>
      <c r="R221" s="62"/>
      <c r="S221" s="62"/>
      <c r="T221" s="62"/>
      <c r="U221" s="63">
        <f t="shared" si="43"/>
        <v>0</v>
      </c>
    </row>
    <row r="222" spans="1:56" ht="15" hidden="1" customHeight="1" x14ac:dyDescent="0.3">
      <c r="A222" s="330"/>
      <c r="B222" s="56">
        <v>27</v>
      </c>
      <c r="C222" s="57" t="str">
        <f t="shared" ca="1" si="44"/>
        <v>4.2</v>
      </c>
      <c r="D222" s="57" t="str">
        <f t="shared" ca="1" si="45"/>
        <v>na</v>
      </c>
      <c r="E222" s="57" t="s">
        <v>22</v>
      </c>
      <c r="F222" s="64" t="str">
        <f t="shared" ca="1" si="46"/>
        <v>https://conservatoire.agglo-larochelle.fr/musique/enseignants-musique</v>
      </c>
      <c r="G222" s="57" t="str">
        <f t="shared" ca="1" si="47"/>
        <v>A</v>
      </c>
      <c r="H222" s="57" t="str">
        <f t="shared" ca="1" si="48"/>
        <v/>
      </c>
      <c r="I222" s="57" t="str">
        <f t="shared" ca="1" si="49"/>
        <v/>
      </c>
      <c r="J222" s="59" t="str">
        <f t="shared" ca="1" si="50"/>
        <v/>
      </c>
      <c r="K222" s="60" t="str">
        <f t="shared" ca="1" si="51"/>
        <v/>
      </c>
      <c r="L222" s="60"/>
      <c r="M222" s="60">
        <f t="shared" ca="1" si="52"/>
        <v>0</v>
      </c>
      <c r="N222" s="61" t="str">
        <f t="shared" ca="1" si="53"/>
        <v/>
      </c>
      <c r="O222" s="61"/>
      <c r="P222" s="62"/>
      <c r="Q222" s="62"/>
      <c r="R222" s="62"/>
      <c r="S222" s="62"/>
      <c r="T222" s="62"/>
      <c r="U222" s="63">
        <f t="shared" si="43"/>
        <v>0</v>
      </c>
    </row>
    <row r="223" spans="1:56" ht="15" hidden="1" customHeight="1" x14ac:dyDescent="0.3">
      <c r="A223" s="330"/>
      <c r="B223" s="56">
        <v>27</v>
      </c>
      <c r="C223" s="57" t="str">
        <f t="shared" ca="1" si="44"/>
        <v>4.2</v>
      </c>
      <c r="D223" s="57" t="str">
        <f t="shared" ca="1" si="45"/>
        <v>na</v>
      </c>
      <c r="E223" s="57" t="s">
        <v>25</v>
      </c>
      <c r="F223" s="64" t="str">
        <f t="shared" ca="1" si="46"/>
        <v>https://conservatoire.agglo-larochelle.fr/agenda?</v>
      </c>
      <c r="G223" s="57" t="str">
        <f t="shared" ca="1" si="47"/>
        <v>A</v>
      </c>
      <c r="H223" s="57" t="str">
        <f t="shared" ca="1" si="48"/>
        <v/>
      </c>
      <c r="I223" s="57" t="str">
        <f t="shared" ca="1" si="49"/>
        <v/>
      </c>
      <c r="J223" s="59" t="str">
        <f t="shared" ca="1" si="50"/>
        <v/>
      </c>
      <c r="K223" s="60" t="str">
        <f t="shared" ca="1" si="51"/>
        <v/>
      </c>
      <c r="L223" s="60"/>
      <c r="M223" s="60">
        <f t="shared" ca="1" si="52"/>
        <v>0</v>
      </c>
      <c r="N223" s="61" t="str">
        <f t="shared" ca="1" si="53"/>
        <v/>
      </c>
      <c r="O223" s="61"/>
      <c r="P223" s="62"/>
      <c r="Q223" s="62"/>
      <c r="R223" s="62"/>
      <c r="S223" s="62"/>
      <c r="T223" s="62"/>
      <c r="U223" s="63">
        <f t="shared" si="43"/>
        <v>0</v>
      </c>
    </row>
    <row r="224" spans="1:56" ht="15" hidden="1" customHeight="1" x14ac:dyDescent="0.3">
      <c r="A224" s="330"/>
      <c r="B224" s="46">
        <v>27</v>
      </c>
      <c r="C224" s="47" t="str">
        <f t="shared" ca="1" si="44"/>
        <v>4.2</v>
      </c>
      <c r="D224" s="47" t="str">
        <f t="shared" ca="1" si="45"/>
        <v>na</v>
      </c>
      <c r="E224" s="47" t="s">
        <v>28</v>
      </c>
      <c r="F224" s="65" t="str">
        <f t="shared" ca="1" si="46"/>
        <v>https://conservatoire.agglo-larochelle.fr/agenda?article=conservatoire-funky-band-et-ateliers-musiques-actuelles</v>
      </c>
      <c r="G224" s="47" t="str">
        <f t="shared" ca="1" si="47"/>
        <v>A</v>
      </c>
      <c r="H224" s="47" t="str">
        <f t="shared" ca="1" si="48"/>
        <v/>
      </c>
      <c r="I224" s="47" t="str">
        <f t="shared" ca="1" si="49"/>
        <v/>
      </c>
      <c r="J224" s="49" t="str">
        <f t="shared" ca="1" si="50"/>
        <v/>
      </c>
      <c r="K224" s="50" t="str">
        <f t="shared" ca="1" si="51"/>
        <v/>
      </c>
      <c r="L224" s="50"/>
      <c r="M224" s="50">
        <f t="shared" ca="1" si="52"/>
        <v>0</v>
      </c>
      <c r="N224" s="51" t="str">
        <f t="shared" ca="1" si="53"/>
        <v/>
      </c>
      <c r="O224" s="51"/>
      <c r="P224" s="52"/>
      <c r="Q224" s="52"/>
      <c r="R224" s="52"/>
      <c r="S224" s="52"/>
      <c r="T224" s="52"/>
      <c r="U224" s="53">
        <f t="shared" si="43"/>
        <v>0</v>
      </c>
    </row>
    <row r="225" spans="1:21" ht="15" hidden="1" customHeight="1" x14ac:dyDescent="0.3">
      <c r="A225" s="330"/>
      <c r="B225" s="56">
        <v>27</v>
      </c>
      <c r="C225" s="57" t="str">
        <f t="shared" ca="1" si="44"/>
        <v>4.2</v>
      </c>
      <c r="D225" s="57" t="str">
        <f t="shared" ca="1" si="45"/>
        <v>na</v>
      </c>
      <c r="E225" s="57" t="s">
        <v>31</v>
      </c>
      <c r="F225" s="64" t="str">
        <f t="shared" ca="1" si="46"/>
        <v>https://conservatoire.agglo-larochelle.fr/actualites</v>
      </c>
      <c r="G225" s="57" t="str">
        <f t="shared" ca="1" si="47"/>
        <v>A</v>
      </c>
      <c r="H225" s="57" t="str">
        <f t="shared" ca="1" si="48"/>
        <v/>
      </c>
      <c r="I225" s="57" t="str">
        <f t="shared" ca="1" si="49"/>
        <v/>
      </c>
      <c r="J225" s="59" t="str">
        <f t="shared" ca="1" si="50"/>
        <v/>
      </c>
      <c r="K225" s="60" t="str">
        <f t="shared" ca="1" si="51"/>
        <v/>
      </c>
      <c r="L225" s="60"/>
      <c r="M225" s="60">
        <f t="shared" ca="1" si="52"/>
        <v>0</v>
      </c>
      <c r="N225" s="61" t="str">
        <f t="shared" ca="1" si="53"/>
        <v/>
      </c>
      <c r="O225" s="61"/>
      <c r="P225" s="62"/>
      <c r="Q225" s="62"/>
      <c r="R225" s="62"/>
      <c r="S225" s="62"/>
      <c r="T225" s="62"/>
      <c r="U225" s="63">
        <f t="shared" si="43"/>
        <v>0</v>
      </c>
    </row>
    <row r="226" spans="1:21" ht="15" hidden="1" customHeight="1" x14ac:dyDescent="0.3">
      <c r="A226" s="330"/>
      <c r="B226" s="56">
        <v>27</v>
      </c>
      <c r="C226" s="57" t="str">
        <f t="shared" ca="1" si="44"/>
        <v>4.2</v>
      </c>
      <c r="D226" s="57" t="str">
        <f t="shared" ca="1" si="45"/>
        <v>na</v>
      </c>
      <c r="E226" s="57" t="s">
        <v>34</v>
      </c>
      <c r="F226" s="64" t="str">
        <f t="shared" ca="1" si="46"/>
        <v>https://conservatoire.agglo-larochelle.fr/-/ouverture-de-saison</v>
      </c>
      <c r="G226" s="57" t="str">
        <f t="shared" ca="1" si="47"/>
        <v>A</v>
      </c>
      <c r="H226" s="57" t="str">
        <f t="shared" ca="1" si="48"/>
        <v/>
      </c>
      <c r="I226" s="57" t="str">
        <f t="shared" ca="1" si="49"/>
        <v/>
      </c>
      <c r="J226" s="59" t="str">
        <f t="shared" ca="1" si="50"/>
        <v/>
      </c>
      <c r="K226" s="60" t="str">
        <f t="shared" ca="1" si="51"/>
        <v/>
      </c>
      <c r="L226" s="60"/>
      <c r="M226" s="60">
        <f t="shared" ca="1" si="52"/>
        <v>0</v>
      </c>
      <c r="N226" s="61" t="str">
        <f t="shared" ca="1" si="53"/>
        <v/>
      </c>
      <c r="O226" s="61"/>
      <c r="P226" s="62"/>
      <c r="Q226" s="62"/>
      <c r="R226" s="62"/>
      <c r="S226" s="62"/>
      <c r="T226" s="62"/>
      <c r="U226" s="63">
        <f t="shared" si="43"/>
        <v>0</v>
      </c>
    </row>
    <row r="227" spans="1:21" ht="15" hidden="1" customHeight="1" x14ac:dyDescent="0.3">
      <c r="A227" s="330"/>
      <c r="B227" s="56">
        <v>27</v>
      </c>
      <c r="C227" s="57" t="str">
        <f t="shared" ca="1" si="44"/>
        <v>4.2</v>
      </c>
      <c r="D227" s="57" t="str">
        <f t="shared" ca="1" si="45"/>
        <v>na</v>
      </c>
      <c r="E227" s="57" t="s">
        <v>37</v>
      </c>
      <c r="F227" s="64" t="str">
        <f t="shared" ca="1" si="46"/>
        <v>https://conservatoire.agglo-larochelle.fr/contactez-nous</v>
      </c>
      <c r="G227" s="57" t="str">
        <f t="shared" ca="1" si="47"/>
        <v>A</v>
      </c>
      <c r="H227" s="57" t="str">
        <f t="shared" ca="1" si="48"/>
        <v/>
      </c>
      <c r="I227" s="57" t="str">
        <f t="shared" ca="1" si="49"/>
        <v/>
      </c>
      <c r="J227" s="59" t="str">
        <f t="shared" ca="1" si="50"/>
        <v/>
      </c>
      <c r="K227" s="60" t="str">
        <f t="shared" ca="1" si="51"/>
        <v/>
      </c>
      <c r="L227" s="60"/>
      <c r="M227" s="60">
        <f t="shared" ca="1" si="52"/>
        <v>0</v>
      </c>
      <c r="N227" s="61" t="str">
        <f t="shared" ca="1" si="53"/>
        <v/>
      </c>
      <c r="O227" s="61"/>
      <c r="P227" s="62"/>
      <c r="Q227" s="62"/>
      <c r="R227" s="62"/>
      <c r="S227" s="62"/>
      <c r="T227" s="62"/>
      <c r="U227" s="63">
        <f t="shared" si="43"/>
        <v>0</v>
      </c>
    </row>
    <row r="228" spans="1:21" ht="15" hidden="1" customHeight="1" x14ac:dyDescent="0.3">
      <c r="A228" s="330"/>
      <c r="B228" s="56">
        <v>27</v>
      </c>
      <c r="C228" s="57" t="str">
        <f t="shared" ca="1" si="44"/>
        <v>4.2</v>
      </c>
      <c r="D228" s="57" t="str">
        <f t="shared" ca="1" si="45"/>
        <v>na</v>
      </c>
      <c r="E228" s="57" t="s">
        <v>40</v>
      </c>
      <c r="F228" s="64" t="str">
        <f t="shared" ca="1" si="46"/>
        <v>https://conservatoire.agglo-larochelle.fr/pratique/reseau-des-ecoles-de-l-agglo?article=puilboreau-a-deux-pas-de-la</v>
      </c>
      <c r="G228" s="57" t="str">
        <f t="shared" ca="1" si="47"/>
        <v>A</v>
      </c>
      <c r="H228" s="57" t="str">
        <f t="shared" ca="1" si="48"/>
        <v/>
      </c>
      <c r="I228" s="57" t="str">
        <f t="shared" ca="1" si="49"/>
        <v/>
      </c>
      <c r="J228" s="59" t="str">
        <f t="shared" ca="1" si="50"/>
        <v/>
      </c>
      <c r="K228" s="60" t="str">
        <f t="shared" ca="1" si="51"/>
        <v/>
      </c>
      <c r="L228" s="60"/>
      <c r="M228" s="60">
        <f t="shared" ca="1" si="52"/>
        <v>0</v>
      </c>
      <c r="N228" s="61" t="str">
        <f t="shared" ca="1" si="53"/>
        <v/>
      </c>
      <c r="O228" s="61"/>
      <c r="P228" s="62"/>
      <c r="Q228" s="62"/>
      <c r="R228" s="62"/>
      <c r="S228" s="62"/>
      <c r="T228" s="62"/>
      <c r="U228" s="63">
        <f t="shared" si="43"/>
        <v>0</v>
      </c>
    </row>
    <row r="229" spans="1:21" ht="15" hidden="1" customHeight="1" x14ac:dyDescent="0.3">
      <c r="A229" s="330"/>
      <c r="B229" s="56">
        <v>27</v>
      </c>
      <c r="C229" s="57" t="str">
        <f t="shared" ca="1" si="44"/>
        <v>4.2</v>
      </c>
      <c r="D229" s="57" t="str">
        <f t="shared" ca="1" si="45"/>
        <v>na</v>
      </c>
      <c r="E229" s="57" t="s">
        <v>43</v>
      </c>
      <c r="F229" s="64" t="str">
        <f t="shared" ca="1" si="46"/>
        <v>https://conservatoire.agglo-larochelle.fr/ressources-documentaires</v>
      </c>
      <c r="G229" s="57" t="str">
        <f t="shared" ca="1" si="47"/>
        <v>A</v>
      </c>
      <c r="H229" s="57" t="str">
        <f t="shared" ca="1" si="48"/>
        <v/>
      </c>
      <c r="I229" s="57" t="str">
        <f t="shared" ca="1" si="49"/>
        <v/>
      </c>
      <c r="J229" s="59" t="str">
        <f t="shared" ca="1" si="50"/>
        <v/>
      </c>
      <c r="K229" s="60" t="str">
        <f t="shared" ca="1" si="51"/>
        <v/>
      </c>
      <c r="L229" s="60"/>
      <c r="M229" s="60">
        <f t="shared" ca="1" si="52"/>
        <v>0</v>
      </c>
      <c r="N229" s="61" t="str">
        <f t="shared" ca="1" si="53"/>
        <v/>
      </c>
      <c r="O229" s="61"/>
      <c r="P229" s="62"/>
      <c r="Q229" s="62"/>
      <c r="R229" s="62"/>
      <c r="S229" s="62"/>
      <c r="T229" s="62"/>
      <c r="U229" s="63">
        <f t="shared" si="43"/>
        <v>0</v>
      </c>
    </row>
    <row r="230" spans="1:21" ht="15" hidden="1" customHeight="1" x14ac:dyDescent="0.3">
      <c r="A230" s="330"/>
      <c r="B230" s="56">
        <v>27</v>
      </c>
      <c r="C230" s="57" t="str">
        <f t="shared" ca="1" si="44"/>
        <v>4.2</v>
      </c>
      <c r="D230" s="57" t="str">
        <f t="shared" ca="1" si="45"/>
        <v>na</v>
      </c>
      <c r="E230" s="57" t="s">
        <v>46</v>
      </c>
      <c r="F230" s="64" t="str">
        <f t="shared" ca="1" si="46"/>
        <v>https://conservatoire.agglo-larochelle.fr/accessibilite</v>
      </c>
      <c r="G230" s="57" t="str">
        <f t="shared" ca="1" si="47"/>
        <v>A</v>
      </c>
      <c r="H230" s="57" t="str">
        <f t="shared" ca="1" si="48"/>
        <v/>
      </c>
      <c r="I230" s="57" t="str">
        <f t="shared" ca="1" si="49"/>
        <v/>
      </c>
      <c r="J230" s="59" t="str">
        <f t="shared" ca="1" si="50"/>
        <v/>
      </c>
      <c r="K230" s="60" t="str">
        <f t="shared" ca="1" si="51"/>
        <v/>
      </c>
      <c r="L230" s="60"/>
      <c r="M230" s="60">
        <f t="shared" ca="1" si="52"/>
        <v>0</v>
      </c>
      <c r="N230" s="61" t="str">
        <f t="shared" ca="1" si="53"/>
        <v/>
      </c>
      <c r="O230" s="61"/>
      <c r="P230" s="62"/>
      <c r="Q230" s="62"/>
      <c r="R230" s="62"/>
      <c r="S230" s="62"/>
      <c r="T230" s="62"/>
      <c r="U230" s="63">
        <f t="shared" si="43"/>
        <v>0</v>
      </c>
    </row>
    <row r="231" spans="1:21" ht="15" hidden="1" customHeight="1" x14ac:dyDescent="0.3">
      <c r="A231" s="330"/>
      <c r="B231" s="56">
        <v>27</v>
      </c>
      <c r="C231" s="57" t="str">
        <f t="shared" ca="1" si="44"/>
        <v>4.2</v>
      </c>
      <c r="D231" s="57" t="str">
        <f t="shared" ca="1" si="45"/>
        <v>na</v>
      </c>
      <c r="E231" s="57" t="s">
        <v>49</v>
      </c>
      <c r="F231" s="64" t="str">
        <f t="shared" ca="1" si="46"/>
        <v>https://conservatoire.agglo-larochelle.fr/mentions-legales</v>
      </c>
      <c r="G231" s="57" t="str">
        <f t="shared" ca="1" si="47"/>
        <v>A</v>
      </c>
      <c r="H231" s="57" t="str">
        <f t="shared" ca="1" si="48"/>
        <v/>
      </c>
      <c r="I231" s="57" t="str">
        <f t="shared" ca="1" si="49"/>
        <v/>
      </c>
      <c r="J231" s="59" t="str">
        <f t="shared" ca="1" si="50"/>
        <v/>
      </c>
      <c r="K231" s="60" t="str">
        <f t="shared" ca="1" si="51"/>
        <v/>
      </c>
      <c r="L231" s="60"/>
      <c r="M231" s="60">
        <f t="shared" ca="1" si="52"/>
        <v>0</v>
      </c>
      <c r="N231" s="61" t="str">
        <f t="shared" ca="1" si="53"/>
        <v/>
      </c>
      <c r="O231" s="61"/>
      <c r="P231" s="62"/>
      <c r="Q231" s="62"/>
      <c r="R231" s="62"/>
      <c r="S231" s="62"/>
      <c r="T231" s="62"/>
      <c r="U231" s="63">
        <f t="shared" si="43"/>
        <v>0</v>
      </c>
    </row>
    <row r="232" spans="1:21" ht="15" hidden="1" customHeight="1" x14ac:dyDescent="0.3">
      <c r="A232" s="330"/>
      <c r="B232" s="56">
        <v>28</v>
      </c>
      <c r="C232" s="57" t="str">
        <f t="shared" ca="1" si="44"/>
        <v>4.3</v>
      </c>
      <c r="D232" s="57" t="str">
        <f t="shared" ca="1" si="45"/>
        <v>na</v>
      </c>
      <c r="E232" s="57" t="s">
        <v>10</v>
      </c>
      <c r="F232" s="64" t="str">
        <f t="shared" ca="1" si="46"/>
        <v>https://conservatoire.agglo-larochelle.fr/</v>
      </c>
      <c r="G232" s="57" t="str">
        <f t="shared" ca="1" si="47"/>
        <v>A</v>
      </c>
      <c r="H232" s="57" t="str">
        <f t="shared" ca="1" si="48"/>
        <v/>
      </c>
      <c r="I232" s="57" t="str">
        <f t="shared" ca="1" si="49"/>
        <v/>
      </c>
      <c r="J232" s="59" t="str">
        <f t="shared" ca="1" si="50"/>
        <v/>
      </c>
      <c r="K232" s="60" t="str">
        <f t="shared" ca="1" si="51"/>
        <v/>
      </c>
      <c r="L232" s="60"/>
      <c r="M232" s="60">
        <f t="shared" ca="1" si="52"/>
        <v>0</v>
      </c>
      <c r="N232" s="61" t="str">
        <f t="shared" ca="1" si="53"/>
        <v/>
      </c>
      <c r="O232" s="61"/>
      <c r="P232" s="62"/>
      <c r="Q232" s="62"/>
      <c r="R232" s="62"/>
      <c r="S232" s="62"/>
      <c r="T232" s="62"/>
      <c r="U232" s="63">
        <f t="shared" si="43"/>
        <v>0</v>
      </c>
    </row>
    <row r="233" spans="1:21" ht="15" hidden="1" customHeight="1" x14ac:dyDescent="0.3">
      <c r="A233" s="330"/>
      <c r="B233" s="56">
        <v>28</v>
      </c>
      <c r="C233" s="57" t="str">
        <f t="shared" ca="1" si="44"/>
        <v>4.3</v>
      </c>
      <c r="D233" s="57" t="str">
        <f t="shared" ca="1" si="45"/>
        <v>na</v>
      </c>
      <c r="E233" s="57" t="s">
        <v>13</v>
      </c>
      <c r="F233" s="64" t="str">
        <f t="shared" ca="1" si="46"/>
        <v>https://conservatoire.agglo-larochelle.fr/plan-du-site</v>
      </c>
      <c r="G233" s="57" t="str">
        <f t="shared" ca="1" si="47"/>
        <v>A</v>
      </c>
      <c r="H233" s="57" t="str">
        <f t="shared" ca="1" si="48"/>
        <v/>
      </c>
      <c r="I233" s="57" t="str">
        <f t="shared" ca="1" si="49"/>
        <v/>
      </c>
      <c r="J233" s="59" t="str">
        <f t="shared" ca="1" si="50"/>
        <v/>
      </c>
      <c r="K233" s="60" t="str">
        <f t="shared" ca="1" si="51"/>
        <v/>
      </c>
      <c r="L233" s="60"/>
      <c r="M233" s="60">
        <f t="shared" ca="1" si="52"/>
        <v>0</v>
      </c>
      <c r="N233" s="61" t="str">
        <f t="shared" ca="1" si="53"/>
        <v/>
      </c>
      <c r="O233" s="61"/>
      <c r="P233" s="62"/>
      <c r="Q233" s="62"/>
      <c r="R233" s="62"/>
      <c r="S233" s="62"/>
      <c r="T233" s="62"/>
      <c r="U233" s="63">
        <f t="shared" si="43"/>
        <v>0</v>
      </c>
    </row>
    <row r="234" spans="1:21" ht="15" hidden="1" customHeight="1" x14ac:dyDescent="0.3">
      <c r="A234" s="330"/>
      <c r="B234" s="56">
        <v>28</v>
      </c>
      <c r="C234" s="57" t="str">
        <f t="shared" ca="1" si="44"/>
        <v>4.3</v>
      </c>
      <c r="D234" s="57" t="str">
        <f t="shared" ca="1" si="45"/>
        <v>na</v>
      </c>
      <c r="E234" s="57" t="s">
        <v>16</v>
      </c>
      <c r="F234" s="64" t="str">
        <f t="shared" ca="1" si="46"/>
        <v>https://conservatoire.agglo-larochelle.fr/musique</v>
      </c>
      <c r="G234" s="57" t="str">
        <f t="shared" ca="1" si="47"/>
        <v>A</v>
      </c>
      <c r="H234" s="57" t="str">
        <f t="shared" ca="1" si="48"/>
        <v/>
      </c>
      <c r="I234" s="57" t="str">
        <f t="shared" ca="1" si="49"/>
        <v/>
      </c>
      <c r="J234" s="59" t="str">
        <f t="shared" ca="1" si="50"/>
        <v/>
      </c>
      <c r="K234" s="60" t="str">
        <f t="shared" ca="1" si="51"/>
        <v/>
      </c>
      <c r="L234" s="60"/>
      <c r="M234" s="60">
        <f t="shared" ca="1" si="52"/>
        <v>0</v>
      </c>
      <c r="N234" s="61" t="str">
        <f t="shared" ca="1" si="53"/>
        <v/>
      </c>
      <c r="O234" s="61"/>
      <c r="P234" s="62"/>
      <c r="Q234" s="62"/>
      <c r="R234" s="62"/>
      <c r="S234" s="62"/>
      <c r="T234" s="62"/>
      <c r="U234" s="63">
        <f t="shared" si="43"/>
        <v>0</v>
      </c>
    </row>
    <row r="235" spans="1:21" ht="15" hidden="1" customHeight="1" x14ac:dyDescent="0.3">
      <c r="A235" s="330"/>
      <c r="B235" s="56">
        <v>28</v>
      </c>
      <c r="C235" s="57" t="str">
        <f t="shared" ca="1" si="44"/>
        <v>4.3</v>
      </c>
      <c r="D235" s="57" t="str">
        <f t="shared" ca="1" si="45"/>
        <v>na</v>
      </c>
      <c r="E235" s="57" t="s">
        <v>19</v>
      </c>
      <c r="F235" s="64" t="str">
        <f t="shared" ca="1" si="46"/>
        <v>https://conservatoire.agglo-larochelle.fr/musique/parcours-du-musicien</v>
      </c>
      <c r="G235" s="57" t="str">
        <f t="shared" ca="1" si="47"/>
        <v>A</v>
      </c>
      <c r="H235" s="57" t="str">
        <f t="shared" ca="1" si="48"/>
        <v/>
      </c>
      <c r="I235" s="57" t="str">
        <f t="shared" ca="1" si="49"/>
        <v/>
      </c>
      <c r="J235" s="59" t="str">
        <f t="shared" ca="1" si="50"/>
        <v/>
      </c>
      <c r="K235" s="60" t="str">
        <f t="shared" ca="1" si="51"/>
        <v/>
      </c>
      <c r="L235" s="60"/>
      <c r="M235" s="60">
        <f t="shared" ca="1" si="52"/>
        <v>0</v>
      </c>
      <c r="N235" s="61" t="str">
        <f t="shared" ca="1" si="53"/>
        <v/>
      </c>
      <c r="O235" s="61"/>
      <c r="P235" s="62"/>
      <c r="Q235" s="62"/>
      <c r="R235" s="62"/>
      <c r="S235" s="62"/>
      <c r="T235" s="62"/>
      <c r="U235" s="63">
        <f t="shared" si="43"/>
        <v>0</v>
      </c>
    </row>
    <row r="236" spans="1:21" ht="15" hidden="1" customHeight="1" x14ac:dyDescent="0.3">
      <c r="A236" s="330"/>
      <c r="B236" s="56">
        <v>28</v>
      </c>
      <c r="C236" s="57" t="str">
        <f t="shared" ca="1" si="44"/>
        <v>4.3</v>
      </c>
      <c r="D236" s="57" t="str">
        <f t="shared" ca="1" si="45"/>
        <v>na</v>
      </c>
      <c r="E236" s="57" t="s">
        <v>22</v>
      </c>
      <c r="F236" s="64" t="str">
        <f t="shared" ca="1" si="46"/>
        <v>https://conservatoire.agglo-larochelle.fr/musique/enseignants-musique</v>
      </c>
      <c r="G236" s="57" t="str">
        <f t="shared" ca="1" si="47"/>
        <v>A</v>
      </c>
      <c r="H236" s="57" t="str">
        <f t="shared" ca="1" si="48"/>
        <v/>
      </c>
      <c r="I236" s="57" t="str">
        <f t="shared" ca="1" si="49"/>
        <v/>
      </c>
      <c r="J236" s="59" t="str">
        <f t="shared" ca="1" si="50"/>
        <v/>
      </c>
      <c r="K236" s="60" t="str">
        <f t="shared" ca="1" si="51"/>
        <v/>
      </c>
      <c r="L236" s="60"/>
      <c r="M236" s="60">
        <f t="shared" ca="1" si="52"/>
        <v>0</v>
      </c>
      <c r="N236" s="61" t="str">
        <f t="shared" ca="1" si="53"/>
        <v/>
      </c>
      <c r="O236" s="61"/>
      <c r="P236" s="62"/>
      <c r="Q236" s="62"/>
      <c r="R236" s="62"/>
      <c r="S236" s="62"/>
      <c r="T236" s="62"/>
      <c r="U236" s="63">
        <f t="shared" si="43"/>
        <v>0</v>
      </c>
    </row>
    <row r="237" spans="1:21" ht="15" hidden="1" customHeight="1" x14ac:dyDescent="0.3">
      <c r="A237" s="330"/>
      <c r="B237" s="56">
        <v>28</v>
      </c>
      <c r="C237" s="57" t="str">
        <f t="shared" ca="1" si="44"/>
        <v>4.3</v>
      </c>
      <c r="D237" s="57" t="str">
        <f t="shared" ca="1" si="45"/>
        <v>na</v>
      </c>
      <c r="E237" s="57" t="s">
        <v>25</v>
      </c>
      <c r="F237" s="64" t="str">
        <f t="shared" ca="1" si="46"/>
        <v>https://conservatoire.agglo-larochelle.fr/agenda?</v>
      </c>
      <c r="G237" s="57" t="str">
        <f t="shared" ca="1" si="47"/>
        <v>A</v>
      </c>
      <c r="H237" s="57" t="str">
        <f t="shared" ca="1" si="48"/>
        <v/>
      </c>
      <c r="I237" s="57" t="str">
        <f t="shared" ca="1" si="49"/>
        <v/>
      </c>
      <c r="J237" s="59" t="str">
        <f t="shared" ca="1" si="50"/>
        <v/>
      </c>
      <c r="K237" s="60" t="str">
        <f t="shared" ca="1" si="51"/>
        <v/>
      </c>
      <c r="L237" s="60"/>
      <c r="M237" s="60">
        <f t="shared" ca="1" si="52"/>
        <v>0</v>
      </c>
      <c r="N237" s="61" t="str">
        <f t="shared" ca="1" si="53"/>
        <v/>
      </c>
      <c r="O237" s="61"/>
      <c r="P237" s="62"/>
      <c r="Q237" s="62"/>
      <c r="R237" s="62"/>
      <c r="S237" s="62"/>
      <c r="T237" s="62"/>
      <c r="U237" s="63">
        <f t="shared" si="43"/>
        <v>0</v>
      </c>
    </row>
    <row r="238" spans="1:21" ht="15" hidden="1" customHeight="1" x14ac:dyDescent="0.3">
      <c r="A238" s="330"/>
      <c r="B238" s="56">
        <v>28</v>
      </c>
      <c r="C238" s="57" t="str">
        <f t="shared" ca="1" si="44"/>
        <v>4.3</v>
      </c>
      <c r="D238" s="57" t="str">
        <f t="shared" ca="1" si="45"/>
        <v>na</v>
      </c>
      <c r="E238" s="57" t="s">
        <v>28</v>
      </c>
      <c r="F238" s="64" t="str">
        <f t="shared" ca="1" si="46"/>
        <v>https://conservatoire.agglo-larochelle.fr/agenda?article=conservatoire-funky-band-et-ateliers-musiques-actuelles</v>
      </c>
      <c r="G238" s="57" t="str">
        <f t="shared" ca="1" si="47"/>
        <v>A</v>
      </c>
      <c r="H238" s="57" t="str">
        <f t="shared" ca="1" si="48"/>
        <v/>
      </c>
      <c r="I238" s="57" t="str">
        <f t="shared" ca="1" si="49"/>
        <v/>
      </c>
      <c r="J238" s="59" t="str">
        <f t="shared" ca="1" si="50"/>
        <v/>
      </c>
      <c r="K238" s="60" t="str">
        <f t="shared" ca="1" si="51"/>
        <v/>
      </c>
      <c r="L238" s="60"/>
      <c r="M238" s="60">
        <f t="shared" ca="1" si="52"/>
        <v>0</v>
      </c>
      <c r="N238" s="61" t="str">
        <f t="shared" ca="1" si="53"/>
        <v/>
      </c>
      <c r="O238" s="61"/>
      <c r="P238" s="62"/>
      <c r="Q238" s="62"/>
      <c r="R238" s="62"/>
      <c r="S238" s="62"/>
      <c r="T238" s="62"/>
      <c r="U238" s="63">
        <f t="shared" si="43"/>
        <v>0</v>
      </c>
    </row>
    <row r="239" spans="1:21" ht="15" hidden="1" customHeight="1" x14ac:dyDescent="0.3">
      <c r="A239" s="330"/>
      <c r="B239" s="56">
        <v>28</v>
      </c>
      <c r="C239" s="57" t="str">
        <f t="shared" ca="1" si="44"/>
        <v>4.3</v>
      </c>
      <c r="D239" s="57" t="str">
        <f t="shared" ca="1" si="45"/>
        <v>na</v>
      </c>
      <c r="E239" s="57" t="s">
        <v>31</v>
      </c>
      <c r="F239" s="64" t="str">
        <f t="shared" ca="1" si="46"/>
        <v>https://conservatoire.agglo-larochelle.fr/actualites</v>
      </c>
      <c r="G239" s="57" t="str">
        <f t="shared" ca="1" si="47"/>
        <v>A</v>
      </c>
      <c r="H239" s="57" t="str">
        <f t="shared" ca="1" si="48"/>
        <v/>
      </c>
      <c r="I239" s="57" t="str">
        <f t="shared" ca="1" si="49"/>
        <v/>
      </c>
      <c r="J239" s="59" t="str">
        <f t="shared" ca="1" si="50"/>
        <v/>
      </c>
      <c r="K239" s="60" t="str">
        <f t="shared" ca="1" si="51"/>
        <v/>
      </c>
      <c r="L239" s="60"/>
      <c r="M239" s="60">
        <f t="shared" ca="1" si="52"/>
        <v>0</v>
      </c>
      <c r="N239" s="61" t="str">
        <f t="shared" ca="1" si="53"/>
        <v/>
      </c>
      <c r="O239" s="61"/>
      <c r="P239" s="62"/>
      <c r="Q239" s="62"/>
      <c r="R239" s="62"/>
      <c r="S239" s="62"/>
      <c r="T239" s="62"/>
      <c r="U239" s="63">
        <f t="shared" si="43"/>
        <v>0</v>
      </c>
    </row>
    <row r="240" spans="1:21" ht="15" hidden="1" customHeight="1" x14ac:dyDescent="0.3">
      <c r="A240" s="330"/>
      <c r="B240" s="56">
        <v>28</v>
      </c>
      <c r="C240" s="57" t="str">
        <f t="shared" ca="1" si="44"/>
        <v>4.3</v>
      </c>
      <c r="D240" s="57" t="str">
        <f t="shared" ca="1" si="45"/>
        <v>na</v>
      </c>
      <c r="E240" s="57" t="s">
        <v>34</v>
      </c>
      <c r="F240" s="64" t="str">
        <f t="shared" ca="1" si="46"/>
        <v>https://conservatoire.agglo-larochelle.fr/-/ouverture-de-saison</v>
      </c>
      <c r="G240" s="57" t="str">
        <f t="shared" ca="1" si="47"/>
        <v>A</v>
      </c>
      <c r="H240" s="57" t="str">
        <f t="shared" ca="1" si="48"/>
        <v/>
      </c>
      <c r="I240" s="57" t="str">
        <f t="shared" ca="1" si="49"/>
        <v/>
      </c>
      <c r="J240" s="59" t="str">
        <f t="shared" ca="1" si="50"/>
        <v/>
      </c>
      <c r="K240" s="60" t="str">
        <f t="shared" ca="1" si="51"/>
        <v/>
      </c>
      <c r="L240" s="60"/>
      <c r="M240" s="60">
        <f t="shared" ca="1" si="52"/>
        <v>0</v>
      </c>
      <c r="N240" s="61" t="str">
        <f t="shared" ca="1" si="53"/>
        <v/>
      </c>
      <c r="O240" s="61"/>
      <c r="P240" s="62"/>
      <c r="Q240" s="62"/>
      <c r="R240" s="62"/>
      <c r="S240" s="62"/>
      <c r="T240" s="62"/>
      <c r="U240" s="63">
        <f t="shared" si="43"/>
        <v>0</v>
      </c>
    </row>
    <row r="241" spans="1:21" ht="15" hidden="1" customHeight="1" x14ac:dyDescent="0.3">
      <c r="A241" s="330"/>
      <c r="B241" s="56">
        <v>28</v>
      </c>
      <c r="C241" s="57" t="str">
        <f t="shared" ca="1" si="44"/>
        <v>4.3</v>
      </c>
      <c r="D241" s="57" t="str">
        <f t="shared" ca="1" si="45"/>
        <v>na</v>
      </c>
      <c r="E241" s="57" t="s">
        <v>37</v>
      </c>
      <c r="F241" s="64" t="str">
        <f t="shared" ca="1" si="46"/>
        <v>https://conservatoire.agglo-larochelle.fr/contactez-nous</v>
      </c>
      <c r="G241" s="57" t="str">
        <f t="shared" ca="1" si="47"/>
        <v>A</v>
      </c>
      <c r="H241" s="57" t="str">
        <f t="shared" ca="1" si="48"/>
        <v/>
      </c>
      <c r="I241" s="57" t="str">
        <f t="shared" ca="1" si="49"/>
        <v/>
      </c>
      <c r="J241" s="59" t="str">
        <f t="shared" ca="1" si="50"/>
        <v/>
      </c>
      <c r="K241" s="60" t="str">
        <f t="shared" ca="1" si="51"/>
        <v/>
      </c>
      <c r="L241" s="60"/>
      <c r="M241" s="60">
        <f t="shared" ca="1" si="52"/>
        <v>0</v>
      </c>
      <c r="N241" s="61" t="str">
        <f t="shared" ca="1" si="53"/>
        <v/>
      </c>
      <c r="O241" s="61"/>
      <c r="P241" s="62"/>
      <c r="Q241" s="62"/>
      <c r="R241" s="62"/>
      <c r="S241" s="62"/>
      <c r="T241" s="62"/>
      <c r="U241" s="63">
        <f t="shared" si="43"/>
        <v>0</v>
      </c>
    </row>
    <row r="242" spans="1:21" ht="15" hidden="1" customHeight="1" x14ac:dyDescent="0.3">
      <c r="A242" s="330"/>
      <c r="B242" s="46">
        <v>28</v>
      </c>
      <c r="C242" s="47" t="str">
        <f t="shared" ca="1" si="44"/>
        <v>4.3</v>
      </c>
      <c r="D242" s="47" t="str">
        <f t="shared" ca="1" si="45"/>
        <v>na</v>
      </c>
      <c r="E242" s="47" t="s">
        <v>40</v>
      </c>
      <c r="F242" s="65" t="str">
        <f t="shared" ca="1" si="46"/>
        <v>https://conservatoire.agglo-larochelle.fr/pratique/reseau-des-ecoles-de-l-agglo?article=puilboreau-a-deux-pas-de-la</v>
      </c>
      <c r="G242" s="47" t="str">
        <f t="shared" ca="1" si="47"/>
        <v>A</v>
      </c>
      <c r="H242" s="47" t="str">
        <f t="shared" ca="1" si="48"/>
        <v/>
      </c>
      <c r="I242" s="47" t="str">
        <f t="shared" ca="1" si="49"/>
        <v/>
      </c>
      <c r="J242" s="49" t="str">
        <f t="shared" ca="1" si="50"/>
        <v/>
      </c>
      <c r="K242" s="50" t="str">
        <f t="shared" ca="1" si="51"/>
        <v/>
      </c>
      <c r="L242" s="50"/>
      <c r="M242" s="50">
        <f t="shared" ca="1" si="52"/>
        <v>0</v>
      </c>
      <c r="N242" s="51" t="str">
        <f t="shared" ca="1" si="53"/>
        <v/>
      </c>
      <c r="O242" s="51"/>
      <c r="P242" s="52"/>
      <c r="Q242" s="52"/>
      <c r="R242" s="52"/>
      <c r="S242" s="52"/>
      <c r="T242" s="52"/>
      <c r="U242" s="53">
        <f t="shared" si="43"/>
        <v>0</v>
      </c>
    </row>
    <row r="243" spans="1:21" ht="15" hidden="1" customHeight="1" x14ac:dyDescent="0.3">
      <c r="A243" s="330"/>
      <c r="B243" s="56">
        <v>28</v>
      </c>
      <c r="C243" s="57" t="str">
        <f t="shared" ca="1" si="44"/>
        <v>4.3</v>
      </c>
      <c r="D243" s="57" t="str">
        <f t="shared" ca="1" si="45"/>
        <v>na</v>
      </c>
      <c r="E243" s="57" t="s">
        <v>43</v>
      </c>
      <c r="F243" s="64" t="str">
        <f t="shared" ca="1" si="46"/>
        <v>https://conservatoire.agglo-larochelle.fr/ressources-documentaires</v>
      </c>
      <c r="G243" s="57" t="str">
        <f t="shared" ca="1" si="47"/>
        <v>A</v>
      </c>
      <c r="H243" s="57" t="str">
        <f t="shared" ca="1" si="48"/>
        <v/>
      </c>
      <c r="I243" s="57" t="str">
        <f t="shared" ca="1" si="49"/>
        <v/>
      </c>
      <c r="J243" s="59" t="str">
        <f t="shared" ca="1" si="50"/>
        <v/>
      </c>
      <c r="K243" s="60" t="str">
        <f t="shared" ca="1" si="51"/>
        <v/>
      </c>
      <c r="L243" s="60"/>
      <c r="M243" s="60">
        <f t="shared" ca="1" si="52"/>
        <v>0</v>
      </c>
      <c r="N243" s="61" t="str">
        <f t="shared" ca="1" si="53"/>
        <v/>
      </c>
      <c r="O243" s="61"/>
      <c r="P243" s="62"/>
      <c r="Q243" s="62"/>
      <c r="R243" s="62"/>
      <c r="S243" s="62"/>
      <c r="T243" s="62"/>
      <c r="U243" s="63">
        <f t="shared" si="43"/>
        <v>0</v>
      </c>
    </row>
    <row r="244" spans="1:21" ht="15" hidden="1" customHeight="1" x14ac:dyDescent="0.3">
      <c r="A244" s="330"/>
      <c r="B244" s="56">
        <v>28</v>
      </c>
      <c r="C244" s="57" t="str">
        <f t="shared" ca="1" si="44"/>
        <v>4.3</v>
      </c>
      <c r="D244" s="57" t="str">
        <f t="shared" ca="1" si="45"/>
        <v>na</v>
      </c>
      <c r="E244" s="57" t="s">
        <v>46</v>
      </c>
      <c r="F244" s="64" t="str">
        <f t="shared" ca="1" si="46"/>
        <v>https://conservatoire.agglo-larochelle.fr/accessibilite</v>
      </c>
      <c r="G244" s="57" t="str">
        <f t="shared" ca="1" si="47"/>
        <v>A</v>
      </c>
      <c r="H244" s="57" t="str">
        <f t="shared" ca="1" si="48"/>
        <v/>
      </c>
      <c r="I244" s="57" t="str">
        <f t="shared" ca="1" si="49"/>
        <v/>
      </c>
      <c r="J244" s="59" t="str">
        <f t="shared" ca="1" si="50"/>
        <v/>
      </c>
      <c r="K244" s="60" t="str">
        <f t="shared" ca="1" si="51"/>
        <v/>
      </c>
      <c r="L244" s="60"/>
      <c r="M244" s="60">
        <f t="shared" ca="1" si="52"/>
        <v>0</v>
      </c>
      <c r="N244" s="61" t="str">
        <f t="shared" ca="1" si="53"/>
        <v/>
      </c>
      <c r="O244" s="61"/>
      <c r="P244" s="62"/>
      <c r="Q244" s="62"/>
      <c r="R244" s="62"/>
      <c r="S244" s="62"/>
      <c r="T244" s="62"/>
      <c r="U244" s="63">
        <f t="shared" si="43"/>
        <v>0</v>
      </c>
    </row>
    <row r="245" spans="1:21" ht="15" hidden="1" customHeight="1" x14ac:dyDescent="0.3">
      <c r="A245" s="330"/>
      <c r="B245" s="56">
        <v>28</v>
      </c>
      <c r="C245" s="57" t="str">
        <f t="shared" ca="1" si="44"/>
        <v>4.3</v>
      </c>
      <c r="D245" s="57" t="str">
        <f t="shared" ca="1" si="45"/>
        <v>na</v>
      </c>
      <c r="E245" s="57" t="s">
        <v>49</v>
      </c>
      <c r="F245" s="64" t="str">
        <f t="shared" ca="1" si="46"/>
        <v>https://conservatoire.agglo-larochelle.fr/mentions-legales</v>
      </c>
      <c r="G245" s="57" t="str">
        <f t="shared" ca="1" si="47"/>
        <v>A</v>
      </c>
      <c r="H245" s="57" t="str">
        <f t="shared" ca="1" si="48"/>
        <v/>
      </c>
      <c r="I245" s="57" t="str">
        <f t="shared" ca="1" si="49"/>
        <v/>
      </c>
      <c r="J245" s="59" t="str">
        <f t="shared" ca="1" si="50"/>
        <v/>
      </c>
      <c r="K245" s="60" t="str">
        <f t="shared" ca="1" si="51"/>
        <v/>
      </c>
      <c r="L245" s="60"/>
      <c r="M245" s="60">
        <f t="shared" ca="1" si="52"/>
        <v>0</v>
      </c>
      <c r="N245" s="61" t="str">
        <f t="shared" ca="1" si="53"/>
        <v/>
      </c>
      <c r="O245" s="61"/>
      <c r="P245" s="62"/>
      <c r="Q245" s="62"/>
      <c r="R245" s="62"/>
      <c r="S245" s="62"/>
      <c r="T245" s="62"/>
      <c r="U245" s="63">
        <f t="shared" si="43"/>
        <v>0</v>
      </c>
    </row>
    <row r="246" spans="1:21" ht="15" hidden="1" customHeight="1" x14ac:dyDescent="0.3">
      <c r="A246" s="330"/>
      <c r="B246" s="56">
        <v>29</v>
      </c>
      <c r="C246" s="57" t="str">
        <f t="shared" ca="1" si="44"/>
        <v>4.4</v>
      </c>
      <c r="D246" s="57" t="str">
        <f t="shared" ca="1" si="45"/>
        <v>na</v>
      </c>
      <c r="E246" s="57" t="s">
        <v>10</v>
      </c>
      <c r="F246" s="64" t="str">
        <f t="shared" ca="1" si="46"/>
        <v>https://conservatoire.agglo-larochelle.fr/</v>
      </c>
      <c r="G246" s="57" t="str">
        <f t="shared" ca="1" si="47"/>
        <v>A</v>
      </c>
      <c r="H246" s="57" t="str">
        <f t="shared" ca="1" si="48"/>
        <v/>
      </c>
      <c r="I246" s="57" t="str">
        <f t="shared" ca="1" si="49"/>
        <v/>
      </c>
      <c r="J246" s="59" t="str">
        <f t="shared" ca="1" si="50"/>
        <v/>
      </c>
      <c r="K246" s="60" t="str">
        <f t="shared" ca="1" si="51"/>
        <v/>
      </c>
      <c r="L246" s="60"/>
      <c r="M246" s="60">
        <f t="shared" ca="1" si="52"/>
        <v>0</v>
      </c>
      <c r="N246" s="61" t="str">
        <f t="shared" ca="1" si="53"/>
        <v/>
      </c>
      <c r="O246" s="61"/>
      <c r="P246" s="62"/>
      <c r="Q246" s="62"/>
      <c r="R246" s="62"/>
      <c r="S246" s="62"/>
      <c r="T246" s="62"/>
      <c r="U246" s="63">
        <f t="shared" si="43"/>
        <v>0</v>
      </c>
    </row>
    <row r="247" spans="1:21" ht="15" hidden="1" customHeight="1" x14ac:dyDescent="0.3">
      <c r="A247" s="330"/>
      <c r="B247" s="56">
        <v>29</v>
      </c>
      <c r="C247" s="57" t="str">
        <f t="shared" ca="1" si="44"/>
        <v>4.4</v>
      </c>
      <c r="D247" s="57" t="str">
        <f t="shared" ca="1" si="45"/>
        <v>na</v>
      </c>
      <c r="E247" s="57" t="s">
        <v>13</v>
      </c>
      <c r="F247" s="64" t="str">
        <f t="shared" ca="1" si="46"/>
        <v>https://conservatoire.agglo-larochelle.fr/plan-du-site</v>
      </c>
      <c r="G247" s="57" t="str">
        <f t="shared" ca="1" si="47"/>
        <v>A</v>
      </c>
      <c r="H247" s="57" t="str">
        <f t="shared" ca="1" si="48"/>
        <v/>
      </c>
      <c r="I247" s="57" t="str">
        <f t="shared" ca="1" si="49"/>
        <v/>
      </c>
      <c r="J247" s="59" t="str">
        <f t="shared" ca="1" si="50"/>
        <v/>
      </c>
      <c r="K247" s="60" t="str">
        <f t="shared" ca="1" si="51"/>
        <v/>
      </c>
      <c r="L247" s="60"/>
      <c r="M247" s="60">
        <f t="shared" ca="1" si="52"/>
        <v>0</v>
      </c>
      <c r="N247" s="61" t="str">
        <f t="shared" ca="1" si="53"/>
        <v/>
      </c>
      <c r="O247" s="61"/>
      <c r="P247" s="62"/>
      <c r="Q247" s="62"/>
      <c r="R247" s="62"/>
      <c r="S247" s="62"/>
      <c r="T247" s="62"/>
      <c r="U247" s="63">
        <f t="shared" si="43"/>
        <v>0</v>
      </c>
    </row>
    <row r="248" spans="1:21" ht="15" hidden="1" customHeight="1" x14ac:dyDescent="0.3">
      <c r="A248" s="330"/>
      <c r="B248" s="56">
        <v>29</v>
      </c>
      <c r="C248" s="57" t="str">
        <f t="shared" ca="1" si="44"/>
        <v>4.4</v>
      </c>
      <c r="D248" s="57" t="str">
        <f t="shared" ca="1" si="45"/>
        <v>na</v>
      </c>
      <c r="E248" s="57" t="s">
        <v>16</v>
      </c>
      <c r="F248" s="64" t="str">
        <f t="shared" ca="1" si="46"/>
        <v>https://conservatoire.agglo-larochelle.fr/musique</v>
      </c>
      <c r="G248" s="57" t="str">
        <f t="shared" ca="1" si="47"/>
        <v>A</v>
      </c>
      <c r="H248" s="57" t="str">
        <f t="shared" ca="1" si="48"/>
        <v/>
      </c>
      <c r="I248" s="57" t="str">
        <f t="shared" ca="1" si="49"/>
        <v/>
      </c>
      <c r="J248" s="59" t="str">
        <f t="shared" ca="1" si="50"/>
        <v/>
      </c>
      <c r="K248" s="60" t="str">
        <f t="shared" ca="1" si="51"/>
        <v/>
      </c>
      <c r="L248" s="60"/>
      <c r="M248" s="60">
        <f t="shared" ca="1" si="52"/>
        <v>0</v>
      </c>
      <c r="N248" s="61" t="str">
        <f t="shared" ca="1" si="53"/>
        <v/>
      </c>
      <c r="O248" s="61"/>
      <c r="P248" s="62"/>
      <c r="Q248" s="62"/>
      <c r="R248" s="62"/>
      <c r="S248" s="62"/>
      <c r="T248" s="62"/>
      <c r="U248" s="63">
        <f t="shared" si="43"/>
        <v>0</v>
      </c>
    </row>
    <row r="249" spans="1:21" ht="15" hidden="1" customHeight="1" x14ac:dyDescent="0.3">
      <c r="A249" s="330"/>
      <c r="B249" s="56">
        <v>29</v>
      </c>
      <c r="C249" s="57" t="str">
        <f t="shared" ca="1" si="44"/>
        <v>4.4</v>
      </c>
      <c r="D249" s="57" t="str">
        <f t="shared" ca="1" si="45"/>
        <v>na</v>
      </c>
      <c r="E249" s="57" t="s">
        <v>19</v>
      </c>
      <c r="F249" s="64" t="str">
        <f t="shared" ca="1" si="46"/>
        <v>https://conservatoire.agglo-larochelle.fr/musique/parcours-du-musicien</v>
      </c>
      <c r="G249" s="57" t="str">
        <f t="shared" ca="1" si="47"/>
        <v>A</v>
      </c>
      <c r="H249" s="57" t="str">
        <f t="shared" ca="1" si="48"/>
        <v/>
      </c>
      <c r="I249" s="57" t="str">
        <f t="shared" ca="1" si="49"/>
        <v/>
      </c>
      <c r="J249" s="59" t="str">
        <f t="shared" ca="1" si="50"/>
        <v/>
      </c>
      <c r="K249" s="60" t="str">
        <f t="shared" ca="1" si="51"/>
        <v/>
      </c>
      <c r="L249" s="60"/>
      <c r="M249" s="60">
        <f t="shared" ca="1" si="52"/>
        <v>0</v>
      </c>
      <c r="N249" s="61" t="str">
        <f t="shared" ca="1" si="53"/>
        <v/>
      </c>
      <c r="O249" s="61"/>
      <c r="P249" s="62"/>
      <c r="Q249" s="62"/>
      <c r="R249" s="62"/>
      <c r="S249" s="62"/>
      <c r="T249" s="62"/>
      <c r="U249" s="63">
        <f t="shared" si="43"/>
        <v>0</v>
      </c>
    </row>
    <row r="250" spans="1:21" ht="15" hidden="1" customHeight="1" x14ac:dyDescent="0.3">
      <c r="A250" s="330"/>
      <c r="B250" s="56">
        <v>29</v>
      </c>
      <c r="C250" s="57" t="str">
        <f t="shared" ca="1" si="44"/>
        <v>4.4</v>
      </c>
      <c r="D250" s="57" t="str">
        <f t="shared" ca="1" si="45"/>
        <v>na</v>
      </c>
      <c r="E250" s="57" t="s">
        <v>22</v>
      </c>
      <c r="F250" s="64" t="str">
        <f t="shared" ca="1" si="46"/>
        <v>https://conservatoire.agglo-larochelle.fr/musique/enseignants-musique</v>
      </c>
      <c r="G250" s="57" t="str">
        <f t="shared" ca="1" si="47"/>
        <v>A</v>
      </c>
      <c r="H250" s="57" t="str">
        <f t="shared" ca="1" si="48"/>
        <v/>
      </c>
      <c r="I250" s="57" t="str">
        <f t="shared" ca="1" si="49"/>
        <v/>
      </c>
      <c r="J250" s="59" t="str">
        <f t="shared" ca="1" si="50"/>
        <v/>
      </c>
      <c r="K250" s="60" t="str">
        <f t="shared" ca="1" si="51"/>
        <v/>
      </c>
      <c r="L250" s="60"/>
      <c r="M250" s="60">
        <f t="shared" ca="1" si="52"/>
        <v>0</v>
      </c>
      <c r="N250" s="61" t="str">
        <f t="shared" ca="1" si="53"/>
        <v/>
      </c>
      <c r="O250" s="61"/>
      <c r="P250" s="62"/>
      <c r="Q250" s="62"/>
      <c r="R250" s="62"/>
      <c r="S250" s="62"/>
      <c r="T250" s="62"/>
      <c r="U250" s="63">
        <f t="shared" si="43"/>
        <v>0</v>
      </c>
    </row>
    <row r="251" spans="1:21" ht="15" hidden="1" customHeight="1" x14ac:dyDescent="0.3">
      <c r="A251" s="330"/>
      <c r="B251" s="56">
        <v>29</v>
      </c>
      <c r="C251" s="57" t="str">
        <f t="shared" ca="1" si="44"/>
        <v>4.4</v>
      </c>
      <c r="D251" s="57" t="str">
        <f t="shared" ca="1" si="45"/>
        <v>na</v>
      </c>
      <c r="E251" s="57" t="s">
        <v>25</v>
      </c>
      <c r="F251" s="64" t="str">
        <f t="shared" ca="1" si="46"/>
        <v>https://conservatoire.agglo-larochelle.fr/agenda?</v>
      </c>
      <c r="G251" s="57" t="str">
        <f t="shared" ca="1" si="47"/>
        <v>A</v>
      </c>
      <c r="H251" s="57" t="str">
        <f t="shared" ca="1" si="48"/>
        <v/>
      </c>
      <c r="I251" s="57" t="str">
        <f t="shared" ca="1" si="49"/>
        <v/>
      </c>
      <c r="J251" s="59" t="str">
        <f t="shared" ca="1" si="50"/>
        <v/>
      </c>
      <c r="K251" s="60" t="str">
        <f t="shared" ca="1" si="51"/>
        <v/>
      </c>
      <c r="L251" s="60"/>
      <c r="M251" s="60">
        <f t="shared" ca="1" si="52"/>
        <v>0</v>
      </c>
      <c r="N251" s="61" t="str">
        <f t="shared" ca="1" si="53"/>
        <v/>
      </c>
      <c r="O251" s="61"/>
      <c r="P251" s="62"/>
      <c r="Q251" s="62"/>
      <c r="R251" s="62"/>
      <c r="S251" s="62"/>
      <c r="T251" s="62"/>
      <c r="U251" s="63">
        <f t="shared" si="43"/>
        <v>0</v>
      </c>
    </row>
    <row r="252" spans="1:21" ht="15" hidden="1" customHeight="1" x14ac:dyDescent="0.3">
      <c r="A252" s="330"/>
      <c r="B252" s="56">
        <v>29</v>
      </c>
      <c r="C252" s="57" t="str">
        <f t="shared" ca="1" si="44"/>
        <v>4.4</v>
      </c>
      <c r="D252" s="57" t="str">
        <f t="shared" ca="1" si="45"/>
        <v>na</v>
      </c>
      <c r="E252" s="57" t="s">
        <v>28</v>
      </c>
      <c r="F252" s="64" t="str">
        <f t="shared" ca="1" si="46"/>
        <v>https://conservatoire.agglo-larochelle.fr/agenda?article=conservatoire-funky-band-et-ateliers-musiques-actuelles</v>
      </c>
      <c r="G252" s="57" t="str">
        <f t="shared" ca="1" si="47"/>
        <v>A</v>
      </c>
      <c r="H252" s="57" t="str">
        <f t="shared" ca="1" si="48"/>
        <v/>
      </c>
      <c r="I252" s="57" t="str">
        <f t="shared" ca="1" si="49"/>
        <v/>
      </c>
      <c r="J252" s="59" t="str">
        <f t="shared" ca="1" si="50"/>
        <v/>
      </c>
      <c r="K252" s="60" t="str">
        <f t="shared" ca="1" si="51"/>
        <v/>
      </c>
      <c r="L252" s="60"/>
      <c r="M252" s="60">
        <f t="shared" ca="1" si="52"/>
        <v>0</v>
      </c>
      <c r="N252" s="61" t="str">
        <f t="shared" ca="1" si="53"/>
        <v/>
      </c>
      <c r="O252" s="61"/>
      <c r="P252" s="62"/>
      <c r="Q252" s="62"/>
      <c r="R252" s="62"/>
      <c r="S252" s="62"/>
      <c r="T252" s="62"/>
      <c r="U252" s="63">
        <f t="shared" si="43"/>
        <v>0</v>
      </c>
    </row>
    <row r="253" spans="1:21" ht="15" hidden="1" customHeight="1" x14ac:dyDescent="0.3">
      <c r="A253" s="330"/>
      <c r="B253" s="56">
        <v>29</v>
      </c>
      <c r="C253" s="57" t="str">
        <f t="shared" ca="1" si="44"/>
        <v>4.4</v>
      </c>
      <c r="D253" s="57" t="str">
        <f t="shared" ca="1" si="45"/>
        <v>na</v>
      </c>
      <c r="E253" s="57" t="s">
        <v>31</v>
      </c>
      <c r="F253" s="64" t="str">
        <f t="shared" ca="1" si="46"/>
        <v>https://conservatoire.agglo-larochelle.fr/actualites</v>
      </c>
      <c r="G253" s="57" t="str">
        <f t="shared" ca="1" si="47"/>
        <v>A</v>
      </c>
      <c r="H253" s="57" t="str">
        <f t="shared" ca="1" si="48"/>
        <v/>
      </c>
      <c r="I253" s="57" t="str">
        <f t="shared" ca="1" si="49"/>
        <v/>
      </c>
      <c r="J253" s="59" t="str">
        <f t="shared" ca="1" si="50"/>
        <v/>
      </c>
      <c r="K253" s="60" t="str">
        <f t="shared" ca="1" si="51"/>
        <v/>
      </c>
      <c r="L253" s="60"/>
      <c r="M253" s="60">
        <f t="shared" ca="1" si="52"/>
        <v>0</v>
      </c>
      <c r="N253" s="61" t="str">
        <f t="shared" ca="1" si="53"/>
        <v/>
      </c>
      <c r="O253" s="61"/>
      <c r="P253" s="62"/>
      <c r="Q253" s="62"/>
      <c r="R253" s="62"/>
      <c r="S253" s="62"/>
      <c r="T253" s="62"/>
      <c r="U253" s="63">
        <f t="shared" si="43"/>
        <v>0</v>
      </c>
    </row>
    <row r="254" spans="1:21" ht="15" hidden="1" customHeight="1" x14ac:dyDescent="0.3">
      <c r="A254" s="330"/>
      <c r="B254" s="56">
        <v>29</v>
      </c>
      <c r="C254" s="57" t="str">
        <f t="shared" ca="1" si="44"/>
        <v>4.4</v>
      </c>
      <c r="D254" s="57" t="str">
        <f t="shared" ca="1" si="45"/>
        <v>na</v>
      </c>
      <c r="E254" s="57" t="s">
        <v>34</v>
      </c>
      <c r="F254" s="64" t="str">
        <f t="shared" ca="1" si="46"/>
        <v>https://conservatoire.agglo-larochelle.fr/-/ouverture-de-saison</v>
      </c>
      <c r="G254" s="57" t="str">
        <f t="shared" ca="1" si="47"/>
        <v>A</v>
      </c>
      <c r="H254" s="57" t="str">
        <f t="shared" ca="1" si="48"/>
        <v/>
      </c>
      <c r="I254" s="57" t="str">
        <f t="shared" ca="1" si="49"/>
        <v/>
      </c>
      <c r="J254" s="59" t="str">
        <f t="shared" ca="1" si="50"/>
        <v/>
      </c>
      <c r="K254" s="60" t="str">
        <f t="shared" ca="1" si="51"/>
        <v/>
      </c>
      <c r="L254" s="60"/>
      <c r="M254" s="60">
        <f t="shared" ca="1" si="52"/>
        <v>0</v>
      </c>
      <c r="N254" s="61" t="str">
        <f t="shared" ca="1" si="53"/>
        <v/>
      </c>
      <c r="O254" s="61"/>
      <c r="P254" s="62"/>
      <c r="Q254" s="62"/>
      <c r="R254" s="62"/>
      <c r="S254" s="62"/>
      <c r="T254" s="62"/>
      <c r="U254" s="63">
        <f t="shared" si="43"/>
        <v>0</v>
      </c>
    </row>
    <row r="255" spans="1:21" ht="15" hidden="1" customHeight="1" x14ac:dyDescent="0.3">
      <c r="A255" s="330"/>
      <c r="B255" s="56">
        <v>29</v>
      </c>
      <c r="C255" s="57" t="str">
        <f t="shared" ca="1" si="44"/>
        <v>4.4</v>
      </c>
      <c r="D255" s="57" t="str">
        <f t="shared" ca="1" si="45"/>
        <v>na</v>
      </c>
      <c r="E255" s="57" t="s">
        <v>37</v>
      </c>
      <c r="F255" s="64" t="str">
        <f t="shared" ca="1" si="46"/>
        <v>https://conservatoire.agglo-larochelle.fr/contactez-nous</v>
      </c>
      <c r="G255" s="57" t="str">
        <f t="shared" ca="1" si="47"/>
        <v>A</v>
      </c>
      <c r="H255" s="57" t="str">
        <f t="shared" ca="1" si="48"/>
        <v/>
      </c>
      <c r="I255" s="57" t="str">
        <f t="shared" ca="1" si="49"/>
        <v/>
      </c>
      <c r="J255" s="59" t="str">
        <f t="shared" ca="1" si="50"/>
        <v/>
      </c>
      <c r="K255" s="60" t="str">
        <f t="shared" ca="1" si="51"/>
        <v/>
      </c>
      <c r="L255" s="60"/>
      <c r="M255" s="60">
        <f t="shared" ca="1" si="52"/>
        <v>0</v>
      </c>
      <c r="N255" s="61" t="str">
        <f t="shared" ca="1" si="53"/>
        <v/>
      </c>
      <c r="O255" s="61"/>
      <c r="P255" s="62"/>
      <c r="Q255" s="62"/>
      <c r="R255" s="62"/>
      <c r="S255" s="62"/>
      <c r="T255" s="62"/>
      <c r="U255" s="63">
        <f t="shared" si="43"/>
        <v>0</v>
      </c>
    </row>
    <row r="256" spans="1:21" ht="15" hidden="1" customHeight="1" x14ac:dyDescent="0.3">
      <c r="A256" s="330"/>
      <c r="B256" s="56">
        <v>29</v>
      </c>
      <c r="C256" s="57" t="str">
        <f t="shared" ca="1" si="44"/>
        <v>4.4</v>
      </c>
      <c r="D256" s="57" t="str">
        <f t="shared" ca="1" si="45"/>
        <v>na</v>
      </c>
      <c r="E256" s="57" t="s">
        <v>40</v>
      </c>
      <c r="F256" s="64" t="str">
        <f t="shared" ca="1" si="46"/>
        <v>https://conservatoire.agglo-larochelle.fr/pratique/reseau-des-ecoles-de-l-agglo?article=puilboreau-a-deux-pas-de-la</v>
      </c>
      <c r="G256" s="57" t="str">
        <f t="shared" ca="1" si="47"/>
        <v>A</v>
      </c>
      <c r="H256" s="57" t="str">
        <f t="shared" ca="1" si="48"/>
        <v/>
      </c>
      <c r="I256" s="57" t="str">
        <f t="shared" ca="1" si="49"/>
        <v/>
      </c>
      <c r="J256" s="59" t="str">
        <f t="shared" ca="1" si="50"/>
        <v/>
      </c>
      <c r="K256" s="60" t="str">
        <f t="shared" ca="1" si="51"/>
        <v/>
      </c>
      <c r="L256" s="60"/>
      <c r="M256" s="60">
        <f t="shared" ca="1" si="52"/>
        <v>0</v>
      </c>
      <c r="N256" s="61" t="str">
        <f t="shared" ca="1" si="53"/>
        <v/>
      </c>
      <c r="O256" s="61"/>
      <c r="P256" s="62"/>
      <c r="Q256" s="62"/>
      <c r="R256" s="62"/>
      <c r="S256" s="62"/>
      <c r="T256" s="62"/>
      <c r="U256" s="63">
        <f t="shared" si="43"/>
        <v>0</v>
      </c>
    </row>
    <row r="257" spans="1:21" ht="15" hidden="1" customHeight="1" x14ac:dyDescent="0.3">
      <c r="A257" s="330"/>
      <c r="B257" s="56">
        <v>29</v>
      </c>
      <c r="C257" s="57" t="str">
        <f t="shared" ca="1" si="44"/>
        <v>4.4</v>
      </c>
      <c r="D257" s="57" t="str">
        <f t="shared" ca="1" si="45"/>
        <v>na</v>
      </c>
      <c r="E257" s="57" t="s">
        <v>43</v>
      </c>
      <c r="F257" s="64" t="str">
        <f t="shared" ca="1" si="46"/>
        <v>https://conservatoire.agglo-larochelle.fr/ressources-documentaires</v>
      </c>
      <c r="G257" s="57" t="str">
        <f t="shared" ca="1" si="47"/>
        <v>A</v>
      </c>
      <c r="H257" s="57" t="str">
        <f t="shared" ca="1" si="48"/>
        <v/>
      </c>
      <c r="I257" s="57" t="str">
        <f t="shared" ca="1" si="49"/>
        <v/>
      </c>
      <c r="J257" s="59" t="str">
        <f t="shared" ca="1" si="50"/>
        <v/>
      </c>
      <c r="K257" s="60" t="str">
        <f t="shared" ca="1" si="51"/>
        <v/>
      </c>
      <c r="L257" s="60"/>
      <c r="M257" s="60">
        <f t="shared" ca="1" si="52"/>
        <v>0</v>
      </c>
      <c r="N257" s="61" t="str">
        <f t="shared" ca="1" si="53"/>
        <v/>
      </c>
      <c r="O257" s="61"/>
      <c r="P257" s="62"/>
      <c r="Q257" s="62"/>
      <c r="R257" s="62"/>
      <c r="S257" s="62"/>
      <c r="T257" s="62"/>
      <c r="U257" s="63">
        <f t="shared" si="43"/>
        <v>0</v>
      </c>
    </row>
    <row r="258" spans="1:21" ht="15" hidden="1" customHeight="1" x14ac:dyDescent="0.3">
      <c r="A258" s="330"/>
      <c r="B258" s="56">
        <v>29</v>
      </c>
      <c r="C258" s="57" t="str">
        <f t="shared" ca="1" si="44"/>
        <v>4.4</v>
      </c>
      <c r="D258" s="57" t="str">
        <f t="shared" ca="1" si="45"/>
        <v>na</v>
      </c>
      <c r="E258" s="57" t="s">
        <v>46</v>
      </c>
      <c r="F258" s="64" t="str">
        <f t="shared" ca="1" si="46"/>
        <v>https://conservatoire.agglo-larochelle.fr/accessibilite</v>
      </c>
      <c r="G258" s="57" t="str">
        <f t="shared" ca="1" si="47"/>
        <v>A</v>
      </c>
      <c r="H258" s="57" t="str">
        <f t="shared" ca="1" si="48"/>
        <v/>
      </c>
      <c r="I258" s="57" t="str">
        <f t="shared" ca="1" si="49"/>
        <v/>
      </c>
      <c r="J258" s="59" t="str">
        <f t="shared" ca="1" si="50"/>
        <v/>
      </c>
      <c r="K258" s="60" t="str">
        <f t="shared" ca="1" si="51"/>
        <v/>
      </c>
      <c r="L258" s="60"/>
      <c r="M258" s="60">
        <f t="shared" ca="1" si="52"/>
        <v>0</v>
      </c>
      <c r="N258" s="61" t="str">
        <f t="shared" ca="1" si="53"/>
        <v/>
      </c>
      <c r="O258" s="61"/>
      <c r="P258" s="62"/>
      <c r="Q258" s="62"/>
      <c r="R258" s="62"/>
      <c r="S258" s="62"/>
      <c r="T258" s="62"/>
      <c r="U258" s="63">
        <f t="shared" si="43"/>
        <v>0</v>
      </c>
    </row>
    <row r="259" spans="1:21" ht="15" hidden="1" customHeight="1" x14ac:dyDescent="0.3">
      <c r="A259" s="330"/>
      <c r="B259" s="56">
        <v>29</v>
      </c>
      <c r="C259" s="57" t="str">
        <f t="shared" ca="1" si="44"/>
        <v>4.4</v>
      </c>
      <c r="D259" s="57" t="str">
        <f t="shared" ca="1" si="45"/>
        <v>na</v>
      </c>
      <c r="E259" s="57" t="s">
        <v>49</v>
      </c>
      <c r="F259" s="64" t="str">
        <f t="shared" ca="1" si="46"/>
        <v>https://conservatoire.agglo-larochelle.fr/mentions-legales</v>
      </c>
      <c r="G259" s="57" t="str">
        <f t="shared" ca="1" si="47"/>
        <v>A</v>
      </c>
      <c r="H259" s="57" t="str">
        <f t="shared" ca="1" si="48"/>
        <v/>
      </c>
      <c r="I259" s="57" t="str">
        <f t="shared" ca="1" si="49"/>
        <v/>
      </c>
      <c r="J259" s="59" t="str">
        <f t="shared" ca="1" si="50"/>
        <v/>
      </c>
      <c r="K259" s="60" t="str">
        <f t="shared" ca="1" si="51"/>
        <v/>
      </c>
      <c r="L259" s="60"/>
      <c r="M259" s="60">
        <f t="shared" ca="1" si="52"/>
        <v>0</v>
      </c>
      <c r="N259" s="61" t="str">
        <f t="shared" ca="1" si="53"/>
        <v/>
      </c>
      <c r="O259" s="61"/>
      <c r="P259" s="62"/>
      <c r="Q259" s="62"/>
      <c r="R259" s="62"/>
      <c r="S259" s="62"/>
      <c r="T259" s="62"/>
      <c r="U259" s="63">
        <f t="shared" si="43"/>
        <v>0</v>
      </c>
    </row>
    <row r="260" spans="1:21" ht="15" hidden="1" customHeight="1" x14ac:dyDescent="0.3">
      <c r="A260" s="330"/>
      <c r="B260" s="46">
        <v>30</v>
      </c>
      <c r="C260" s="47" t="str">
        <f t="shared" ca="1" si="44"/>
        <v>4.5</v>
      </c>
      <c r="D260" s="47" t="str">
        <f t="shared" ca="1" si="45"/>
        <v>na</v>
      </c>
      <c r="E260" s="47" t="s">
        <v>10</v>
      </c>
      <c r="F260" s="65" t="str">
        <f t="shared" ca="1" si="46"/>
        <v>https://conservatoire.agglo-larochelle.fr/</v>
      </c>
      <c r="G260" s="47" t="str">
        <f t="shared" ca="1" si="47"/>
        <v>AA</v>
      </c>
      <c r="H260" s="47" t="str">
        <f t="shared" ca="1" si="48"/>
        <v/>
      </c>
      <c r="I260" s="47" t="str">
        <f t="shared" ca="1" si="49"/>
        <v/>
      </c>
      <c r="J260" s="49" t="str">
        <f t="shared" ca="1" si="50"/>
        <v/>
      </c>
      <c r="K260" s="50" t="str">
        <f t="shared" ca="1" si="51"/>
        <v/>
      </c>
      <c r="L260" s="50"/>
      <c r="M260" s="50">
        <f t="shared" ca="1" si="52"/>
        <v>0</v>
      </c>
      <c r="N260" s="51" t="str">
        <f t="shared" ca="1" si="53"/>
        <v/>
      </c>
      <c r="O260" s="51"/>
      <c r="P260" s="52"/>
      <c r="Q260" s="52"/>
      <c r="R260" s="52"/>
      <c r="S260" s="52"/>
      <c r="T260" s="52"/>
      <c r="U260" s="53">
        <f t="shared" si="43"/>
        <v>0</v>
      </c>
    </row>
    <row r="261" spans="1:21" ht="15" hidden="1" customHeight="1" x14ac:dyDescent="0.3">
      <c r="A261" s="330"/>
      <c r="B261" s="56">
        <v>30</v>
      </c>
      <c r="C261" s="57" t="str">
        <f t="shared" ca="1" si="44"/>
        <v>4.5</v>
      </c>
      <c r="D261" s="57" t="str">
        <f t="shared" ca="1" si="45"/>
        <v>na</v>
      </c>
      <c r="E261" s="57" t="s">
        <v>13</v>
      </c>
      <c r="F261" s="64" t="str">
        <f t="shared" ca="1" si="46"/>
        <v>https://conservatoire.agglo-larochelle.fr/plan-du-site</v>
      </c>
      <c r="G261" s="57" t="str">
        <f t="shared" ca="1" si="47"/>
        <v>AA</v>
      </c>
      <c r="H261" s="57" t="str">
        <f t="shared" ca="1" si="48"/>
        <v/>
      </c>
      <c r="I261" s="57" t="str">
        <f t="shared" ca="1" si="49"/>
        <v/>
      </c>
      <c r="J261" s="59" t="str">
        <f t="shared" ca="1" si="50"/>
        <v/>
      </c>
      <c r="K261" s="60" t="str">
        <f t="shared" ca="1" si="51"/>
        <v/>
      </c>
      <c r="L261" s="60"/>
      <c r="M261" s="60">
        <f t="shared" ca="1" si="52"/>
        <v>0</v>
      </c>
      <c r="N261" s="61" t="str">
        <f t="shared" ca="1" si="53"/>
        <v/>
      </c>
      <c r="O261" s="61"/>
      <c r="P261" s="62"/>
      <c r="Q261" s="62"/>
      <c r="R261" s="62"/>
      <c r="S261" s="62"/>
      <c r="T261" s="62"/>
      <c r="U261" s="63">
        <f t="shared" si="43"/>
        <v>0</v>
      </c>
    </row>
    <row r="262" spans="1:21" ht="15" hidden="1" customHeight="1" x14ac:dyDescent="0.3">
      <c r="A262" s="330"/>
      <c r="B262" s="56">
        <v>30</v>
      </c>
      <c r="C262" s="57" t="str">
        <f t="shared" ca="1" si="44"/>
        <v>4.5</v>
      </c>
      <c r="D262" s="57" t="str">
        <f t="shared" ca="1" si="45"/>
        <v>na</v>
      </c>
      <c r="E262" s="57" t="s">
        <v>16</v>
      </c>
      <c r="F262" s="64" t="str">
        <f t="shared" ca="1" si="46"/>
        <v>https://conservatoire.agglo-larochelle.fr/musique</v>
      </c>
      <c r="G262" s="57" t="str">
        <f t="shared" ca="1" si="47"/>
        <v>AA</v>
      </c>
      <c r="H262" s="57" t="str">
        <f t="shared" ca="1" si="48"/>
        <v/>
      </c>
      <c r="I262" s="57" t="str">
        <f t="shared" ca="1" si="49"/>
        <v/>
      </c>
      <c r="J262" s="59" t="str">
        <f t="shared" ca="1" si="50"/>
        <v/>
      </c>
      <c r="K262" s="60" t="str">
        <f t="shared" ca="1" si="51"/>
        <v/>
      </c>
      <c r="L262" s="60"/>
      <c r="M262" s="60">
        <f t="shared" ca="1" si="52"/>
        <v>0</v>
      </c>
      <c r="N262" s="61" t="str">
        <f t="shared" ca="1" si="53"/>
        <v/>
      </c>
      <c r="O262" s="61"/>
      <c r="P262" s="62"/>
      <c r="Q262" s="62"/>
      <c r="R262" s="62"/>
      <c r="S262" s="62"/>
      <c r="T262" s="62"/>
      <c r="U262" s="63">
        <f t="shared" si="43"/>
        <v>0</v>
      </c>
    </row>
    <row r="263" spans="1:21" ht="15" hidden="1" customHeight="1" x14ac:dyDescent="0.3">
      <c r="A263" s="330"/>
      <c r="B263" s="56">
        <v>30</v>
      </c>
      <c r="C263" s="57" t="str">
        <f t="shared" ca="1" si="44"/>
        <v>4.5</v>
      </c>
      <c r="D263" s="57" t="str">
        <f t="shared" ca="1" si="45"/>
        <v>na</v>
      </c>
      <c r="E263" s="57" t="s">
        <v>19</v>
      </c>
      <c r="F263" s="64" t="str">
        <f t="shared" ca="1" si="46"/>
        <v>https://conservatoire.agglo-larochelle.fr/musique/parcours-du-musicien</v>
      </c>
      <c r="G263" s="57" t="str">
        <f t="shared" ca="1" si="47"/>
        <v>AA</v>
      </c>
      <c r="H263" s="57" t="str">
        <f t="shared" ca="1" si="48"/>
        <v/>
      </c>
      <c r="I263" s="57" t="str">
        <f t="shared" ca="1" si="49"/>
        <v/>
      </c>
      <c r="J263" s="59" t="str">
        <f t="shared" ca="1" si="50"/>
        <v/>
      </c>
      <c r="K263" s="60" t="str">
        <f t="shared" ca="1" si="51"/>
        <v/>
      </c>
      <c r="L263" s="60"/>
      <c r="M263" s="60">
        <f t="shared" ca="1" si="52"/>
        <v>0</v>
      </c>
      <c r="N263" s="61" t="str">
        <f t="shared" ca="1" si="53"/>
        <v/>
      </c>
      <c r="O263" s="61"/>
      <c r="P263" s="62"/>
      <c r="Q263" s="62"/>
      <c r="R263" s="62"/>
      <c r="S263" s="62"/>
      <c r="T263" s="62"/>
      <c r="U263" s="63">
        <f t="shared" si="43"/>
        <v>0</v>
      </c>
    </row>
    <row r="264" spans="1:21" ht="15" hidden="1" customHeight="1" x14ac:dyDescent="0.3">
      <c r="A264" s="330"/>
      <c r="B264" s="56">
        <v>30</v>
      </c>
      <c r="C264" s="57" t="str">
        <f t="shared" ca="1" si="44"/>
        <v>4.5</v>
      </c>
      <c r="D264" s="57" t="str">
        <f t="shared" ca="1" si="45"/>
        <v>na</v>
      </c>
      <c r="E264" s="57" t="s">
        <v>22</v>
      </c>
      <c r="F264" s="64" t="str">
        <f t="shared" ca="1" si="46"/>
        <v>https://conservatoire.agglo-larochelle.fr/musique/enseignants-musique</v>
      </c>
      <c r="G264" s="57" t="str">
        <f t="shared" ca="1" si="47"/>
        <v>AA</v>
      </c>
      <c r="H264" s="57" t="str">
        <f t="shared" ca="1" si="48"/>
        <v/>
      </c>
      <c r="I264" s="57" t="str">
        <f t="shared" ca="1" si="49"/>
        <v/>
      </c>
      <c r="J264" s="59" t="str">
        <f t="shared" ca="1" si="50"/>
        <v/>
      </c>
      <c r="K264" s="60" t="str">
        <f t="shared" ca="1" si="51"/>
        <v/>
      </c>
      <c r="L264" s="60"/>
      <c r="M264" s="60">
        <f t="shared" ca="1" si="52"/>
        <v>0</v>
      </c>
      <c r="N264" s="61" t="str">
        <f t="shared" ca="1" si="53"/>
        <v/>
      </c>
      <c r="O264" s="61"/>
      <c r="P264" s="62"/>
      <c r="Q264" s="62"/>
      <c r="R264" s="62"/>
      <c r="S264" s="62"/>
      <c r="T264" s="62"/>
      <c r="U264" s="63">
        <f t="shared" ref="U264:U327" si="54">SUM($P264:$T264)</f>
        <v>0</v>
      </c>
    </row>
    <row r="265" spans="1:21" ht="15" hidden="1" customHeight="1" x14ac:dyDescent="0.3">
      <c r="A265" s="330"/>
      <c r="B265" s="56">
        <v>30</v>
      </c>
      <c r="C265" s="57" t="str">
        <f t="shared" ca="1" si="44"/>
        <v>4.5</v>
      </c>
      <c r="D265" s="57" t="str">
        <f t="shared" ca="1" si="45"/>
        <v>na</v>
      </c>
      <c r="E265" s="57" t="s">
        <v>25</v>
      </c>
      <c r="F265" s="64" t="str">
        <f t="shared" ca="1" si="46"/>
        <v>https://conservatoire.agglo-larochelle.fr/agenda?</v>
      </c>
      <c r="G265" s="57" t="str">
        <f t="shared" ca="1" si="47"/>
        <v>AA</v>
      </c>
      <c r="H265" s="57" t="str">
        <f t="shared" ca="1" si="48"/>
        <v/>
      </c>
      <c r="I265" s="57" t="str">
        <f t="shared" ca="1" si="49"/>
        <v/>
      </c>
      <c r="J265" s="59" t="str">
        <f t="shared" ca="1" si="50"/>
        <v/>
      </c>
      <c r="K265" s="60" t="str">
        <f t="shared" ca="1" si="51"/>
        <v/>
      </c>
      <c r="L265" s="60"/>
      <c r="M265" s="60">
        <f t="shared" ca="1" si="52"/>
        <v>0</v>
      </c>
      <c r="N265" s="61" t="str">
        <f t="shared" ca="1" si="53"/>
        <v/>
      </c>
      <c r="O265" s="61"/>
      <c r="P265" s="62"/>
      <c r="Q265" s="62"/>
      <c r="R265" s="62"/>
      <c r="S265" s="62"/>
      <c r="T265" s="62"/>
      <c r="U265" s="63">
        <f t="shared" si="54"/>
        <v>0</v>
      </c>
    </row>
    <row r="266" spans="1:21" ht="15" hidden="1" customHeight="1" x14ac:dyDescent="0.3">
      <c r="A266" s="330"/>
      <c r="B266" s="56">
        <v>30</v>
      </c>
      <c r="C266" s="57" t="str">
        <f t="shared" ca="1" si="44"/>
        <v>4.5</v>
      </c>
      <c r="D266" s="57" t="str">
        <f t="shared" ca="1" si="45"/>
        <v>na</v>
      </c>
      <c r="E266" s="57" t="s">
        <v>28</v>
      </c>
      <c r="F266" s="64" t="str">
        <f t="shared" ca="1" si="46"/>
        <v>https://conservatoire.agglo-larochelle.fr/agenda?article=conservatoire-funky-band-et-ateliers-musiques-actuelles</v>
      </c>
      <c r="G266" s="57" t="str">
        <f t="shared" ca="1" si="47"/>
        <v>AA</v>
      </c>
      <c r="H266" s="57" t="str">
        <f t="shared" ca="1" si="48"/>
        <v/>
      </c>
      <c r="I266" s="57" t="str">
        <f t="shared" ca="1" si="49"/>
        <v/>
      </c>
      <c r="J266" s="59" t="str">
        <f t="shared" ca="1" si="50"/>
        <v/>
      </c>
      <c r="K266" s="60" t="str">
        <f t="shared" ca="1" si="51"/>
        <v/>
      </c>
      <c r="L266" s="60"/>
      <c r="M266" s="60">
        <f t="shared" ca="1" si="52"/>
        <v>0</v>
      </c>
      <c r="N266" s="61" t="str">
        <f t="shared" ca="1" si="53"/>
        <v/>
      </c>
      <c r="O266" s="61"/>
      <c r="P266" s="62"/>
      <c r="Q266" s="62"/>
      <c r="R266" s="62"/>
      <c r="S266" s="62"/>
      <c r="T266" s="62"/>
      <c r="U266" s="63">
        <f t="shared" si="54"/>
        <v>0</v>
      </c>
    </row>
    <row r="267" spans="1:21" ht="15" hidden="1" customHeight="1" x14ac:dyDescent="0.3">
      <c r="A267" s="330"/>
      <c r="B267" s="56">
        <v>30</v>
      </c>
      <c r="C267" s="57" t="str">
        <f t="shared" ca="1" si="44"/>
        <v>4.5</v>
      </c>
      <c r="D267" s="57" t="str">
        <f t="shared" ca="1" si="45"/>
        <v>na</v>
      </c>
      <c r="E267" s="57" t="s">
        <v>31</v>
      </c>
      <c r="F267" s="64" t="str">
        <f t="shared" ca="1" si="46"/>
        <v>https://conservatoire.agglo-larochelle.fr/actualites</v>
      </c>
      <c r="G267" s="57" t="str">
        <f t="shared" ca="1" si="47"/>
        <v>AA</v>
      </c>
      <c r="H267" s="57" t="str">
        <f t="shared" ca="1" si="48"/>
        <v/>
      </c>
      <c r="I267" s="57" t="str">
        <f t="shared" ca="1" si="49"/>
        <v/>
      </c>
      <c r="J267" s="59" t="str">
        <f t="shared" ca="1" si="50"/>
        <v/>
      </c>
      <c r="K267" s="60" t="str">
        <f t="shared" ca="1" si="51"/>
        <v/>
      </c>
      <c r="L267" s="60"/>
      <c r="M267" s="60">
        <f t="shared" ca="1" si="52"/>
        <v>0</v>
      </c>
      <c r="N267" s="61" t="str">
        <f t="shared" ca="1" si="53"/>
        <v/>
      </c>
      <c r="O267" s="61"/>
      <c r="P267" s="62"/>
      <c r="Q267" s="62"/>
      <c r="R267" s="62"/>
      <c r="S267" s="62"/>
      <c r="T267" s="62"/>
      <c r="U267" s="63">
        <f t="shared" si="54"/>
        <v>0</v>
      </c>
    </row>
    <row r="268" spans="1:21" ht="15" hidden="1" customHeight="1" x14ac:dyDescent="0.3">
      <c r="A268" s="330"/>
      <c r="B268" s="56">
        <v>30</v>
      </c>
      <c r="C268" s="57" t="str">
        <f t="shared" ca="1" si="44"/>
        <v>4.5</v>
      </c>
      <c r="D268" s="57" t="str">
        <f t="shared" ca="1" si="45"/>
        <v>na</v>
      </c>
      <c r="E268" s="57" t="s">
        <v>34</v>
      </c>
      <c r="F268" s="64" t="str">
        <f t="shared" ca="1" si="46"/>
        <v>https://conservatoire.agglo-larochelle.fr/-/ouverture-de-saison</v>
      </c>
      <c r="G268" s="57" t="str">
        <f t="shared" ca="1" si="47"/>
        <v>AA</v>
      </c>
      <c r="H268" s="57" t="str">
        <f t="shared" ca="1" si="48"/>
        <v/>
      </c>
      <c r="I268" s="57" t="str">
        <f t="shared" ca="1" si="49"/>
        <v/>
      </c>
      <c r="J268" s="59" t="str">
        <f t="shared" ca="1" si="50"/>
        <v/>
      </c>
      <c r="K268" s="60" t="str">
        <f t="shared" ca="1" si="51"/>
        <v/>
      </c>
      <c r="L268" s="60"/>
      <c r="M268" s="60">
        <f t="shared" ca="1" si="52"/>
        <v>0</v>
      </c>
      <c r="N268" s="61" t="str">
        <f t="shared" ca="1" si="53"/>
        <v/>
      </c>
      <c r="O268" s="61"/>
      <c r="P268" s="62"/>
      <c r="Q268" s="62"/>
      <c r="R268" s="62"/>
      <c r="S268" s="62"/>
      <c r="T268" s="62"/>
      <c r="U268" s="63">
        <f t="shared" si="54"/>
        <v>0</v>
      </c>
    </row>
    <row r="269" spans="1:21" ht="15" hidden="1" customHeight="1" x14ac:dyDescent="0.3">
      <c r="A269" s="330"/>
      <c r="B269" s="56">
        <v>30</v>
      </c>
      <c r="C269" s="57" t="str">
        <f t="shared" ca="1" si="44"/>
        <v>4.5</v>
      </c>
      <c r="D269" s="57" t="str">
        <f t="shared" ca="1" si="45"/>
        <v>na</v>
      </c>
      <c r="E269" s="57" t="s">
        <v>37</v>
      </c>
      <c r="F269" s="64" t="str">
        <f t="shared" ca="1" si="46"/>
        <v>https://conservatoire.agglo-larochelle.fr/contactez-nous</v>
      </c>
      <c r="G269" s="57" t="str">
        <f t="shared" ca="1" si="47"/>
        <v>AA</v>
      </c>
      <c r="H269" s="57" t="str">
        <f t="shared" ca="1" si="48"/>
        <v/>
      </c>
      <c r="I269" s="57" t="str">
        <f t="shared" ca="1" si="49"/>
        <v/>
      </c>
      <c r="J269" s="59" t="str">
        <f t="shared" ca="1" si="50"/>
        <v/>
      </c>
      <c r="K269" s="60" t="str">
        <f t="shared" ca="1" si="51"/>
        <v/>
      </c>
      <c r="L269" s="60"/>
      <c r="M269" s="60">
        <f t="shared" ca="1" si="52"/>
        <v>0</v>
      </c>
      <c r="N269" s="61" t="str">
        <f t="shared" ca="1" si="53"/>
        <v/>
      </c>
      <c r="O269" s="61"/>
      <c r="P269" s="62"/>
      <c r="Q269" s="62"/>
      <c r="R269" s="62"/>
      <c r="S269" s="62"/>
      <c r="T269" s="62"/>
      <c r="U269" s="63">
        <f t="shared" si="54"/>
        <v>0</v>
      </c>
    </row>
    <row r="270" spans="1:21" ht="15" hidden="1" customHeight="1" x14ac:dyDescent="0.3">
      <c r="A270" s="330"/>
      <c r="B270" s="56">
        <v>30</v>
      </c>
      <c r="C270" s="57" t="str">
        <f t="shared" ca="1" si="44"/>
        <v>4.5</v>
      </c>
      <c r="D270" s="57" t="str">
        <f t="shared" ca="1" si="45"/>
        <v>na</v>
      </c>
      <c r="E270" s="57" t="s">
        <v>40</v>
      </c>
      <c r="F270" s="64" t="str">
        <f t="shared" ca="1" si="46"/>
        <v>https://conservatoire.agglo-larochelle.fr/pratique/reseau-des-ecoles-de-l-agglo?article=puilboreau-a-deux-pas-de-la</v>
      </c>
      <c r="G270" s="57" t="str">
        <f t="shared" ca="1" si="47"/>
        <v>AA</v>
      </c>
      <c r="H270" s="57" t="str">
        <f t="shared" ca="1" si="48"/>
        <v/>
      </c>
      <c r="I270" s="57" t="str">
        <f t="shared" ca="1" si="49"/>
        <v/>
      </c>
      <c r="J270" s="59" t="str">
        <f t="shared" ca="1" si="50"/>
        <v/>
      </c>
      <c r="K270" s="60" t="str">
        <f t="shared" ca="1" si="51"/>
        <v/>
      </c>
      <c r="L270" s="60"/>
      <c r="M270" s="60">
        <f t="shared" ca="1" si="52"/>
        <v>0</v>
      </c>
      <c r="N270" s="61" t="str">
        <f t="shared" ca="1" si="53"/>
        <v/>
      </c>
      <c r="O270" s="61"/>
      <c r="P270" s="62"/>
      <c r="Q270" s="62"/>
      <c r="R270" s="62"/>
      <c r="S270" s="62"/>
      <c r="T270" s="62"/>
      <c r="U270" s="63">
        <f t="shared" si="54"/>
        <v>0</v>
      </c>
    </row>
    <row r="271" spans="1:21" ht="15" hidden="1" customHeight="1" x14ac:dyDescent="0.3">
      <c r="A271" s="330"/>
      <c r="B271" s="56">
        <v>30</v>
      </c>
      <c r="C271" s="57" t="str">
        <f t="shared" ca="1" si="44"/>
        <v>4.5</v>
      </c>
      <c r="D271" s="57" t="str">
        <f t="shared" ca="1" si="45"/>
        <v>na</v>
      </c>
      <c r="E271" s="57" t="s">
        <v>43</v>
      </c>
      <c r="F271" s="64" t="str">
        <f t="shared" ca="1" si="46"/>
        <v>https://conservatoire.agglo-larochelle.fr/ressources-documentaires</v>
      </c>
      <c r="G271" s="57" t="str">
        <f t="shared" ca="1" si="47"/>
        <v>AA</v>
      </c>
      <c r="H271" s="57" t="str">
        <f t="shared" ca="1" si="48"/>
        <v/>
      </c>
      <c r="I271" s="57" t="str">
        <f t="shared" ca="1" si="49"/>
        <v/>
      </c>
      <c r="J271" s="59" t="str">
        <f t="shared" ca="1" si="50"/>
        <v/>
      </c>
      <c r="K271" s="60" t="str">
        <f t="shared" ca="1" si="51"/>
        <v/>
      </c>
      <c r="L271" s="60"/>
      <c r="M271" s="60">
        <f t="shared" ca="1" si="52"/>
        <v>0</v>
      </c>
      <c r="N271" s="61" t="str">
        <f t="shared" ca="1" si="53"/>
        <v/>
      </c>
      <c r="O271" s="61"/>
      <c r="P271" s="62"/>
      <c r="Q271" s="62"/>
      <c r="R271" s="62"/>
      <c r="S271" s="62"/>
      <c r="T271" s="62"/>
      <c r="U271" s="63">
        <f t="shared" si="54"/>
        <v>0</v>
      </c>
    </row>
    <row r="272" spans="1:21" ht="15" hidden="1" customHeight="1" x14ac:dyDescent="0.3">
      <c r="A272" s="330"/>
      <c r="B272" s="56">
        <v>30</v>
      </c>
      <c r="C272" s="57" t="str">
        <f t="shared" ca="1" si="44"/>
        <v>4.5</v>
      </c>
      <c r="D272" s="57" t="str">
        <f t="shared" ca="1" si="45"/>
        <v>na</v>
      </c>
      <c r="E272" s="57" t="s">
        <v>46</v>
      </c>
      <c r="F272" s="64" t="str">
        <f t="shared" ca="1" si="46"/>
        <v>https://conservatoire.agglo-larochelle.fr/accessibilite</v>
      </c>
      <c r="G272" s="57" t="str">
        <f t="shared" ca="1" si="47"/>
        <v>AA</v>
      </c>
      <c r="H272" s="57" t="str">
        <f t="shared" ca="1" si="48"/>
        <v/>
      </c>
      <c r="I272" s="57" t="str">
        <f t="shared" ca="1" si="49"/>
        <v/>
      </c>
      <c r="J272" s="59" t="str">
        <f t="shared" ca="1" si="50"/>
        <v/>
      </c>
      <c r="K272" s="60" t="str">
        <f t="shared" ca="1" si="51"/>
        <v/>
      </c>
      <c r="L272" s="60"/>
      <c r="M272" s="60">
        <f t="shared" ca="1" si="52"/>
        <v>0</v>
      </c>
      <c r="N272" s="61" t="str">
        <f t="shared" ca="1" si="53"/>
        <v/>
      </c>
      <c r="O272" s="61"/>
      <c r="P272" s="62"/>
      <c r="Q272" s="62"/>
      <c r="R272" s="62"/>
      <c r="S272" s="62"/>
      <c r="T272" s="62"/>
      <c r="U272" s="63">
        <f t="shared" si="54"/>
        <v>0</v>
      </c>
    </row>
    <row r="273" spans="1:21" ht="15" hidden="1" customHeight="1" x14ac:dyDescent="0.3">
      <c r="A273" s="330"/>
      <c r="B273" s="56">
        <v>30</v>
      </c>
      <c r="C273" s="57" t="str">
        <f t="shared" ca="1" si="44"/>
        <v>4.5</v>
      </c>
      <c r="D273" s="57" t="str">
        <f t="shared" ca="1" si="45"/>
        <v>na</v>
      </c>
      <c r="E273" s="57" t="s">
        <v>49</v>
      </c>
      <c r="F273" s="64" t="str">
        <f t="shared" ca="1" si="46"/>
        <v>https://conservatoire.agglo-larochelle.fr/mentions-legales</v>
      </c>
      <c r="G273" s="57" t="str">
        <f t="shared" ca="1" si="47"/>
        <v>AA</v>
      </c>
      <c r="H273" s="57" t="str">
        <f t="shared" ca="1" si="48"/>
        <v/>
      </c>
      <c r="I273" s="57" t="str">
        <f t="shared" ca="1" si="49"/>
        <v/>
      </c>
      <c r="J273" s="59" t="str">
        <f t="shared" ca="1" si="50"/>
        <v/>
      </c>
      <c r="K273" s="60" t="str">
        <f t="shared" ca="1" si="51"/>
        <v/>
      </c>
      <c r="L273" s="60"/>
      <c r="M273" s="60">
        <f t="shared" ca="1" si="52"/>
        <v>0</v>
      </c>
      <c r="N273" s="61" t="str">
        <f t="shared" ca="1" si="53"/>
        <v/>
      </c>
      <c r="O273" s="61"/>
      <c r="P273" s="62"/>
      <c r="Q273" s="62"/>
      <c r="R273" s="62"/>
      <c r="S273" s="62"/>
      <c r="T273" s="62"/>
      <c r="U273" s="63">
        <f t="shared" si="54"/>
        <v>0</v>
      </c>
    </row>
    <row r="274" spans="1:21" ht="15" hidden="1" customHeight="1" x14ac:dyDescent="0.3">
      <c r="A274" s="330"/>
      <c r="B274" s="56">
        <v>31</v>
      </c>
      <c r="C274" s="57" t="str">
        <f t="shared" ca="1" si="44"/>
        <v>4.6</v>
      </c>
      <c r="D274" s="57" t="str">
        <f t="shared" ca="1" si="45"/>
        <v>na</v>
      </c>
      <c r="E274" s="57" t="s">
        <v>10</v>
      </c>
      <c r="F274" s="64" t="str">
        <f t="shared" ca="1" si="46"/>
        <v>https://conservatoire.agglo-larochelle.fr/</v>
      </c>
      <c r="G274" s="57" t="str">
        <f t="shared" ca="1" si="47"/>
        <v>AA</v>
      </c>
      <c r="H274" s="57" t="str">
        <f t="shared" ca="1" si="48"/>
        <v/>
      </c>
      <c r="I274" s="57" t="str">
        <f t="shared" ca="1" si="49"/>
        <v/>
      </c>
      <c r="J274" s="59" t="str">
        <f t="shared" ca="1" si="50"/>
        <v/>
      </c>
      <c r="K274" s="60" t="str">
        <f t="shared" ca="1" si="51"/>
        <v/>
      </c>
      <c r="L274" s="60"/>
      <c r="M274" s="60">
        <f t="shared" ca="1" si="52"/>
        <v>0</v>
      </c>
      <c r="N274" s="61" t="str">
        <f t="shared" ca="1" si="53"/>
        <v/>
      </c>
      <c r="O274" s="61"/>
      <c r="P274" s="62"/>
      <c r="Q274" s="62"/>
      <c r="R274" s="62"/>
      <c r="S274" s="62"/>
      <c r="T274" s="62"/>
      <c r="U274" s="63">
        <f t="shared" si="54"/>
        <v>0</v>
      </c>
    </row>
    <row r="275" spans="1:21" ht="15" hidden="1" customHeight="1" x14ac:dyDescent="0.3">
      <c r="A275" s="330"/>
      <c r="B275" s="56">
        <v>31</v>
      </c>
      <c r="C275" s="57" t="str">
        <f t="shared" ca="1" si="44"/>
        <v>4.6</v>
      </c>
      <c r="D275" s="57" t="str">
        <f t="shared" ca="1" si="45"/>
        <v>na</v>
      </c>
      <c r="E275" s="57" t="s">
        <v>13</v>
      </c>
      <c r="F275" s="64" t="str">
        <f t="shared" ca="1" si="46"/>
        <v>https://conservatoire.agglo-larochelle.fr/plan-du-site</v>
      </c>
      <c r="G275" s="57" t="str">
        <f t="shared" ca="1" si="47"/>
        <v>AA</v>
      </c>
      <c r="H275" s="57" t="str">
        <f t="shared" ca="1" si="48"/>
        <v/>
      </c>
      <c r="I275" s="57" t="str">
        <f t="shared" ca="1" si="49"/>
        <v/>
      </c>
      <c r="J275" s="59" t="str">
        <f t="shared" ca="1" si="50"/>
        <v/>
      </c>
      <c r="K275" s="60" t="str">
        <f t="shared" ca="1" si="51"/>
        <v/>
      </c>
      <c r="L275" s="60"/>
      <c r="M275" s="60">
        <f t="shared" ca="1" si="52"/>
        <v>0</v>
      </c>
      <c r="N275" s="61" t="str">
        <f t="shared" ca="1" si="53"/>
        <v/>
      </c>
      <c r="O275" s="61"/>
      <c r="P275" s="62"/>
      <c r="Q275" s="62"/>
      <c r="R275" s="62"/>
      <c r="S275" s="62"/>
      <c r="T275" s="62"/>
      <c r="U275" s="63">
        <f t="shared" si="54"/>
        <v>0</v>
      </c>
    </row>
    <row r="276" spans="1:21" ht="15" hidden="1" customHeight="1" x14ac:dyDescent="0.3">
      <c r="A276" s="330"/>
      <c r="B276" s="56">
        <v>31</v>
      </c>
      <c r="C276" s="57" t="str">
        <f t="shared" ca="1" si="44"/>
        <v>4.6</v>
      </c>
      <c r="D276" s="57" t="str">
        <f t="shared" ca="1" si="45"/>
        <v>na</v>
      </c>
      <c r="E276" s="57" t="s">
        <v>16</v>
      </c>
      <c r="F276" s="64" t="str">
        <f t="shared" ca="1" si="46"/>
        <v>https://conservatoire.agglo-larochelle.fr/musique</v>
      </c>
      <c r="G276" s="57" t="str">
        <f t="shared" ca="1" si="47"/>
        <v>AA</v>
      </c>
      <c r="H276" s="57" t="str">
        <f t="shared" ca="1" si="48"/>
        <v/>
      </c>
      <c r="I276" s="57" t="str">
        <f t="shared" ca="1" si="49"/>
        <v/>
      </c>
      <c r="J276" s="59" t="str">
        <f t="shared" ca="1" si="50"/>
        <v/>
      </c>
      <c r="K276" s="60" t="str">
        <f t="shared" ca="1" si="51"/>
        <v/>
      </c>
      <c r="L276" s="60"/>
      <c r="M276" s="60">
        <f t="shared" ca="1" si="52"/>
        <v>0</v>
      </c>
      <c r="N276" s="61" t="str">
        <f t="shared" ca="1" si="53"/>
        <v/>
      </c>
      <c r="O276" s="61"/>
      <c r="P276" s="62"/>
      <c r="Q276" s="62"/>
      <c r="R276" s="62"/>
      <c r="S276" s="62"/>
      <c r="T276" s="62"/>
      <c r="U276" s="63">
        <f t="shared" si="54"/>
        <v>0</v>
      </c>
    </row>
    <row r="277" spans="1:21" ht="15" hidden="1" customHeight="1" x14ac:dyDescent="0.3">
      <c r="A277" s="330"/>
      <c r="B277" s="56">
        <v>31</v>
      </c>
      <c r="C277" s="57" t="str">
        <f t="shared" ca="1" si="44"/>
        <v>4.6</v>
      </c>
      <c r="D277" s="57" t="str">
        <f t="shared" ca="1" si="45"/>
        <v>na</v>
      </c>
      <c r="E277" s="57" t="s">
        <v>19</v>
      </c>
      <c r="F277" s="64" t="str">
        <f t="shared" ca="1" si="46"/>
        <v>https://conservatoire.agglo-larochelle.fr/musique/parcours-du-musicien</v>
      </c>
      <c r="G277" s="57" t="str">
        <f t="shared" ca="1" si="47"/>
        <v>AA</v>
      </c>
      <c r="H277" s="57" t="str">
        <f t="shared" ca="1" si="48"/>
        <v/>
      </c>
      <c r="I277" s="57" t="str">
        <f t="shared" ca="1" si="49"/>
        <v/>
      </c>
      <c r="J277" s="59" t="str">
        <f t="shared" ca="1" si="50"/>
        <v/>
      </c>
      <c r="K277" s="60" t="str">
        <f t="shared" ca="1" si="51"/>
        <v/>
      </c>
      <c r="L277" s="60"/>
      <c r="M277" s="60">
        <f t="shared" ca="1" si="52"/>
        <v>0</v>
      </c>
      <c r="N277" s="61" t="str">
        <f t="shared" ca="1" si="53"/>
        <v/>
      </c>
      <c r="O277" s="61"/>
      <c r="P277" s="62"/>
      <c r="Q277" s="62"/>
      <c r="R277" s="62"/>
      <c r="S277" s="62"/>
      <c r="T277" s="62"/>
      <c r="U277" s="63">
        <f t="shared" si="54"/>
        <v>0</v>
      </c>
    </row>
    <row r="278" spans="1:21" ht="15" hidden="1" customHeight="1" x14ac:dyDescent="0.3">
      <c r="A278" s="330"/>
      <c r="B278" s="46">
        <v>31</v>
      </c>
      <c r="C278" s="47" t="str">
        <f t="shared" ca="1" si="44"/>
        <v>4.6</v>
      </c>
      <c r="D278" s="47" t="str">
        <f t="shared" ca="1" si="45"/>
        <v>na</v>
      </c>
      <c r="E278" s="47" t="s">
        <v>22</v>
      </c>
      <c r="F278" s="65" t="str">
        <f t="shared" ca="1" si="46"/>
        <v>https://conservatoire.agglo-larochelle.fr/musique/enseignants-musique</v>
      </c>
      <c r="G278" s="47" t="str">
        <f t="shared" ca="1" si="47"/>
        <v>AA</v>
      </c>
      <c r="H278" s="47" t="str">
        <f t="shared" ca="1" si="48"/>
        <v/>
      </c>
      <c r="I278" s="47" t="str">
        <f t="shared" ca="1" si="49"/>
        <v/>
      </c>
      <c r="J278" s="49" t="str">
        <f t="shared" ca="1" si="50"/>
        <v/>
      </c>
      <c r="K278" s="50" t="str">
        <f t="shared" ca="1" si="51"/>
        <v/>
      </c>
      <c r="L278" s="50"/>
      <c r="M278" s="50">
        <f t="shared" ca="1" si="52"/>
        <v>0</v>
      </c>
      <c r="N278" s="51" t="str">
        <f t="shared" ca="1" si="53"/>
        <v/>
      </c>
      <c r="O278" s="51"/>
      <c r="P278" s="52"/>
      <c r="Q278" s="52"/>
      <c r="R278" s="52"/>
      <c r="S278" s="52"/>
      <c r="T278" s="52"/>
      <c r="U278" s="53">
        <f t="shared" si="54"/>
        <v>0</v>
      </c>
    </row>
    <row r="279" spans="1:21" ht="15" hidden="1" customHeight="1" x14ac:dyDescent="0.3">
      <c r="A279" s="330"/>
      <c r="B279" s="56">
        <v>31</v>
      </c>
      <c r="C279" s="57" t="str">
        <f t="shared" ca="1" si="44"/>
        <v>4.6</v>
      </c>
      <c r="D279" s="57" t="str">
        <f t="shared" ca="1" si="45"/>
        <v>na</v>
      </c>
      <c r="E279" s="57" t="s">
        <v>25</v>
      </c>
      <c r="F279" s="64" t="str">
        <f t="shared" ca="1" si="46"/>
        <v>https://conservatoire.agglo-larochelle.fr/agenda?</v>
      </c>
      <c r="G279" s="57" t="str">
        <f t="shared" ca="1" si="47"/>
        <v>AA</v>
      </c>
      <c r="H279" s="57" t="str">
        <f t="shared" ca="1" si="48"/>
        <v/>
      </c>
      <c r="I279" s="57" t="str">
        <f t="shared" ca="1" si="49"/>
        <v/>
      </c>
      <c r="J279" s="59" t="str">
        <f t="shared" ca="1" si="50"/>
        <v/>
      </c>
      <c r="K279" s="60" t="str">
        <f t="shared" ca="1" si="51"/>
        <v/>
      </c>
      <c r="L279" s="60"/>
      <c r="M279" s="60">
        <f t="shared" ca="1" si="52"/>
        <v>0</v>
      </c>
      <c r="N279" s="61" t="str">
        <f t="shared" ca="1" si="53"/>
        <v/>
      </c>
      <c r="O279" s="61"/>
      <c r="P279" s="62"/>
      <c r="Q279" s="62"/>
      <c r="R279" s="62"/>
      <c r="S279" s="62"/>
      <c r="T279" s="62"/>
      <c r="U279" s="63">
        <f t="shared" si="54"/>
        <v>0</v>
      </c>
    </row>
    <row r="280" spans="1:21" ht="15" hidden="1" customHeight="1" x14ac:dyDescent="0.3">
      <c r="A280" s="330"/>
      <c r="B280" s="56">
        <v>31</v>
      </c>
      <c r="C280" s="57" t="str">
        <f t="shared" ca="1" si="44"/>
        <v>4.6</v>
      </c>
      <c r="D280" s="57" t="str">
        <f t="shared" ca="1" si="45"/>
        <v>na</v>
      </c>
      <c r="E280" s="57" t="s">
        <v>28</v>
      </c>
      <c r="F280" s="64" t="str">
        <f t="shared" ca="1" si="46"/>
        <v>https://conservatoire.agglo-larochelle.fr/agenda?article=conservatoire-funky-band-et-ateliers-musiques-actuelles</v>
      </c>
      <c r="G280" s="57" t="str">
        <f t="shared" ca="1" si="47"/>
        <v>AA</v>
      </c>
      <c r="H280" s="57" t="str">
        <f t="shared" ca="1" si="48"/>
        <v/>
      </c>
      <c r="I280" s="57" t="str">
        <f t="shared" ca="1" si="49"/>
        <v/>
      </c>
      <c r="J280" s="59" t="str">
        <f t="shared" ca="1" si="50"/>
        <v/>
      </c>
      <c r="K280" s="60" t="str">
        <f t="shared" ca="1" si="51"/>
        <v/>
      </c>
      <c r="L280" s="60"/>
      <c r="M280" s="60">
        <f t="shared" ca="1" si="52"/>
        <v>0</v>
      </c>
      <c r="N280" s="61" t="str">
        <f t="shared" ca="1" si="53"/>
        <v/>
      </c>
      <c r="O280" s="61"/>
      <c r="P280" s="62"/>
      <c r="Q280" s="62"/>
      <c r="R280" s="62"/>
      <c r="S280" s="62"/>
      <c r="T280" s="62"/>
      <c r="U280" s="63">
        <f t="shared" si="54"/>
        <v>0</v>
      </c>
    </row>
    <row r="281" spans="1:21" ht="15" hidden="1" customHeight="1" x14ac:dyDescent="0.3">
      <c r="A281" s="330"/>
      <c r="B281" s="56">
        <v>31</v>
      </c>
      <c r="C281" s="57" t="str">
        <f t="shared" ref="C281:C344" ca="1" si="55">IF(INDIRECT($E281&amp;"!B"&amp;$B281)=0,"",INDIRECT($E281&amp;"!B"&amp;$B281))</f>
        <v>4.6</v>
      </c>
      <c r="D281" s="57" t="str">
        <f t="shared" ref="D281:D344" ca="1" si="56">IF(INDIRECT($E281&amp;"!F"&amp;$B281)=0,"",INDIRECT($E281&amp;"!F"&amp;$B281))</f>
        <v>na</v>
      </c>
      <c r="E281" s="57" t="s">
        <v>31</v>
      </c>
      <c r="F281" s="64" t="str">
        <f t="shared" ref="F281:F344" ca="1" si="57">HYPERLINK(INDIRECT($E281&amp;"!C3"))</f>
        <v>https://conservatoire.agglo-larochelle.fr/actualites</v>
      </c>
      <c r="G281" s="57" t="str">
        <f t="shared" ref="G281:G344" ca="1" si="58">IF(INDIRECT($E281&amp;"!C"&amp;$B281)=0,"",INDIRECT($E281&amp;"!C"&amp;$B281))</f>
        <v>AA</v>
      </c>
      <c r="H281" s="57" t="str">
        <f t="shared" ref="H281:H344" ca="1" si="59">IF(INDIRECT($E281&amp;"!D"&amp;$B281)=0,"",INDIRECT($E281&amp;"!D"&amp;$B281))</f>
        <v/>
      </c>
      <c r="I281" s="57" t="str">
        <f t="shared" ref="I281:I344" ca="1" si="60">IF(INDIRECT($E281&amp;"!H"&amp;$B281)=0,"",INDIRECT($E281&amp;"!H"&amp;$B281))</f>
        <v/>
      </c>
      <c r="J281" s="59" t="str">
        <f t="shared" ref="J281:J344" ca="1" si="61">IF(INDIRECT($E281&amp;"!I"&amp;$B281)=0,"",INDIRECT($E281&amp;"!I"&amp;$B281))</f>
        <v/>
      </c>
      <c r="K281" s="60" t="str">
        <f t="shared" ref="K281:K344" ca="1" si="62">IFERROR(VLOOKUP($J281,$W$1:$AA$4,(MATCH($I281,$X$5:$AA$5,0))+1,FALSE),"")</f>
        <v/>
      </c>
      <c r="L281" s="60"/>
      <c r="M281" s="60">
        <f t="shared" ref="M281:M344" ca="1" si="63">COUNTIFS($C$7:$C$1491,$C281,$D$7:$D$1491,"nc")</f>
        <v>0</v>
      </c>
      <c r="N281" s="61" t="str">
        <f t="shared" ref="N281:N344" ca="1" si="64">IF(INDIRECT($E281&amp;"!J"&amp;$B281)=0,"",INDIRECT($E281&amp;"!J"&amp;$B281))</f>
        <v/>
      </c>
      <c r="O281" s="61"/>
      <c r="P281" s="62"/>
      <c r="Q281" s="62"/>
      <c r="R281" s="62"/>
      <c r="S281" s="62"/>
      <c r="T281" s="62"/>
      <c r="U281" s="63">
        <f t="shared" si="54"/>
        <v>0</v>
      </c>
    </row>
    <row r="282" spans="1:21" ht="15" hidden="1" customHeight="1" x14ac:dyDescent="0.3">
      <c r="A282" s="330"/>
      <c r="B282" s="56">
        <v>31</v>
      </c>
      <c r="C282" s="57" t="str">
        <f t="shared" ca="1" si="55"/>
        <v>4.6</v>
      </c>
      <c r="D282" s="57" t="str">
        <f t="shared" ca="1" si="56"/>
        <v>na</v>
      </c>
      <c r="E282" s="57" t="s">
        <v>34</v>
      </c>
      <c r="F282" s="64" t="str">
        <f t="shared" ca="1" si="57"/>
        <v>https://conservatoire.agglo-larochelle.fr/-/ouverture-de-saison</v>
      </c>
      <c r="G282" s="57" t="str">
        <f t="shared" ca="1" si="58"/>
        <v>AA</v>
      </c>
      <c r="H282" s="57" t="str">
        <f t="shared" ca="1" si="59"/>
        <v/>
      </c>
      <c r="I282" s="57" t="str">
        <f t="shared" ca="1" si="60"/>
        <v/>
      </c>
      <c r="J282" s="59" t="str">
        <f t="shared" ca="1" si="61"/>
        <v/>
      </c>
      <c r="K282" s="60" t="str">
        <f t="shared" ca="1" si="62"/>
        <v/>
      </c>
      <c r="L282" s="60"/>
      <c r="M282" s="60">
        <f t="shared" ca="1" si="63"/>
        <v>0</v>
      </c>
      <c r="N282" s="61" t="str">
        <f t="shared" ca="1" si="64"/>
        <v/>
      </c>
      <c r="O282" s="61"/>
      <c r="P282" s="62"/>
      <c r="Q282" s="62"/>
      <c r="R282" s="62"/>
      <c r="S282" s="62"/>
      <c r="T282" s="62"/>
      <c r="U282" s="63">
        <f t="shared" si="54"/>
        <v>0</v>
      </c>
    </row>
    <row r="283" spans="1:21" ht="15" hidden="1" customHeight="1" x14ac:dyDescent="0.3">
      <c r="A283" s="330"/>
      <c r="B283" s="56">
        <v>31</v>
      </c>
      <c r="C283" s="57" t="str">
        <f t="shared" ca="1" si="55"/>
        <v>4.6</v>
      </c>
      <c r="D283" s="57" t="str">
        <f t="shared" ca="1" si="56"/>
        <v>na</v>
      </c>
      <c r="E283" s="57" t="s">
        <v>37</v>
      </c>
      <c r="F283" s="64" t="str">
        <f t="shared" ca="1" si="57"/>
        <v>https://conservatoire.agglo-larochelle.fr/contactez-nous</v>
      </c>
      <c r="G283" s="57" t="str">
        <f t="shared" ca="1" si="58"/>
        <v>AA</v>
      </c>
      <c r="H283" s="57" t="str">
        <f t="shared" ca="1" si="59"/>
        <v/>
      </c>
      <c r="I283" s="57" t="str">
        <f t="shared" ca="1" si="60"/>
        <v/>
      </c>
      <c r="J283" s="59" t="str">
        <f t="shared" ca="1" si="61"/>
        <v/>
      </c>
      <c r="K283" s="60" t="str">
        <f t="shared" ca="1" si="62"/>
        <v/>
      </c>
      <c r="L283" s="60"/>
      <c r="M283" s="60">
        <f t="shared" ca="1" si="63"/>
        <v>0</v>
      </c>
      <c r="N283" s="61" t="str">
        <f t="shared" ca="1" si="64"/>
        <v/>
      </c>
      <c r="O283" s="61"/>
      <c r="P283" s="62"/>
      <c r="Q283" s="62"/>
      <c r="R283" s="62"/>
      <c r="S283" s="62"/>
      <c r="T283" s="62"/>
      <c r="U283" s="63">
        <f t="shared" si="54"/>
        <v>0</v>
      </c>
    </row>
    <row r="284" spans="1:21" ht="15" hidden="1" customHeight="1" x14ac:dyDescent="0.3">
      <c r="A284" s="330"/>
      <c r="B284" s="56">
        <v>31</v>
      </c>
      <c r="C284" s="57" t="str">
        <f t="shared" ca="1" si="55"/>
        <v>4.6</v>
      </c>
      <c r="D284" s="57" t="str">
        <f t="shared" ca="1" si="56"/>
        <v>na</v>
      </c>
      <c r="E284" s="57" t="s">
        <v>40</v>
      </c>
      <c r="F284" s="64" t="str">
        <f t="shared" ca="1" si="57"/>
        <v>https://conservatoire.agglo-larochelle.fr/pratique/reseau-des-ecoles-de-l-agglo?article=puilboreau-a-deux-pas-de-la</v>
      </c>
      <c r="G284" s="57" t="str">
        <f t="shared" ca="1" si="58"/>
        <v>AA</v>
      </c>
      <c r="H284" s="57" t="str">
        <f t="shared" ca="1" si="59"/>
        <v/>
      </c>
      <c r="I284" s="57" t="str">
        <f t="shared" ca="1" si="60"/>
        <v/>
      </c>
      <c r="J284" s="59" t="str">
        <f t="shared" ca="1" si="61"/>
        <v/>
      </c>
      <c r="K284" s="60" t="str">
        <f t="shared" ca="1" si="62"/>
        <v/>
      </c>
      <c r="L284" s="60"/>
      <c r="M284" s="60">
        <f t="shared" ca="1" si="63"/>
        <v>0</v>
      </c>
      <c r="N284" s="61" t="str">
        <f t="shared" ca="1" si="64"/>
        <v/>
      </c>
      <c r="O284" s="61"/>
      <c r="P284" s="62"/>
      <c r="Q284" s="62"/>
      <c r="R284" s="62"/>
      <c r="S284" s="62"/>
      <c r="T284" s="62"/>
      <c r="U284" s="63">
        <f t="shared" si="54"/>
        <v>0</v>
      </c>
    </row>
    <row r="285" spans="1:21" ht="15" hidden="1" customHeight="1" x14ac:dyDescent="0.3">
      <c r="A285" s="330"/>
      <c r="B285" s="56">
        <v>31</v>
      </c>
      <c r="C285" s="57" t="str">
        <f t="shared" ca="1" si="55"/>
        <v>4.6</v>
      </c>
      <c r="D285" s="57" t="str">
        <f t="shared" ca="1" si="56"/>
        <v>na</v>
      </c>
      <c r="E285" s="57" t="s">
        <v>43</v>
      </c>
      <c r="F285" s="64" t="str">
        <f t="shared" ca="1" si="57"/>
        <v>https://conservatoire.agglo-larochelle.fr/ressources-documentaires</v>
      </c>
      <c r="G285" s="57" t="str">
        <f t="shared" ca="1" si="58"/>
        <v>AA</v>
      </c>
      <c r="H285" s="57" t="str">
        <f t="shared" ca="1" si="59"/>
        <v/>
      </c>
      <c r="I285" s="57" t="str">
        <f t="shared" ca="1" si="60"/>
        <v/>
      </c>
      <c r="J285" s="59" t="str">
        <f t="shared" ca="1" si="61"/>
        <v/>
      </c>
      <c r="K285" s="60" t="str">
        <f t="shared" ca="1" si="62"/>
        <v/>
      </c>
      <c r="L285" s="60"/>
      <c r="M285" s="60">
        <f t="shared" ca="1" si="63"/>
        <v>0</v>
      </c>
      <c r="N285" s="61" t="str">
        <f t="shared" ca="1" si="64"/>
        <v/>
      </c>
      <c r="O285" s="61"/>
      <c r="P285" s="62"/>
      <c r="Q285" s="62"/>
      <c r="R285" s="62"/>
      <c r="S285" s="62"/>
      <c r="T285" s="62"/>
      <c r="U285" s="63">
        <f t="shared" si="54"/>
        <v>0</v>
      </c>
    </row>
    <row r="286" spans="1:21" ht="15" hidden="1" customHeight="1" x14ac:dyDescent="0.3">
      <c r="A286" s="330"/>
      <c r="B286" s="56">
        <v>31</v>
      </c>
      <c r="C286" s="57" t="str">
        <f t="shared" ca="1" si="55"/>
        <v>4.6</v>
      </c>
      <c r="D286" s="57" t="str">
        <f t="shared" ca="1" si="56"/>
        <v>na</v>
      </c>
      <c r="E286" s="57" t="s">
        <v>46</v>
      </c>
      <c r="F286" s="64" t="str">
        <f t="shared" ca="1" si="57"/>
        <v>https://conservatoire.agglo-larochelle.fr/accessibilite</v>
      </c>
      <c r="G286" s="57" t="str">
        <f t="shared" ca="1" si="58"/>
        <v>AA</v>
      </c>
      <c r="H286" s="57" t="str">
        <f t="shared" ca="1" si="59"/>
        <v/>
      </c>
      <c r="I286" s="57" t="str">
        <f t="shared" ca="1" si="60"/>
        <v/>
      </c>
      <c r="J286" s="59" t="str">
        <f t="shared" ca="1" si="61"/>
        <v/>
      </c>
      <c r="K286" s="60" t="str">
        <f t="shared" ca="1" si="62"/>
        <v/>
      </c>
      <c r="L286" s="60"/>
      <c r="M286" s="60">
        <f t="shared" ca="1" si="63"/>
        <v>0</v>
      </c>
      <c r="N286" s="61" t="str">
        <f t="shared" ca="1" si="64"/>
        <v/>
      </c>
      <c r="O286" s="61"/>
      <c r="P286" s="62"/>
      <c r="Q286" s="62"/>
      <c r="R286" s="62"/>
      <c r="S286" s="62"/>
      <c r="T286" s="62"/>
      <c r="U286" s="63">
        <f t="shared" si="54"/>
        <v>0</v>
      </c>
    </row>
    <row r="287" spans="1:21" ht="15" hidden="1" customHeight="1" x14ac:dyDescent="0.3">
      <c r="A287" s="330"/>
      <c r="B287" s="56">
        <v>31</v>
      </c>
      <c r="C287" s="57" t="str">
        <f t="shared" ca="1" si="55"/>
        <v>4.6</v>
      </c>
      <c r="D287" s="57" t="str">
        <f t="shared" ca="1" si="56"/>
        <v>na</v>
      </c>
      <c r="E287" s="57" t="s">
        <v>49</v>
      </c>
      <c r="F287" s="64" t="str">
        <f t="shared" ca="1" si="57"/>
        <v>https://conservatoire.agglo-larochelle.fr/mentions-legales</v>
      </c>
      <c r="G287" s="57" t="str">
        <f t="shared" ca="1" si="58"/>
        <v>AA</v>
      </c>
      <c r="H287" s="57" t="str">
        <f t="shared" ca="1" si="59"/>
        <v/>
      </c>
      <c r="I287" s="57" t="str">
        <f t="shared" ca="1" si="60"/>
        <v/>
      </c>
      <c r="J287" s="59" t="str">
        <f t="shared" ca="1" si="61"/>
        <v/>
      </c>
      <c r="K287" s="60" t="str">
        <f t="shared" ca="1" si="62"/>
        <v/>
      </c>
      <c r="L287" s="60"/>
      <c r="M287" s="60">
        <f t="shared" ca="1" si="63"/>
        <v>0</v>
      </c>
      <c r="N287" s="61" t="str">
        <f t="shared" ca="1" si="64"/>
        <v/>
      </c>
      <c r="O287" s="61"/>
      <c r="P287" s="62"/>
      <c r="Q287" s="62"/>
      <c r="R287" s="62"/>
      <c r="S287" s="62"/>
      <c r="T287" s="62"/>
      <c r="U287" s="63">
        <f t="shared" si="54"/>
        <v>0</v>
      </c>
    </row>
    <row r="288" spans="1:21" ht="15" hidden="1" customHeight="1" x14ac:dyDescent="0.3">
      <c r="A288" s="330"/>
      <c r="B288" s="56">
        <v>32</v>
      </c>
      <c r="C288" s="57" t="str">
        <f t="shared" ca="1" si="55"/>
        <v>4.7</v>
      </c>
      <c r="D288" s="57" t="str">
        <f t="shared" ca="1" si="56"/>
        <v>na</v>
      </c>
      <c r="E288" s="57" t="s">
        <v>10</v>
      </c>
      <c r="F288" s="64" t="str">
        <f t="shared" ca="1" si="57"/>
        <v>https://conservatoire.agglo-larochelle.fr/</v>
      </c>
      <c r="G288" s="57" t="str">
        <f t="shared" ca="1" si="58"/>
        <v>A</v>
      </c>
      <c r="H288" s="57" t="str">
        <f t="shared" ca="1" si="59"/>
        <v/>
      </c>
      <c r="I288" s="57" t="str">
        <f t="shared" ca="1" si="60"/>
        <v/>
      </c>
      <c r="J288" s="59" t="str">
        <f t="shared" ca="1" si="61"/>
        <v/>
      </c>
      <c r="K288" s="60" t="str">
        <f t="shared" ca="1" si="62"/>
        <v/>
      </c>
      <c r="L288" s="60"/>
      <c r="M288" s="60">
        <f t="shared" ca="1" si="63"/>
        <v>0</v>
      </c>
      <c r="N288" s="61" t="str">
        <f t="shared" ca="1" si="64"/>
        <v/>
      </c>
      <c r="O288" s="61"/>
      <c r="P288" s="62"/>
      <c r="Q288" s="62"/>
      <c r="R288" s="62"/>
      <c r="S288" s="62"/>
      <c r="T288" s="62"/>
      <c r="U288" s="63">
        <f t="shared" si="54"/>
        <v>0</v>
      </c>
    </row>
    <row r="289" spans="1:21" ht="15" hidden="1" customHeight="1" x14ac:dyDescent="0.3">
      <c r="A289" s="330"/>
      <c r="B289" s="56">
        <v>32</v>
      </c>
      <c r="C289" s="57" t="str">
        <f t="shared" ca="1" si="55"/>
        <v>4.7</v>
      </c>
      <c r="D289" s="57" t="str">
        <f t="shared" ca="1" si="56"/>
        <v>na</v>
      </c>
      <c r="E289" s="57" t="s">
        <v>13</v>
      </c>
      <c r="F289" s="64" t="str">
        <f t="shared" ca="1" si="57"/>
        <v>https://conservatoire.agglo-larochelle.fr/plan-du-site</v>
      </c>
      <c r="G289" s="57" t="str">
        <f t="shared" ca="1" si="58"/>
        <v>A</v>
      </c>
      <c r="H289" s="57" t="str">
        <f t="shared" ca="1" si="59"/>
        <v/>
      </c>
      <c r="I289" s="57" t="str">
        <f t="shared" ca="1" si="60"/>
        <v/>
      </c>
      <c r="J289" s="59" t="str">
        <f t="shared" ca="1" si="61"/>
        <v/>
      </c>
      <c r="K289" s="60" t="str">
        <f t="shared" ca="1" si="62"/>
        <v/>
      </c>
      <c r="L289" s="60"/>
      <c r="M289" s="60">
        <f t="shared" ca="1" si="63"/>
        <v>0</v>
      </c>
      <c r="N289" s="61" t="str">
        <f t="shared" ca="1" si="64"/>
        <v/>
      </c>
      <c r="O289" s="61"/>
      <c r="P289" s="62"/>
      <c r="Q289" s="62"/>
      <c r="R289" s="62"/>
      <c r="S289" s="62"/>
      <c r="T289" s="62"/>
      <c r="U289" s="63">
        <f t="shared" si="54"/>
        <v>0</v>
      </c>
    </row>
    <row r="290" spans="1:21" ht="15" hidden="1" customHeight="1" x14ac:dyDescent="0.3">
      <c r="A290" s="330"/>
      <c r="B290" s="56">
        <v>32</v>
      </c>
      <c r="C290" s="57" t="str">
        <f t="shared" ca="1" si="55"/>
        <v>4.7</v>
      </c>
      <c r="D290" s="57" t="str">
        <f t="shared" ca="1" si="56"/>
        <v>na</v>
      </c>
      <c r="E290" s="57" t="s">
        <v>16</v>
      </c>
      <c r="F290" s="64" t="str">
        <f t="shared" ca="1" si="57"/>
        <v>https://conservatoire.agglo-larochelle.fr/musique</v>
      </c>
      <c r="G290" s="57" t="str">
        <f t="shared" ca="1" si="58"/>
        <v>A</v>
      </c>
      <c r="H290" s="57" t="str">
        <f t="shared" ca="1" si="59"/>
        <v/>
      </c>
      <c r="I290" s="57" t="str">
        <f t="shared" ca="1" si="60"/>
        <v/>
      </c>
      <c r="J290" s="59" t="str">
        <f t="shared" ca="1" si="61"/>
        <v/>
      </c>
      <c r="K290" s="60" t="str">
        <f t="shared" ca="1" si="62"/>
        <v/>
      </c>
      <c r="L290" s="60"/>
      <c r="M290" s="60">
        <f t="shared" ca="1" si="63"/>
        <v>0</v>
      </c>
      <c r="N290" s="61" t="str">
        <f t="shared" ca="1" si="64"/>
        <v/>
      </c>
      <c r="O290" s="61"/>
      <c r="P290" s="62"/>
      <c r="Q290" s="62"/>
      <c r="R290" s="62"/>
      <c r="S290" s="62"/>
      <c r="T290" s="62"/>
      <c r="U290" s="63">
        <f t="shared" si="54"/>
        <v>0</v>
      </c>
    </row>
    <row r="291" spans="1:21" ht="15" hidden="1" customHeight="1" x14ac:dyDescent="0.3">
      <c r="A291" s="330"/>
      <c r="B291" s="56">
        <v>32</v>
      </c>
      <c r="C291" s="57" t="str">
        <f t="shared" ca="1" si="55"/>
        <v>4.7</v>
      </c>
      <c r="D291" s="57" t="str">
        <f t="shared" ca="1" si="56"/>
        <v>na</v>
      </c>
      <c r="E291" s="57" t="s">
        <v>19</v>
      </c>
      <c r="F291" s="64" t="str">
        <f t="shared" ca="1" si="57"/>
        <v>https://conservatoire.agglo-larochelle.fr/musique/parcours-du-musicien</v>
      </c>
      <c r="G291" s="57" t="str">
        <f t="shared" ca="1" si="58"/>
        <v>A</v>
      </c>
      <c r="H291" s="57" t="str">
        <f t="shared" ca="1" si="59"/>
        <v/>
      </c>
      <c r="I291" s="57" t="str">
        <f t="shared" ca="1" si="60"/>
        <v/>
      </c>
      <c r="J291" s="59" t="str">
        <f t="shared" ca="1" si="61"/>
        <v/>
      </c>
      <c r="K291" s="60" t="str">
        <f t="shared" ca="1" si="62"/>
        <v/>
      </c>
      <c r="L291" s="60"/>
      <c r="M291" s="60">
        <f t="shared" ca="1" si="63"/>
        <v>0</v>
      </c>
      <c r="N291" s="61" t="str">
        <f t="shared" ca="1" si="64"/>
        <v/>
      </c>
      <c r="O291" s="61"/>
      <c r="P291" s="62"/>
      <c r="Q291" s="62"/>
      <c r="R291" s="62"/>
      <c r="S291" s="62"/>
      <c r="T291" s="62"/>
      <c r="U291" s="63">
        <f t="shared" si="54"/>
        <v>0</v>
      </c>
    </row>
    <row r="292" spans="1:21" ht="15" hidden="1" customHeight="1" x14ac:dyDescent="0.3">
      <c r="A292" s="330"/>
      <c r="B292" s="56">
        <v>32</v>
      </c>
      <c r="C292" s="57" t="str">
        <f t="shared" ca="1" si="55"/>
        <v>4.7</v>
      </c>
      <c r="D292" s="57" t="str">
        <f t="shared" ca="1" si="56"/>
        <v>na</v>
      </c>
      <c r="E292" s="57" t="s">
        <v>22</v>
      </c>
      <c r="F292" s="64" t="str">
        <f t="shared" ca="1" si="57"/>
        <v>https://conservatoire.agglo-larochelle.fr/musique/enseignants-musique</v>
      </c>
      <c r="G292" s="57" t="str">
        <f t="shared" ca="1" si="58"/>
        <v>A</v>
      </c>
      <c r="H292" s="57" t="str">
        <f t="shared" ca="1" si="59"/>
        <v/>
      </c>
      <c r="I292" s="57" t="str">
        <f t="shared" ca="1" si="60"/>
        <v/>
      </c>
      <c r="J292" s="59" t="str">
        <f t="shared" ca="1" si="61"/>
        <v/>
      </c>
      <c r="K292" s="60" t="str">
        <f t="shared" ca="1" si="62"/>
        <v/>
      </c>
      <c r="L292" s="60"/>
      <c r="M292" s="60">
        <f t="shared" ca="1" si="63"/>
        <v>0</v>
      </c>
      <c r="N292" s="61" t="str">
        <f t="shared" ca="1" si="64"/>
        <v/>
      </c>
      <c r="O292" s="61"/>
      <c r="P292" s="62"/>
      <c r="Q292" s="62"/>
      <c r="R292" s="62"/>
      <c r="S292" s="62"/>
      <c r="T292" s="62"/>
      <c r="U292" s="63">
        <f t="shared" si="54"/>
        <v>0</v>
      </c>
    </row>
    <row r="293" spans="1:21" ht="15" hidden="1" customHeight="1" x14ac:dyDescent="0.3">
      <c r="A293" s="330"/>
      <c r="B293" s="56">
        <v>32</v>
      </c>
      <c r="C293" s="57" t="str">
        <f t="shared" ca="1" si="55"/>
        <v>4.7</v>
      </c>
      <c r="D293" s="57" t="str">
        <f t="shared" ca="1" si="56"/>
        <v>na</v>
      </c>
      <c r="E293" s="57" t="s">
        <v>25</v>
      </c>
      <c r="F293" s="64" t="str">
        <f t="shared" ca="1" si="57"/>
        <v>https://conservatoire.agglo-larochelle.fr/agenda?</v>
      </c>
      <c r="G293" s="57" t="str">
        <f t="shared" ca="1" si="58"/>
        <v>A</v>
      </c>
      <c r="H293" s="57" t="str">
        <f t="shared" ca="1" si="59"/>
        <v/>
      </c>
      <c r="I293" s="57" t="str">
        <f t="shared" ca="1" si="60"/>
        <v/>
      </c>
      <c r="J293" s="59" t="str">
        <f t="shared" ca="1" si="61"/>
        <v/>
      </c>
      <c r="K293" s="60" t="str">
        <f t="shared" ca="1" si="62"/>
        <v/>
      </c>
      <c r="L293" s="60"/>
      <c r="M293" s="60">
        <f t="shared" ca="1" si="63"/>
        <v>0</v>
      </c>
      <c r="N293" s="61" t="str">
        <f t="shared" ca="1" si="64"/>
        <v/>
      </c>
      <c r="O293" s="61"/>
      <c r="P293" s="62"/>
      <c r="Q293" s="62"/>
      <c r="R293" s="62"/>
      <c r="S293" s="62"/>
      <c r="T293" s="62"/>
      <c r="U293" s="63">
        <f t="shared" si="54"/>
        <v>0</v>
      </c>
    </row>
    <row r="294" spans="1:21" ht="15" hidden="1" customHeight="1" x14ac:dyDescent="0.3">
      <c r="A294" s="330"/>
      <c r="B294" s="56">
        <v>32</v>
      </c>
      <c r="C294" s="57" t="str">
        <f t="shared" ca="1" si="55"/>
        <v>4.7</v>
      </c>
      <c r="D294" s="57" t="str">
        <f t="shared" ca="1" si="56"/>
        <v>na</v>
      </c>
      <c r="E294" s="57" t="s">
        <v>28</v>
      </c>
      <c r="F294" s="64" t="str">
        <f t="shared" ca="1" si="57"/>
        <v>https://conservatoire.agglo-larochelle.fr/agenda?article=conservatoire-funky-band-et-ateliers-musiques-actuelles</v>
      </c>
      <c r="G294" s="57" t="str">
        <f t="shared" ca="1" si="58"/>
        <v>A</v>
      </c>
      <c r="H294" s="57" t="str">
        <f t="shared" ca="1" si="59"/>
        <v/>
      </c>
      <c r="I294" s="57" t="str">
        <f t="shared" ca="1" si="60"/>
        <v/>
      </c>
      <c r="J294" s="59" t="str">
        <f t="shared" ca="1" si="61"/>
        <v/>
      </c>
      <c r="K294" s="60" t="str">
        <f t="shared" ca="1" si="62"/>
        <v/>
      </c>
      <c r="L294" s="60"/>
      <c r="M294" s="60">
        <f t="shared" ca="1" si="63"/>
        <v>0</v>
      </c>
      <c r="N294" s="61" t="str">
        <f t="shared" ca="1" si="64"/>
        <v/>
      </c>
      <c r="O294" s="61"/>
      <c r="P294" s="62"/>
      <c r="Q294" s="62"/>
      <c r="R294" s="62"/>
      <c r="S294" s="62"/>
      <c r="T294" s="62"/>
      <c r="U294" s="63">
        <f t="shared" si="54"/>
        <v>0</v>
      </c>
    </row>
    <row r="295" spans="1:21" ht="15" hidden="1" customHeight="1" x14ac:dyDescent="0.3">
      <c r="A295" s="330"/>
      <c r="B295" s="56">
        <v>32</v>
      </c>
      <c r="C295" s="57" t="str">
        <f t="shared" ca="1" si="55"/>
        <v>4.7</v>
      </c>
      <c r="D295" s="57" t="str">
        <f t="shared" ca="1" si="56"/>
        <v>na</v>
      </c>
      <c r="E295" s="57" t="s">
        <v>31</v>
      </c>
      <c r="F295" s="64" t="str">
        <f t="shared" ca="1" si="57"/>
        <v>https://conservatoire.agglo-larochelle.fr/actualites</v>
      </c>
      <c r="G295" s="57" t="str">
        <f t="shared" ca="1" si="58"/>
        <v>A</v>
      </c>
      <c r="H295" s="57" t="str">
        <f t="shared" ca="1" si="59"/>
        <v/>
      </c>
      <c r="I295" s="57" t="str">
        <f t="shared" ca="1" si="60"/>
        <v/>
      </c>
      <c r="J295" s="59" t="str">
        <f t="shared" ca="1" si="61"/>
        <v/>
      </c>
      <c r="K295" s="60" t="str">
        <f t="shared" ca="1" si="62"/>
        <v/>
      </c>
      <c r="L295" s="60"/>
      <c r="M295" s="60">
        <f t="shared" ca="1" si="63"/>
        <v>0</v>
      </c>
      <c r="N295" s="61" t="str">
        <f t="shared" ca="1" si="64"/>
        <v/>
      </c>
      <c r="O295" s="61"/>
      <c r="P295" s="62"/>
      <c r="Q295" s="62"/>
      <c r="R295" s="62"/>
      <c r="S295" s="62"/>
      <c r="T295" s="62"/>
      <c r="U295" s="63">
        <f t="shared" si="54"/>
        <v>0</v>
      </c>
    </row>
    <row r="296" spans="1:21" ht="15" hidden="1" customHeight="1" x14ac:dyDescent="0.3">
      <c r="A296" s="330"/>
      <c r="B296" s="46">
        <v>32</v>
      </c>
      <c r="C296" s="47" t="str">
        <f t="shared" ca="1" si="55"/>
        <v>4.7</v>
      </c>
      <c r="D296" s="47" t="str">
        <f t="shared" ca="1" si="56"/>
        <v>na</v>
      </c>
      <c r="E296" s="47" t="s">
        <v>34</v>
      </c>
      <c r="F296" s="65" t="str">
        <f t="shared" ca="1" si="57"/>
        <v>https://conservatoire.agglo-larochelle.fr/-/ouverture-de-saison</v>
      </c>
      <c r="G296" s="47" t="str">
        <f t="shared" ca="1" si="58"/>
        <v>A</v>
      </c>
      <c r="H296" s="47" t="str">
        <f t="shared" ca="1" si="59"/>
        <v/>
      </c>
      <c r="I296" s="47" t="str">
        <f t="shared" ca="1" si="60"/>
        <v/>
      </c>
      <c r="J296" s="49" t="str">
        <f t="shared" ca="1" si="61"/>
        <v/>
      </c>
      <c r="K296" s="50" t="str">
        <f t="shared" ca="1" si="62"/>
        <v/>
      </c>
      <c r="L296" s="50"/>
      <c r="M296" s="50">
        <f t="shared" ca="1" si="63"/>
        <v>0</v>
      </c>
      <c r="N296" s="51" t="str">
        <f t="shared" ca="1" si="64"/>
        <v/>
      </c>
      <c r="O296" s="51"/>
      <c r="P296" s="52"/>
      <c r="Q296" s="52"/>
      <c r="R296" s="52"/>
      <c r="S296" s="52"/>
      <c r="T296" s="52"/>
      <c r="U296" s="53">
        <f t="shared" si="54"/>
        <v>0</v>
      </c>
    </row>
    <row r="297" spans="1:21" ht="15" hidden="1" customHeight="1" x14ac:dyDescent="0.3">
      <c r="A297" s="330"/>
      <c r="B297" s="56">
        <v>32</v>
      </c>
      <c r="C297" s="57" t="str">
        <f t="shared" ca="1" si="55"/>
        <v>4.7</v>
      </c>
      <c r="D297" s="57" t="str">
        <f t="shared" ca="1" si="56"/>
        <v>na</v>
      </c>
      <c r="E297" s="57" t="s">
        <v>37</v>
      </c>
      <c r="F297" s="64" t="str">
        <f t="shared" ca="1" si="57"/>
        <v>https://conservatoire.agglo-larochelle.fr/contactez-nous</v>
      </c>
      <c r="G297" s="57" t="str">
        <f t="shared" ca="1" si="58"/>
        <v>A</v>
      </c>
      <c r="H297" s="57" t="str">
        <f t="shared" ca="1" si="59"/>
        <v/>
      </c>
      <c r="I297" s="57" t="str">
        <f t="shared" ca="1" si="60"/>
        <v/>
      </c>
      <c r="J297" s="59" t="str">
        <f t="shared" ca="1" si="61"/>
        <v/>
      </c>
      <c r="K297" s="60" t="str">
        <f t="shared" ca="1" si="62"/>
        <v/>
      </c>
      <c r="L297" s="60"/>
      <c r="M297" s="60">
        <f t="shared" ca="1" si="63"/>
        <v>0</v>
      </c>
      <c r="N297" s="61" t="str">
        <f t="shared" ca="1" si="64"/>
        <v/>
      </c>
      <c r="O297" s="61"/>
      <c r="P297" s="62"/>
      <c r="Q297" s="62"/>
      <c r="R297" s="62"/>
      <c r="S297" s="62"/>
      <c r="T297" s="62"/>
      <c r="U297" s="63">
        <f t="shared" si="54"/>
        <v>0</v>
      </c>
    </row>
    <row r="298" spans="1:21" ht="15" hidden="1" customHeight="1" x14ac:dyDescent="0.3">
      <c r="A298" s="330"/>
      <c r="B298" s="56">
        <v>32</v>
      </c>
      <c r="C298" s="57" t="str">
        <f t="shared" ca="1" si="55"/>
        <v>4.7</v>
      </c>
      <c r="D298" s="57" t="str">
        <f t="shared" ca="1" si="56"/>
        <v>na</v>
      </c>
      <c r="E298" s="57" t="s">
        <v>40</v>
      </c>
      <c r="F298" s="64" t="str">
        <f t="shared" ca="1" si="57"/>
        <v>https://conservatoire.agglo-larochelle.fr/pratique/reseau-des-ecoles-de-l-agglo?article=puilboreau-a-deux-pas-de-la</v>
      </c>
      <c r="G298" s="57" t="str">
        <f t="shared" ca="1" si="58"/>
        <v>A</v>
      </c>
      <c r="H298" s="57" t="str">
        <f t="shared" ca="1" si="59"/>
        <v/>
      </c>
      <c r="I298" s="57" t="str">
        <f t="shared" ca="1" si="60"/>
        <v/>
      </c>
      <c r="J298" s="59" t="str">
        <f t="shared" ca="1" si="61"/>
        <v/>
      </c>
      <c r="K298" s="60" t="str">
        <f t="shared" ca="1" si="62"/>
        <v/>
      </c>
      <c r="L298" s="60"/>
      <c r="M298" s="60">
        <f t="shared" ca="1" si="63"/>
        <v>0</v>
      </c>
      <c r="N298" s="61" t="str">
        <f t="shared" ca="1" si="64"/>
        <v/>
      </c>
      <c r="O298" s="61"/>
      <c r="P298" s="62"/>
      <c r="Q298" s="62"/>
      <c r="R298" s="62"/>
      <c r="S298" s="62"/>
      <c r="T298" s="62"/>
      <c r="U298" s="63">
        <f t="shared" si="54"/>
        <v>0</v>
      </c>
    </row>
    <row r="299" spans="1:21" ht="15" hidden="1" customHeight="1" x14ac:dyDescent="0.3">
      <c r="A299" s="330"/>
      <c r="B299" s="56">
        <v>32</v>
      </c>
      <c r="C299" s="57" t="str">
        <f t="shared" ca="1" si="55"/>
        <v>4.7</v>
      </c>
      <c r="D299" s="57" t="str">
        <f t="shared" ca="1" si="56"/>
        <v>na</v>
      </c>
      <c r="E299" s="57" t="s">
        <v>43</v>
      </c>
      <c r="F299" s="64" t="str">
        <f t="shared" ca="1" si="57"/>
        <v>https://conservatoire.agglo-larochelle.fr/ressources-documentaires</v>
      </c>
      <c r="G299" s="57" t="str">
        <f t="shared" ca="1" si="58"/>
        <v>A</v>
      </c>
      <c r="H299" s="57" t="str">
        <f t="shared" ca="1" si="59"/>
        <v/>
      </c>
      <c r="I299" s="57" t="str">
        <f t="shared" ca="1" si="60"/>
        <v/>
      </c>
      <c r="J299" s="59" t="str">
        <f t="shared" ca="1" si="61"/>
        <v/>
      </c>
      <c r="K299" s="60" t="str">
        <f t="shared" ca="1" si="62"/>
        <v/>
      </c>
      <c r="L299" s="60"/>
      <c r="M299" s="60">
        <f t="shared" ca="1" si="63"/>
        <v>0</v>
      </c>
      <c r="N299" s="61" t="str">
        <f t="shared" ca="1" si="64"/>
        <v/>
      </c>
      <c r="O299" s="61"/>
      <c r="P299" s="62"/>
      <c r="Q299" s="62"/>
      <c r="R299" s="62"/>
      <c r="S299" s="62"/>
      <c r="T299" s="62"/>
      <c r="U299" s="63">
        <f t="shared" si="54"/>
        <v>0</v>
      </c>
    </row>
    <row r="300" spans="1:21" ht="15" hidden="1" customHeight="1" x14ac:dyDescent="0.3">
      <c r="A300" s="330"/>
      <c r="B300" s="56">
        <v>32</v>
      </c>
      <c r="C300" s="57" t="str">
        <f t="shared" ca="1" si="55"/>
        <v>4.7</v>
      </c>
      <c r="D300" s="57" t="str">
        <f t="shared" ca="1" si="56"/>
        <v>na</v>
      </c>
      <c r="E300" s="57" t="s">
        <v>46</v>
      </c>
      <c r="F300" s="64" t="str">
        <f t="shared" ca="1" si="57"/>
        <v>https://conservatoire.agglo-larochelle.fr/accessibilite</v>
      </c>
      <c r="G300" s="57" t="str">
        <f t="shared" ca="1" si="58"/>
        <v>A</v>
      </c>
      <c r="H300" s="57" t="str">
        <f t="shared" ca="1" si="59"/>
        <v/>
      </c>
      <c r="I300" s="57" t="str">
        <f t="shared" ca="1" si="60"/>
        <v/>
      </c>
      <c r="J300" s="59" t="str">
        <f t="shared" ca="1" si="61"/>
        <v/>
      </c>
      <c r="K300" s="60" t="str">
        <f t="shared" ca="1" si="62"/>
        <v/>
      </c>
      <c r="L300" s="60"/>
      <c r="M300" s="60">
        <f t="shared" ca="1" si="63"/>
        <v>0</v>
      </c>
      <c r="N300" s="61" t="str">
        <f t="shared" ca="1" si="64"/>
        <v/>
      </c>
      <c r="O300" s="61"/>
      <c r="P300" s="62"/>
      <c r="Q300" s="62"/>
      <c r="R300" s="62"/>
      <c r="S300" s="62"/>
      <c r="T300" s="62"/>
      <c r="U300" s="63">
        <f t="shared" si="54"/>
        <v>0</v>
      </c>
    </row>
    <row r="301" spans="1:21" ht="15" hidden="1" customHeight="1" x14ac:dyDescent="0.3">
      <c r="A301" s="330"/>
      <c r="B301" s="56">
        <v>32</v>
      </c>
      <c r="C301" s="57" t="str">
        <f t="shared" ca="1" si="55"/>
        <v>4.7</v>
      </c>
      <c r="D301" s="57" t="str">
        <f t="shared" ca="1" si="56"/>
        <v>na</v>
      </c>
      <c r="E301" s="57" t="s">
        <v>49</v>
      </c>
      <c r="F301" s="64" t="str">
        <f t="shared" ca="1" si="57"/>
        <v>https://conservatoire.agglo-larochelle.fr/mentions-legales</v>
      </c>
      <c r="G301" s="57" t="str">
        <f t="shared" ca="1" si="58"/>
        <v>A</v>
      </c>
      <c r="H301" s="57" t="str">
        <f t="shared" ca="1" si="59"/>
        <v/>
      </c>
      <c r="I301" s="57" t="str">
        <f t="shared" ca="1" si="60"/>
        <v/>
      </c>
      <c r="J301" s="59" t="str">
        <f t="shared" ca="1" si="61"/>
        <v/>
      </c>
      <c r="K301" s="60" t="str">
        <f t="shared" ca="1" si="62"/>
        <v/>
      </c>
      <c r="L301" s="60"/>
      <c r="M301" s="60">
        <f t="shared" ca="1" si="63"/>
        <v>0</v>
      </c>
      <c r="N301" s="61" t="str">
        <f t="shared" ca="1" si="64"/>
        <v/>
      </c>
      <c r="O301" s="61"/>
      <c r="P301" s="62"/>
      <c r="Q301" s="62"/>
      <c r="R301" s="62"/>
      <c r="S301" s="62"/>
      <c r="T301" s="62"/>
      <c r="U301" s="63">
        <f t="shared" si="54"/>
        <v>0</v>
      </c>
    </row>
    <row r="302" spans="1:21" ht="15" hidden="1" customHeight="1" x14ac:dyDescent="0.3">
      <c r="A302" s="330"/>
      <c r="B302" s="56">
        <v>33</v>
      </c>
      <c r="C302" s="57" t="str">
        <f t="shared" ca="1" si="55"/>
        <v>4.8</v>
      </c>
      <c r="D302" s="57" t="str">
        <f t="shared" ca="1" si="56"/>
        <v>na</v>
      </c>
      <c r="E302" s="57" t="s">
        <v>10</v>
      </c>
      <c r="F302" s="64" t="str">
        <f t="shared" ca="1" si="57"/>
        <v>https://conservatoire.agglo-larochelle.fr/</v>
      </c>
      <c r="G302" s="57" t="str">
        <f t="shared" ca="1" si="58"/>
        <v>A</v>
      </c>
      <c r="H302" s="57" t="str">
        <f t="shared" ca="1" si="59"/>
        <v/>
      </c>
      <c r="I302" s="57" t="str">
        <f t="shared" ca="1" si="60"/>
        <v/>
      </c>
      <c r="J302" s="59" t="str">
        <f t="shared" ca="1" si="61"/>
        <v/>
      </c>
      <c r="K302" s="60" t="str">
        <f t="shared" ca="1" si="62"/>
        <v/>
      </c>
      <c r="L302" s="60"/>
      <c r="M302" s="60">
        <f t="shared" ca="1" si="63"/>
        <v>0</v>
      </c>
      <c r="N302" s="61" t="str">
        <f t="shared" ca="1" si="64"/>
        <v/>
      </c>
      <c r="O302" s="61"/>
      <c r="P302" s="62"/>
      <c r="Q302" s="62"/>
      <c r="R302" s="62"/>
      <c r="S302" s="62"/>
      <c r="T302" s="62"/>
      <c r="U302" s="63">
        <f t="shared" si="54"/>
        <v>0</v>
      </c>
    </row>
    <row r="303" spans="1:21" ht="15" hidden="1" customHeight="1" x14ac:dyDescent="0.3">
      <c r="A303" s="330"/>
      <c r="B303" s="56">
        <v>33</v>
      </c>
      <c r="C303" s="57" t="str">
        <f t="shared" ca="1" si="55"/>
        <v>4.8</v>
      </c>
      <c r="D303" s="57" t="str">
        <f t="shared" ca="1" si="56"/>
        <v>na</v>
      </c>
      <c r="E303" s="57" t="s">
        <v>13</v>
      </c>
      <c r="F303" s="64" t="str">
        <f t="shared" ca="1" si="57"/>
        <v>https://conservatoire.agglo-larochelle.fr/plan-du-site</v>
      </c>
      <c r="G303" s="57" t="str">
        <f t="shared" ca="1" si="58"/>
        <v>A</v>
      </c>
      <c r="H303" s="57" t="str">
        <f t="shared" ca="1" si="59"/>
        <v/>
      </c>
      <c r="I303" s="57" t="str">
        <f t="shared" ca="1" si="60"/>
        <v/>
      </c>
      <c r="J303" s="59" t="str">
        <f t="shared" ca="1" si="61"/>
        <v/>
      </c>
      <c r="K303" s="60" t="str">
        <f t="shared" ca="1" si="62"/>
        <v/>
      </c>
      <c r="L303" s="60"/>
      <c r="M303" s="60">
        <f t="shared" ca="1" si="63"/>
        <v>0</v>
      </c>
      <c r="N303" s="61" t="str">
        <f t="shared" ca="1" si="64"/>
        <v/>
      </c>
      <c r="O303" s="61"/>
      <c r="P303" s="62"/>
      <c r="Q303" s="62"/>
      <c r="R303" s="62"/>
      <c r="S303" s="62"/>
      <c r="T303" s="62"/>
      <c r="U303" s="63">
        <f t="shared" si="54"/>
        <v>0</v>
      </c>
    </row>
    <row r="304" spans="1:21" ht="15" hidden="1" customHeight="1" x14ac:dyDescent="0.3">
      <c r="A304" s="330"/>
      <c r="B304" s="56">
        <v>33</v>
      </c>
      <c r="C304" s="57" t="str">
        <f t="shared" ca="1" si="55"/>
        <v>4.8</v>
      </c>
      <c r="D304" s="57" t="str">
        <f t="shared" ca="1" si="56"/>
        <v>na</v>
      </c>
      <c r="E304" s="57" t="s">
        <v>16</v>
      </c>
      <c r="F304" s="64" t="str">
        <f t="shared" ca="1" si="57"/>
        <v>https://conservatoire.agglo-larochelle.fr/musique</v>
      </c>
      <c r="G304" s="57" t="str">
        <f t="shared" ca="1" si="58"/>
        <v>A</v>
      </c>
      <c r="H304" s="57" t="str">
        <f t="shared" ca="1" si="59"/>
        <v/>
      </c>
      <c r="I304" s="57" t="str">
        <f t="shared" ca="1" si="60"/>
        <v/>
      </c>
      <c r="J304" s="59" t="str">
        <f t="shared" ca="1" si="61"/>
        <v/>
      </c>
      <c r="K304" s="60" t="str">
        <f t="shared" ca="1" si="62"/>
        <v/>
      </c>
      <c r="L304" s="60"/>
      <c r="M304" s="60">
        <f t="shared" ca="1" si="63"/>
        <v>0</v>
      </c>
      <c r="N304" s="61" t="str">
        <f t="shared" ca="1" si="64"/>
        <v/>
      </c>
      <c r="O304" s="61"/>
      <c r="P304" s="62"/>
      <c r="Q304" s="62"/>
      <c r="R304" s="62"/>
      <c r="S304" s="62"/>
      <c r="T304" s="62"/>
      <c r="U304" s="63">
        <f t="shared" si="54"/>
        <v>0</v>
      </c>
    </row>
    <row r="305" spans="1:21" ht="15" hidden="1" customHeight="1" x14ac:dyDescent="0.3">
      <c r="A305" s="330"/>
      <c r="B305" s="56">
        <v>33</v>
      </c>
      <c r="C305" s="57" t="str">
        <f t="shared" ca="1" si="55"/>
        <v>4.8</v>
      </c>
      <c r="D305" s="57" t="str">
        <f t="shared" ca="1" si="56"/>
        <v>na</v>
      </c>
      <c r="E305" s="57" t="s">
        <v>19</v>
      </c>
      <c r="F305" s="64" t="str">
        <f t="shared" ca="1" si="57"/>
        <v>https://conservatoire.agglo-larochelle.fr/musique/parcours-du-musicien</v>
      </c>
      <c r="G305" s="57" t="str">
        <f t="shared" ca="1" si="58"/>
        <v>A</v>
      </c>
      <c r="H305" s="57" t="str">
        <f t="shared" ca="1" si="59"/>
        <v/>
      </c>
      <c r="I305" s="57" t="str">
        <f t="shared" ca="1" si="60"/>
        <v/>
      </c>
      <c r="J305" s="59" t="str">
        <f t="shared" ca="1" si="61"/>
        <v/>
      </c>
      <c r="K305" s="60" t="str">
        <f t="shared" ca="1" si="62"/>
        <v/>
      </c>
      <c r="L305" s="60"/>
      <c r="M305" s="60">
        <f t="shared" ca="1" si="63"/>
        <v>0</v>
      </c>
      <c r="N305" s="61" t="str">
        <f t="shared" ca="1" si="64"/>
        <v/>
      </c>
      <c r="O305" s="61"/>
      <c r="P305" s="62"/>
      <c r="Q305" s="62"/>
      <c r="R305" s="62"/>
      <c r="S305" s="62"/>
      <c r="T305" s="62"/>
      <c r="U305" s="63">
        <f t="shared" si="54"/>
        <v>0</v>
      </c>
    </row>
    <row r="306" spans="1:21" ht="15" hidden="1" customHeight="1" x14ac:dyDescent="0.3">
      <c r="A306" s="330"/>
      <c r="B306" s="56">
        <v>33</v>
      </c>
      <c r="C306" s="57" t="str">
        <f t="shared" ca="1" si="55"/>
        <v>4.8</v>
      </c>
      <c r="D306" s="57" t="str">
        <f t="shared" ca="1" si="56"/>
        <v>na</v>
      </c>
      <c r="E306" s="57" t="s">
        <v>22</v>
      </c>
      <c r="F306" s="64" t="str">
        <f t="shared" ca="1" si="57"/>
        <v>https://conservatoire.agglo-larochelle.fr/musique/enseignants-musique</v>
      </c>
      <c r="G306" s="57" t="str">
        <f t="shared" ca="1" si="58"/>
        <v>A</v>
      </c>
      <c r="H306" s="57" t="str">
        <f t="shared" ca="1" si="59"/>
        <v/>
      </c>
      <c r="I306" s="57" t="str">
        <f t="shared" ca="1" si="60"/>
        <v/>
      </c>
      <c r="J306" s="59" t="str">
        <f t="shared" ca="1" si="61"/>
        <v/>
      </c>
      <c r="K306" s="60" t="str">
        <f t="shared" ca="1" si="62"/>
        <v/>
      </c>
      <c r="L306" s="60"/>
      <c r="M306" s="60">
        <f t="shared" ca="1" si="63"/>
        <v>0</v>
      </c>
      <c r="N306" s="61" t="str">
        <f t="shared" ca="1" si="64"/>
        <v/>
      </c>
      <c r="O306" s="61"/>
      <c r="P306" s="62"/>
      <c r="Q306" s="62"/>
      <c r="R306" s="62"/>
      <c r="S306" s="62"/>
      <c r="T306" s="62"/>
      <c r="U306" s="63">
        <f t="shared" si="54"/>
        <v>0</v>
      </c>
    </row>
    <row r="307" spans="1:21" ht="15" hidden="1" customHeight="1" x14ac:dyDescent="0.3">
      <c r="A307" s="330"/>
      <c r="B307" s="56">
        <v>33</v>
      </c>
      <c r="C307" s="57" t="str">
        <f t="shared" ca="1" si="55"/>
        <v>4.8</v>
      </c>
      <c r="D307" s="57" t="str">
        <f t="shared" ca="1" si="56"/>
        <v>na</v>
      </c>
      <c r="E307" s="57" t="s">
        <v>25</v>
      </c>
      <c r="F307" s="64" t="str">
        <f t="shared" ca="1" si="57"/>
        <v>https://conservatoire.agglo-larochelle.fr/agenda?</v>
      </c>
      <c r="G307" s="57" t="str">
        <f t="shared" ca="1" si="58"/>
        <v>A</v>
      </c>
      <c r="H307" s="57" t="str">
        <f t="shared" ca="1" si="59"/>
        <v/>
      </c>
      <c r="I307" s="57" t="str">
        <f t="shared" ca="1" si="60"/>
        <v/>
      </c>
      <c r="J307" s="59" t="str">
        <f t="shared" ca="1" si="61"/>
        <v/>
      </c>
      <c r="K307" s="60" t="str">
        <f t="shared" ca="1" si="62"/>
        <v/>
      </c>
      <c r="L307" s="60"/>
      <c r="M307" s="60">
        <f t="shared" ca="1" si="63"/>
        <v>0</v>
      </c>
      <c r="N307" s="61" t="str">
        <f t="shared" ca="1" si="64"/>
        <v/>
      </c>
      <c r="O307" s="61"/>
      <c r="P307" s="62"/>
      <c r="Q307" s="62"/>
      <c r="R307" s="62"/>
      <c r="S307" s="62"/>
      <c r="T307" s="62"/>
      <c r="U307" s="63">
        <f t="shared" si="54"/>
        <v>0</v>
      </c>
    </row>
    <row r="308" spans="1:21" ht="15" hidden="1" customHeight="1" x14ac:dyDescent="0.3">
      <c r="A308" s="330"/>
      <c r="B308" s="56">
        <v>33</v>
      </c>
      <c r="C308" s="57" t="str">
        <f t="shared" ca="1" si="55"/>
        <v>4.8</v>
      </c>
      <c r="D308" s="57" t="str">
        <f t="shared" ca="1" si="56"/>
        <v>na</v>
      </c>
      <c r="E308" s="57" t="s">
        <v>28</v>
      </c>
      <c r="F308" s="64" t="str">
        <f t="shared" ca="1" si="57"/>
        <v>https://conservatoire.agglo-larochelle.fr/agenda?article=conservatoire-funky-band-et-ateliers-musiques-actuelles</v>
      </c>
      <c r="G308" s="57" t="str">
        <f t="shared" ca="1" si="58"/>
        <v>A</v>
      </c>
      <c r="H308" s="57" t="str">
        <f t="shared" ca="1" si="59"/>
        <v/>
      </c>
      <c r="I308" s="57" t="str">
        <f t="shared" ca="1" si="60"/>
        <v/>
      </c>
      <c r="J308" s="59" t="str">
        <f t="shared" ca="1" si="61"/>
        <v/>
      </c>
      <c r="K308" s="60" t="str">
        <f t="shared" ca="1" si="62"/>
        <v/>
      </c>
      <c r="L308" s="60"/>
      <c r="M308" s="60">
        <f t="shared" ca="1" si="63"/>
        <v>0</v>
      </c>
      <c r="N308" s="61" t="str">
        <f t="shared" ca="1" si="64"/>
        <v/>
      </c>
      <c r="O308" s="61"/>
      <c r="P308" s="62"/>
      <c r="Q308" s="62"/>
      <c r="R308" s="62"/>
      <c r="S308" s="62"/>
      <c r="T308" s="62"/>
      <c r="U308" s="63">
        <f t="shared" si="54"/>
        <v>0</v>
      </c>
    </row>
    <row r="309" spans="1:21" ht="15" hidden="1" customHeight="1" x14ac:dyDescent="0.3">
      <c r="A309" s="330"/>
      <c r="B309" s="56">
        <v>33</v>
      </c>
      <c r="C309" s="57" t="str">
        <f t="shared" ca="1" si="55"/>
        <v>4.8</v>
      </c>
      <c r="D309" s="57" t="str">
        <f t="shared" ca="1" si="56"/>
        <v>na</v>
      </c>
      <c r="E309" s="57" t="s">
        <v>31</v>
      </c>
      <c r="F309" s="64" t="str">
        <f t="shared" ca="1" si="57"/>
        <v>https://conservatoire.agglo-larochelle.fr/actualites</v>
      </c>
      <c r="G309" s="57" t="str">
        <f t="shared" ca="1" si="58"/>
        <v>A</v>
      </c>
      <c r="H309" s="57" t="str">
        <f t="shared" ca="1" si="59"/>
        <v/>
      </c>
      <c r="I309" s="57" t="str">
        <f t="shared" ca="1" si="60"/>
        <v/>
      </c>
      <c r="J309" s="59" t="str">
        <f t="shared" ca="1" si="61"/>
        <v/>
      </c>
      <c r="K309" s="60" t="str">
        <f t="shared" ca="1" si="62"/>
        <v/>
      </c>
      <c r="L309" s="60"/>
      <c r="M309" s="60">
        <f t="shared" ca="1" si="63"/>
        <v>0</v>
      </c>
      <c r="N309" s="61" t="str">
        <f t="shared" ca="1" si="64"/>
        <v/>
      </c>
      <c r="O309" s="61"/>
      <c r="P309" s="62"/>
      <c r="Q309" s="62"/>
      <c r="R309" s="62"/>
      <c r="S309" s="62"/>
      <c r="T309" s="62"/>
      <c r="U309" s="63">
        <f t="shared" si="54"/>
        <v>0</v>
      </c>
    </row>
    <row r="310" spans="1:21" ht="15" hidden="1" customHeight="1" x14ac:dyDescent="0.3">
      <c r="A310" s="330"/>
      <c r="B310" s="56">
        <v>33</v>
      </c>
      <c r="C310" s="57" t="str">
        <f t="shared" ca="1" si="55"/>
        <v>4.8</v>
      </c>
      <c r="D310" s="57" t="str">
        <f t="shared" ca="1" si="56"/>
        <v>na</v>
      </c>
      <c r="E310" s="57" t="s">
        <v>34</v>
      </c>
      <c r="F310" s="64" t="str">
        <f t="shared" ca="1" si="57"/>
        <v>https://conservatoire.agglo-larochelle.fr/-/ouverture-de-saison</v>
      </c>
      <c r="G310" s="57" t="str">
        <f t="shared" ca="1" si="58"/>
        <v>A</v>
      </c>
      <c r="H310" s="57" t="str">
        <f t="shared" ca="1" si="59"/>
        <v/>
      </c>
      <c r="I310" s="57" t="str">
        <f t="shared" ca="1" si="60"/>
        <v/>
      </c>
      <c r="J310" s="59" t="str">
        <f t="shared" ca="1" si="61"/>
        <v/>
      </c>
      <c r="K310" s="60" t="str">
        <f t="shared" ca="1" si="62"/>
        <v/>
      </c>
      <c r="L310" s="60"/>
      <c r="M310" s="60">
        <f t="shared" ca="1" si="63"/>
        <v>0</v>
      </c>
      <c r="N310" s="61" t="str">
        <f t="shared" ca="1" si="64"/>
        <v/>
      </c>
      <c r="O310" s="61"/>
      <c r="P310" s="62"/>
      <c r="Q310" s="62"/>
      <c r="R310" s="62"/>
      <c r="S310" s="62"/>
      <c r="T310" s="62"/>
      <c r="U310" s="63">
        <f t="shared" si="54"/>
        <v>0</v>
      </c>
    </row>
    <row r="311" spans="1:21" ht="15" hidden="1" customHeight="1" x14ac:dyDescent="0.3">
      <c r="A311" s="330"/>
      <c r="B311" s="56">
        <v>33</v>
      </c>
      <c r="C311" s="57" t="str">
        <f t="shared" ca="1" si="55"/>
        <v>4.8</v>
      </c>
      <c r="D311" s="57" t="str">
        <f t="shared" ca="1" si="56"/>
        <v>na</v>
      </c>
      <c r="E311" s="57" t="s">
        <v>37</v>
      </c>
      <c r="F311" s="64" t="str">
        <f t="shared" ca="1" si="57"/>
        <v>https://conservatoire.agglo-larochelle.fr/contactez-nous</v>
      </c>
      <c r="G311" s="57" t="str">
        <f t="shared" ca="1" si="58"/>
        <v>A</v>
      </c>
      <c r="H311" s="57" t="str">
        <f t="shared" ca="1" si="59"/>
        <v/>
      </c>
      <c r="I311" s="57" t="str">
        <f t="shared" ca="1" si="60"/>
        <v/>
      </c>
      <c r="J311" s="59" t="str">
        <f t="shared" ca="1" si="61"/>
        <v/>
      </c>
      <c r="K311" s="60" t="str">
        <f t="shared" ca="1" si="62"/>
        <v/>
      </c>
      <c r="L311" s="60"/>
      <c r="M311" s="60">
        <f t="shared" ca="1" si="63"/>
        <v>0</v>
      </c>
      <c r="N311" s="61" t="str">
        <f t="shared" ca="1" si="64"/>
        <v/>
      </c>
      <c r="O311" s="61"/>
      <c r="P311" s="62"/>
      <c r="Q311" s="62"/>
      <c r="R311" s="62"/>
      <c r="S311" s="62"/>
      <c r="T311" s="62"/>
      <c r="U311" s="63">
        <f t="shared" si="54"/>
        <v>0</v>
      </c>
    </row>
    <row r="312" spans="1:21" ht="15" hidden="1" customHeight="1" x14ac:dyDescent="0.3">
      <c r="A312" s="330"/>
      <c r="B312" s="56">
        <v>33</v>
      </c>
      <c r="C312" s="57" t="str">
        <f t="shared" ca="1" si="55"/>
        <v>4.8</v>
      </c>
      <c r="D312" s="57" t="str">
        <f t="shared" ca="1" si="56"/>
        <v>na</v>
      </c>
      <c r="E312" s="57" t="s">
        <v>40</v>
      </c>
      <c r="F312" s="64" t="str">
        <f t="shared" ca="1" si="57"/>
        <v>https://conservatoire.agglo-larochelle.fr/pratique/reseau-des-ecoles-de-l-agglo?article=puilboreau-a-deux-pas-de-la</v>
      </c>
      <c r="G312" s="57" t="str">
        <f t="shared" ca="1" si="58"/>
        <v>A</v>
      </c>
      <c r="H312" s="57" t="str">
        <f t="shared" ca="1" si="59"/>
        <v/>
      </c>
      <c r="I312" s="57" t="str">
        <f t="shared" ca="1" si="60"/>
        <v/>
      </c>
      <c r="J312" s="59" t="str">
        <f t="shared" ca="1" si="61"/>
        <v/>
      </c>
      <c r="K312" s="60" t="str">
        <f t="shared" ca="1" si="62"/>
        <v/>
      </c>
      <c r="L312" s="60"/>
      <c r="M312" s="60">
        <f t="shared" ca="1" si="63"/>
        <v>0</v>
      </c>
      <c r="N312" s="61" t="str">
        <f t="shared" ca="1" si="64"/>
        <v/>
      </c>
      <c r="O312" s="61"/>
      <c r="P312" s="62"/>
      <c r="Q312" s="62"/>
      <c r="R312" s="62"/>
      <c r="S312" s="62"/>
      <c r="T312" s="62"/>
      <c r="U312" s="63">
        <f t="shared" si="54"/>
        <v>0</v>
      </c>
    </row>
    <row r="313" spans="1:21" ht="15" hidden="1" customHeight="1" x14ac:dyDescent="0.3">
      <c r="A313" s="330"/>
      <c r="B313" s="56">
        <v>33</v>
      </c>
      <c r="C313" s="57" t="str">
        <f t="shared" ca="1" si="55"/>
        <v>4.8</v>
      </c>
      <c r="D313" s="57" t="str">
        <f t="shared" ca="1" si="56"/>
        <v>na</v>
      </c>
      <c r="E313" s="57" t="s">
        <v>43</v>
      </c>
      <c r="F313" s="64" t="str">
        <f t="shared" ca="1" si="57"/>
        <v>https://conservatoire.agglo-larochelle.fr/ressources-documentaires</v>
      </c>
      <c r="G313" s="57" t="str">
        <f t="shared" ca="1" si="58"/>
        <v>A</v>
      </c>
      <c r="H313" s="57" t="str">
        <f t="shared" ca="1" si="59"/>
        <v/>
      </c>
      <c r="I313" s="57" t="str">
        <f t="shared" ca="1" si="60"/>
        <v/>
      </c>
      <c r="J313" s="59" t="str">
        <f t="shared" ca="1" si="61"/>
        <v/>
      </c>
      <c r="K313" s="60" t="str">
        <f t="shared" ca="1" si="62"/>
        <v/>
      </c>
      <c r="L313" s="60"/>
      <c r="M313" s="60">
        <f t="shared" ca="1" si="63"/>
        <v>0</v>
      </c>
      <c r="N313" s="61" t="str">
        <f t="shared" ca="1" si="64"/>
        <v/>
      </c>
      <c r="O313" s="61"/>
      <c r="P313" s="62"/>
      <c r="Q313" s="62"/>
      <c r="R313" s="62"/>
      <c r="S313" s="62"/>
      <c r="T313" s="62"/>
      <c r="U313" s="63">
        <f t="shared" si="54"/>
        <v>0</v>
      </c>
    </row>
    <row r="314" spans="1:21" ht="15" hidden="1" customHeight="1" x14ac:dyDescent="0.3">
      <c r="A314" s="330"/>
      <c r="B314" s="46">
        <v>33</v>
      </c>
      <c r="C314" s="47" t="str">
        <f t="shared" ca="1" si="55"/>
        <v>4.8</v>
      </c>
      <c r="D314" s="47" t="str">
        <f t="shared" ca="1" si="56"/>
        <v>na</v>
      </c>
      <c r="E314" s="47" t="s">
        <v>46</v>
      </c>
      <c r="F314" s="65" t="str">
        <f t="shared" ca="1" si="57"/>
        <v>https://conservatoire.agglo-larochelle.fr/accessibilite</v>
      </c>
      <c r="G314" s="47" t="str">
        <f t="shared" ca="1" si="58"/>
        <v>A</v>
      </c>
      <c r="H314" s="47" t="str">
        <f t="shared" ca="1" si="59"/>
        <v/>
      </c>
      <c r="I314" s="47" t="str">
        <f t="shared" ca="1" si="60"/>
        <v/>
      </c>
      <c r="J314" s="49" t="str">
        <f t="shared" ca="1" si="61"/>
        <v/>
      </c>
      <c r="K314" s="50" t="str">
        <f t="shared" ca="1" si="62"/>
        <v/>
      </c>
      <c r="L314" s="50"/>
      <c r="M314" s="50">
        <f t="shared" ca="1" si="63"/>
        <v>0</v>
      </c>
      <c r="N314" s="51" t="str">
        <f t="shared" ca="1" si="64"/>
        <v/>
      </c>
      <c r="O314" s="51"/>
      <c r="P314" s="52"/>
      <c r="Q314" s="52"/>
      <c r="R314" s="52"/>
      <c r="S314" s="52"/>
      <c r="T314" s="52"/>
      <c r="U314" s="53">
        <f t="shared" si="54"/>
        <v>0</v>
      </c>
    </row>
    <row r="315" spans="1:21" ht="15" hidden="1" customHeight="1" x14ac:dyDescent="0.3">
      <c r="A315" s="330"/>
      <c r="B315" s="56">
        <v>33</v>
      </c>
      <c r="C315" s="57" t="str">
        <f t="shared" ca="1" si="55"/>
        <v>4.8</v>
      </c>
      <c r="D315" s="57" t="str">
        <f t="shared" ca="1" si="56"/>
        <v>na</v>
      </c>
      <c r="E315" s="57" t="s">
        <v>49</v>
      </c>
      <c r="F315" s="64" t="str">
        <f t="shared" ca="1" si="57"/>
        <v>https://conservatoire.agglo-larochelle.fr/mentions-legales</v>
      </c>
      <c r="G315" s="57" t="str">
        <f t="shared" ca="1" si="58"/>
        <v>A</v>
      </c>
      <c r="H315" s="57" t="str">
        <f t="shared" ca="1" si="59"/>
        <v/>
      </c>
      <c r="I315" s="57" t="str">
        <f t="shared" ca="1" si="60"/>
        <v/>
      </c>
      <c r="J315" s="59" t="str">
        <f t="shared" ca="1" si="61"/>
        <v/>
      </c>
      <c r="K315" s="60" t="str">
        <f t="shared" ca="1" si="62"/>
        <v/>
      </c>
      <c r="L315" s="60"/>
      <c r="M315" s="60">
        <f t="shared" ca="1" si="63"/>
        <v>0</v>
      </c>
      <c r="N315" s="61" t="str">
        <f t="shared" ca="1" si="64"/>
        <v/>
      </c>
      <c r="O315" s="61"/>
      <c r="P315" s="62"/>
      <c r="Q315" s="62"/>
      <c r="R315" s="62"/>
      <c r="S315" s="62"/>
      <c r="T315" s="62"/>
      <c r="U315" s="63">
        <f t="shared" si="54"/>
        <v>0</v>
      </c>
    </row>
    <row r="316" spans="1:21" ht="15" hidden="1" customHeight="1" x14ac:dyDescent="0.3">
      <c r="A316" s="330"/>
      <c r="B316" s="56">
        <v>34</v>
      </c>
      <c r="C316" s="57" t="str">
        <f t="shared" ca="1" si="55"/>
        <v>4.9</v>
      </c>
      <c r="D316" s="57" t="str">
        <f t="shared" ca="1" si="56"/>
        <v>na</v>
      </c>
      <c r="E316" s="57" t="s">
        <v>10</v>
      </c>
      <c r="F316" s="64" t="str">
        <f t="shared" ca="1" si="57"/>
        <v>https://conservatoire.agglo-larochelle.fr/</v>
      </c>
      <c r="G316" s="57" t="str">
        <f t="shared" ca="1" si="58"/>
        <v>A</v>
      </c>
      <c r="H316" s="57" t="str">
        <f t="shared" ca="1" si="59"/>
        <v/>
      </c>
      <c r="I316" s="57" t="str">
        <f t="shared" ca="1" si="60"/>
        <v/>
      </c>
      <c r="J316" s="59" t="str">
        <f t="shared" ca="1" si="61"/>
        <v/>
      </c>
      <c r="K316" s="60" t="str">
        <f t="shared" ca="1" si="62"/>
        <v/>
      </c>
      <c r="L316" s="60"/>
      <c r="M316" s="60">
        <f t="shared" ca="1" si="63"/>
        <v>0</v>
      </c>
      <c r="N316" s="61" t="str">
        <f t="shared" ca="1" si="64"/>
        <v/>
      </c>
      <c r="O316" s="61"/>
      <c r="P316" s="62"/>
      <c r="Q316" s="62"/>
      <c r="R316" s="62"/>
      <c r="S316" s="62"/>
      <c r="T316" s="62"/>
      <c r="U316" s="63">
        <f t="shared" si="54"/>
        <v>0</v>
      </c>
    </row>
    <row r="317" spans="1:21" ht="15" hidden="1" customHeight="1" x14ac:dyDescent="0.3">
      <c r="A317" s="330"/>
      <c r="B317" s="56">
        <v>34</v>
      </c>
      <c r="C317" s="57" t="str">
        <f t="shared" ca="1" si="55"/>
        <v>4.9</v>
      </c>
      <c r="D317" s="57" t="str">
        <f t="shared" ca="1" si="56"/>
        <v>na</v>
      </c>
      <c r="E317" s="57" t="s">
        <v>13</v>
      </c>
      <c r="F317" s="64" t="str">
        <f t="shared" ca="1" si="57"/>
        <v>https://conservatoire.agglo-larochelle.fr/plan-du-site</v>
      </c>
      <c r="G317" s="57" t="str">
        <f t="shared" ca="1" si="58"/>
        <v>A</v>
      </c>
      <c r="H317" s="57" t="str">
        <f t="shared" ca="1" si="59"/>
        <v/>
      </c>
      <c r="I317" s="57" t="str">
        <f t="shared" ca="1" si="60"/>
        <v/>
      </c>
      <c r="J317" s="59" t="str">
        <f t="shared" ca="1" si="61"/>
        <v/>
      </c>
      <c r="K317" s="60" t="str">
        <f t="shared" ca="1" si="62"/>
        <v/>
      </c>
      <c r="L317" s="60"/>
      <c r="M317" s="60">
        <f t="shared" ca="1" si="63"/>
        <v>0</v>
      </c>
      <c r="N317" s="61" t="str">
        <f t="shared" ca="1" si="64"/>
        <v/>
      </c>
      <c r="O317" s="61"/>
      <c r="P317" s="62"/>
      <c r="Q317" s="62"/>
      <c r="R317" s="62"/>
      <c r="S317" s="62"/>
      <c r="T317" s="62"/>
      <c r="U317" s="63">
        <f t="shared" si="54"/>
        <v>0</v>
      </c>
    </row>
    <row r="318" spans="1:21" ht="15" hidden="1" customHeight="1" x14ac:dyDescent="0.3">
      <c r="A318" s="330"/>
      <c r="B318" s="56">
        <v>34</v>
      </c>
      <c r="C318" s="57" t="str">
        <f t="shared" ca="1" si="55"/>
        <v>4.9</v>
      </c>
      <c r="D318" s="57" t="str">
        <f t="shared" ca="1" si="56"/>
        <v>na</v>
      </c>
      <c r="E318" s="57" t="s">
        <v>16</v>
      </c>
      <c r="F318" s="64" t="str">
        <f t="shared" ca="1" si="57"/>
        <v>https://conservatoire.agglo-larochelle.fr/musique</v>
      </c>
      <c r="G318" s="57" t="str">
        <f t="shared" ca="1" si="58"/>
        <v>A</v>
      </c>
      <c r="H318" s="57" t="str">
        <f t="shared" ca="1" si="59"/>
        <v/>
      </c>
      <c r="I318" s="57" t="str">
        <f t="shared" ca="1" si="60"/>
        <v/>
      </c>
      <c r="J318" s="59" t="str">
        <f t="shared" ca="1" si="61"/>
        <v/>
      </c>
      <c r="K318" s="60" t="str">
        <f t="shared" ca="1" si="62"/>
        <v/>
      </c>
      <c r="L318" s="60"/>
      <c r="M318" s="60">
        <f t="shared" ca="1" si="63"/>
        <v>0</v>
      </c>
      <c r="N318" s="61" t="str">
        <f t="shared" ca="1" si="64"/>
        <v/>
      </c>
      <c r="O318" s="61"/>
      <c r="P318" s="62"/>
      <c r="Q318" s="62"/>
      <c r="R318" s="62"/>
      <c r="S318" s="62"/>
      <c r="T318" s="62"/>
      <c r="U318" s="63">
        <f t="shared" si="54"/>
        <v>0</v>
      </c>
    </row>
    <row r="319" spans="1:21" ht="15" hidden="1" customHeight="1" x14ac:dyDescent="0.3">
      <c r="A319" s="330"/>
      <c r="B319" s="56">
        <v>34</v>
      </c>
      <c r="C319" s="57" t="str">
        <f t="shared" ca="1" si="55"/>
        <v>4.9</v>
      </c>
      <c r="D319" s="57" t="str">
        <f t="shared" ca="1" si="56"/>
        <v>na</v>
      </c>
      <c r="E319" s="57" t="s">
        <v>19</v>
      </c>
      <c r="F319" s="64" t="str">
        <f t="shared" ca="1" si="57"/>
        <v>https://conservatoire.agglo-larochelle.fr/musique/parcours-du-musicien</v>
      </c>
      <c r="G319" s="57" t="str">
        <f t="shared" ca="1" si="58"/>
        <v>A</v>
      </c>
      <c r="H319" s="57" t="str">
        <f t="shared" ca="1" si="59"/>
        <v/>
      </c>
      <c r="I319" s="57" t="str">
        <f t="shared" ca="1" si="60"/>
        <v/>
      </c>
      <c r="J319" s="59" t="str">
        <f t="shared" ca="1" si="61"/>
        <v/>
      </c>
      <c r="K319" s="60" t="str">
        <f t="shared" ca="1" si="62"/>
        <v/>
      </c>
      <c r="L319" s="60"/>
      <c r="M319" s="60">
        <f t="shared" ca="1" si="63"/>
        <v>0</v>
      </c>
      <c r="N319" s="61" t="str">
        <f t="shared" ca="1" si="64"/>
        <v/>
      </c>
      <c r="O319" s="61"/>
      <c r="P319" s="62"/>
      <c r="Q319" s="62"/>
      <c r="R319" s="62"/>
      <c r="S319" s="62"/>
      <c r="T319" s="62"/>
      <c r="U319" s="63">
        <f t="shared" si="54"/>
        <v>0</v>
      </c>
    </row>
    <row r="320" spans="1:21" ht="15" hidden="1" customHeight="1" x14ac:dyDescent="0.3">
      <c r="A320" s="330"/>
      <c r="B320" s="56">
        <v>34</v>
      </c>
      <c r="C320" s="57" t="str">
        <f t="shared" ca="1" si="55"/>
        <v>4.9</v>
      </c>
      <c r="D320" s="57" t="str">
        <f t="shared" ca="1" si="56"/>
        <v>na</v>
      </c>
      <c r="E320" s="57" t="s">
        <v>22</v>
      </c>
      <c r="F320" s="64" t="str">
        <f t="shared" ca="1" si="57"/>
        <v>https://conservatoire.agglo-larochelle.fr/musique/enseignants-musique</v>
      </c>
      <c r="G320" s="57" t="str">
        <f t="shared" ca="1" si="58"/>
        <v>A</v>
      </c>
      <c r="H320" s="57" t="str">
        <f t="shared" ca="1" si="59"/>
        <v/>
      </c>
      <c r="I320" s="57" t="str">
        <f t="shared" ca="1" si="60"/>
        <v/>
      </c>
      <c r="J320" s="59" t="str">
        <f t="shared" ca="1" si="61"/>
        <v/>
      </c>
      <c r="K320" s="60" t="str">
        <f t="shared" ca="1" si="62"/>
        <v/>
      </c>
      <c r="L320" s="60"/>
      <c r="M320" s="60">
        <f t="shared" ca="1" si="63"/>
        <v>0</v>
      </c>
      <c r="N320" s="61" t="str">
        <f t="shared" ca="1" si="64"/>
        <v/>
      </c>
      <c r="O320" s="61"/>
      <c r="P320" s="62"/>
      <c r="Q320" s="62"/>
      <c r="R320" s="62"/>
      <c r="S320" s="62"/>
      <c r="T320" s="62"/>
      <c r="U320" s="63">
        <f t="shared" si="54"/>
        <v>0</v>
      </c>
    </row>
    <row r="321" spans="1:21" ht="15" hidden="1" customHeight="1" x14ac:dyDescent="0.3">
      <c r="A321" s="330"/>
      <c r="B321" s="56">
        <v>34</v>
      </c>
      <c r="C321" s="57" t="str">
        <f t="shared" ca="1" si="55"/>
        <v>4.9</v>
      </c>
      <c r="D321" s="57" t="str">
        <f t="shared" ca="1" si="56"/>
        <v>na</v>
      </c>
      <c r="E321" s="57" t="s">
        <v>25</v>
      </c>
      <c r="F321" s="64" t="str">
        <f t="shared" ca="1" si="57"/>
        <v>https://conservatoire.agglo-larochelle.fr/agenda?</v>
      </c>
      <c r="G321" s="57" t="str">
        <f t="shared" ca="1" si="58"/>
        <v>A</v>
      </c>
      <c r="H321" s="57" t="str">
        <f t="shared" ca="1" si="59"/>
        <v/>
      </c>
      <c r="I321" s="57" t="str">
        <f t="shared" ca="1" si="60"/>
        <v/>
      </c>
      <c r="J321" s="59" t="str">
        <f t="shared" ca="1" si="61"/>
        <v/>
      </c>
      <c r="K321" s="60" t="str">
        <f t="shared" ca="1" si="62"/>
        <v/>
      </c>
      <c r="L321" s="60"/>
      <c r="M321" s="60">
        <f t="shared" ca="1" si="63"/>
        <v>0</v>
      </c>
      <c r="N321" s="61" t="str">
        <f t="shared" ca="1" si="64"/>
        <v/>
      </c>
      <c r="O321" s="61"/>
      <c r="P321" s="62"/>
      <c r="Q321" s="62"/>
      <c r="R321" s="62"/>
      <c r="S321" s="62"/>
      <c r="T321" s="62"/>
      <c r="U321" s="63">
        <f t="shared" si="54"/>
        <v>0</v>
      </c>
    </row>
    <row r="322" spans="1:21" ht="15" hidden="1" customHeight="1" x14ac:dyDescent="0.3">
      <c r="A322" s="330"/>
      <c r="B322" s="56">
        <v>34</v>
      </c>
      <c r="C322" s="57" t="str">
        <f t="shared" ca="1" si="55"/>
        <v>4.9</v>
      </c>
      <c r="D322" s="57" t="str">
        <f t="shared" ca="1" si="56"/>
        <v>na</v>
      </c>
      <c r="E322" s="57" t="s">
        <v>28</v>
      </c>
      <c r="F322" s="64" t="str">
        <f t="shared" ca="1" si="57"/>
        <v>https://conservatoire.agglo-larochelle.fr/agenda?article=conservatoire-funky-band-et-ateliers-musiques-actuelles</v>
      </c>
      <c r="G322" s="57" t="str">
        <f t="shared" ca="1" si="58"/>
        <v>A</v>
      </c>
      <c r="H322" s="57" t="str">
        <f t="shared" ca="1" si="59"/>
        <v/>
      </c>
      <c r="I322" s="57" t="str">
        <f t="shared" ca="1" si="60"/>
        <v/>
      </c>
      <c r="J322" s="59" t="str">
        <f t="shared" ca="1" si="61"/>
        <v/>
      </c>
      <c r="K322" s="60" t="str">
        <f t="shared" ca="1" si="62"/>
        <v/>
      </c>
      <c r="L322" s="60"/>
      <c r="M322" s="60">
        <f t="shared" ca="1" si="63"/>
        <v>0</v>
      </c>
      <c r="N322" s="61" t="str">
        <f t="shared" ca="1" si="64"/>
        <v/>
      </c>
      <c r="O322" s="61"/>
      <c r="P322" s="62"/>
      <c r="Q322" s="62"/>
      <c r="R322" s="62"/>
      <c r="S322" s="62"/>
      <c r="T322" s="62"/>
      <c r="U322" s="63">
        <f t="shared" si="54"/>
        <v>0</v>
      </c>
    </row>
    <row r="323" spans="1:21" ht="15" hidden="1" customHeight="1" x14ac:dyDescent="0.3">
      <c r="A323" s="330"/>
      <c r="B323" s="56">
        <v>34</v>
      </c>
      <c r="C323" s="57" t="str">
        <f t="shared" ca="1" si="55"/>
        <v>4.9</v>
      </c>
      <c r="D323" s="57" t="str">
        <f t="shared" ca="1" si="56"/>
        <v>na</v>
      </c>
      <c r="E323" s="57" t="s">
        <v>31</v>
      </c>
      <c r="F323" s="64" t="str">
        <f t="shared" ca="1" si="57"/>
        <v>https://conservatoire.agglo-larochelle.fr/actualites</v>
      </c>
      <c r="G323" s="57" t="str">
        <f t="shared" ca="1" si="58"/>
        <v>A</v>
      </c>
      <c r="H323" s="57" t="str">
        <f t="shared" ca="1" si="59"/>
        <v/>
      </c>
      <c r="I323" s="57" t="str">
        <f t="shared" ca="1" si="60"/>
        <v/>
      </c>
      <c r="J323" s="59" t="str">
        <f t="shared" ca="1" si="61"/>
        <v/>
      </c>
      <c r="K323" s="60" t="str">
        <f t="shared" ca="1" si="62"/>
        <v/>
      </c>
      <c r="L323" s="60"/>
      <c r="M323" s="60">
        <f t="shared" ca="1" si="63"/>
        <v>0</v>
      </c>
      <c r="N323" s="61" t="str">
        <f t="shared" ca="1" si="64"/>
        <v/>
      </c>
      <c r="O323" s="61"/>
      <c r="P323" s="62"/>
      <c r="Q323" s="62"/>
      <c r="R323" s="62"/>
      <c r="S323" s="62"/>
      <c r="T323" s="62"/>
      <c r="U323" s="63">
        <f t="shared" si="54"/>
        <v>0</v>
      </c>
    </row>
    <row r="324" spans="1:21" ht="15" hidden="1" customHeight="1" x14ac:dyDescent="0.3">
      <c r="A324" s="330"/>
      <c r="B324" s="56">
        <v>34</v>
      </c>
      <c r="C324" s="57" t="str">
        <f t="shared" ca="1" si="55"/>
        <v>4.9</v>
      </c>
      <c r="D324" s="57" t="str">
        <f t="shared" ca="1" si="56"/>
        <v>na</v>
      </c>
      <c r="E324" s="57" t="s">
        <v>34</v>
      </c>
      <c r="F324" s="64" t="str">
        <f t="shared" ca="1" si="57"/>
        <v>https://conservatoire.agglo-larochelle.fr/-/ouverture-de-saison</v>
      </c>
      <c r="G324" s="57" t="str">
        <f t="shared" ca="1" si="58"/>
        <v>A</v>
      </c>
      <c r="H324" s="57" t="str">
        <f t="shared" ca="1" si="59"/>
        <v/>
      </c>
      <c r="I324" s="57" t="str">
        <f t="shared" ca="1" si="60"/>
        <v/>
      </c>
      <c r="J324" s="59" t="str">
        <f t="shared" ca="1" si="61"/>
        <v/>
      </c>
      <c r="K324" s="60" t="str">
        <f t="shared" ca="1" si="62"/>
        <v/>
      </c>
      <c r="L324" s="60"/>
      <c r="M324" s="60">
        <f t="shared" ca="1" si="63"/>
        <v>0</v>
      </c>
      <c r="N324" s="61" t="str">
        <f t="shared" ca="1" si="64"/>
        <v/>
      </c>
      <c r="O324" s="61"/>
      <c r="P324" s="62"/>
      <c r="Q324" s="62"/>
      <c r="R324" s="62"/>
      <c r="S324" s="62"/>
      <c r="T324" s="62"/>
      <c r="U324" s="63">
        <f t="shared" si="54"/>
        <v>0</v>
      </c>
    </row>
    <row r="325" spans="1:21" ht="15" hidden="1" customHeight="1" x14ac:dyDescent="0.3">
      <c r="A325" s="330"/>
      <c r="B325" s="56">
        <v>34</v>
      </c>
      <c r="C325" s="57" t="str">
        <f t="shared" ca="1" si="55"/>
        <v>4.9</v>
      </c>
      <c r="D325" s="57" t="str">
        <f t="shared" ca="1" si="56"/>
        <v>na</v>
      </c>
      <c r="E325" s="57" t="s">
        <v>37</v>
      </c>
      <c r="F325" s="64" t="str">
        <f t="shared" ca="1" si="57"/>
        <v>https://conservatoire.agglo-larochelle.fr/contactez-nous</v>
      </c>
      <c r="G325" s="57" t="str">
        <f t="shared" ca="1" si="58"/>
        <v>A</v>
      </c>
      <c r="H325" s="57" t="str">
        <f t="shared" ca="1" si="59"/>
        <v/>
      </c>
      <c r="I325" s="57" t="str">
        <f t="shared" ca="1" si="60"/>
        <v/>
      </c>
      <c r="J325" s="59" t="str">
        <f t="shared" ca="1" si="61"/>
        <v/>
      </c>
      <c r="K325" s="60" t="str">
        <f t="shared" ca="1" si="62"/>
        <v/>
      </c>
      <c r="L325" s="60"/>
      <c r="M325" s="60">
        <f t="shared" ca="1" si="63"/>
        <v>0</v>
      </c>
      <c r="N325" s="61" t="str">
        <f t="shared" ca="1" si="64"/>
        <v/>
      </c>
      <c r="O325" s="61"/>
      <c r="P325" s="62"/>
      <c r="Q325" s="62"/>
      <c r="R325" s="62"/>
      <c r="S325" s="62"/>
      <c r="T325" s="62"/>
      <c r="U325" s="63">
        <f t="shared" si="54"/>
        <v>0</v>
      </c>
    </row>
    <row r="326" spans="1:21" ht="15" hidden="1" customHeight="1" x14ac:dyDescent="0.3">
      <c r="A326" s="330"/>
      <c r="B326" s="56">
        <v>34</v>
      </c>
      <c r="C326" s="57" t="str">
        <f t="shared" ca="1" si="55"/>
        <v>4.9</v>
      </c>
      <c r="D326" s="57" t="str">
        <f t="shared" ca="1" si="56"/>
        <v>na</v>
      </c>
      <c r="E326" s="57" t="s">
        <v>40</v>
      </c>
      <c r="F326" s="64" t="str">
        <f t="shared" ca="1" si="57"/>
        <v>https://conservatoire.agglo-larochelle.fr/pratique/reseau-des-ecoles-de-l-agglo?article=puilboreau-a-deux-pas-de-la</v>
      </c>
      <c r="G326" s="57" t="str">
        <f t="shared" ca="1" si="58"/>
        <v>A</v>
      </c>
      <c r="H326" s="57" t="str">
        <f t="shared" ca="1" si="59"/>
        <v/>
      </c>
      <c r="I326" s="57" t="str">
        <f t="shared" ca="1" si="60"/>
        <v/>
      </c>
      <c r="J326" s="59" t="str">
        <f t="shared" ca="1" si="61"/>
        <v/>
      </c>
      <c r="K326" s="60" t="str">
        <f t="shared" ca="1" si="62"/>
        <v/>
      </c>
      <c r="L326" s="60"/>
      <c r="M326" s="60">
        <f t="shared" ca="1" si="63"/>
        <v>0</v>
      </c>
      <c r="N326" s="61" t="str">
        <f t="shared" ca="1" si="64"/>
        <v/>
      </c>
      <c r="O326" s="61"/>
      <c r="P326" s="62"/>
      <c r="Q326" s="62"/>
      <c r="R326" s="62"/>
      <c r="S326" s="62"/>
      <c r="T326" s="62"/>
      <c r="U326" s="63">
        <f t="shared" si="54"/>
        <v>0</v>
      </c>
    </row>
    <row r="327" spans="1:21" ht="15" hidden="1" customHeight="1" x14ac:dyDescent="0.3">
      <c r="A327" s="330"/>
      <c r="B327" s="56">
        <v>34</v>
      </c>
      <c r="C327" s="57" t="str">
        <f t="shared" ca="1" si="55"/>
        <v>4.9</v>
      </c>
      <c r="D327" s="57" t="str">
        <f t="shared" ca="1" si="56"/>
        <v>na</v>
      </c>
      <c r="E327" s="57" t="s">
        <v>43</v>
      </c>
      <c r="F327" s="64" t="str">
        <f t="shared" ca="1" si="57"/>
        <v>https://conservatoire.agglo-larochelle.fr/ressources-documentaires</v>
      </c>
      <c r="G327" s="57" t="str">
        <f t="shared" ca="1" si="58"/>
        <v>A</v>
      </c>
      <c r="H327" s="57" t="str">
        <f t="shared" ca="1" si="59"/>
        <v/>
      </c>
      <c r="I327" s="57" t="str">
        <f t="shared" ca="1" si="60"/>
        <v/>
      </c>
      <c r="J327" s="59" t="str">
        <f t="shared" ca="1" si="61"/>
        <v/>
      </c>
      <c r="K327" s="60" t="str">
        <f t="shared" ca="1" si="62"/>
        <v/>
      </c>
      <c r="L327" s="60"/>
      <c r="M327" s="60">
        <f t="shared" ca="1" si="63"/>
        <v>0</v>
      </c>
      <c r="N327" s="61" t="str">
        <f t="shared" ca="1" si="64"/>
        <v/>
      </c>
      <c r="O327" s="61"/>
      <c r="P327" s="62"/>
      <c r="Q327" s="62"/>
      <c r="R327" s="62"/>
      <c r="S327" s="62"/>
      <c r="T327" s="62"/>
      <c r="U327" s="63">
        <f t="shared" si="54"/>
        <v>0</v>
      </c>
    </row>
    <row r="328" spans="1:21" ht="15" hidden="1" customHeight="1" x14ac:dyDescent="0.3">
      <c r="A328" s="330"/>
      <c r="B328" s="56">
        <v>34</v>
      </c>
      <c r="C328" s="57" t="str">
        <f t="shared" ca="1" si="55"/>
        <v>4.9</v>
      </c>
      <c r="D328" s="57" t="str">
        <f t="shared" ca="1" si="56"/>
        <v>na</v>
      </c>
      <c r="E328" s="57" t="s">
        <v>46</v>
      </c>
      <c r="F328" s="64" t="str">
        <f t="shared" ca="1" si="57"/>
        <v>https://conservatoire.agglo-larochelle.fr/accessibilite</v>
      </c>
      <c r="G328" s="57" t="str">
        <f t="shared" ca="1" si="58"/>
        <v>A</v>
      </c>
      <c r="H328" s="57" t="str">
        <f t="shared" ca="1" si="59"/>
        <v/>
      </c>
      <c r="I328" s="57" t="str">
        <f t="shared" ca="1" si="60"/>
        <v/>
      </c>
      <c r="J328" s="59" t="str">
        <f t="shared" ca="1" si="61"/>
        <v/>
      </c>
      <c r="K328" s="60" t="str">
        <f t="shared" ca="1" si="62"/>
        <v/>
      </c>
      <c r="L328" s="60"/>
      <c r="M328" s="60">
        <f t="shared" ca="1" si="63"/>
        <v>0</v>
      </c>
      <c r="N328" s="61" t="str">
        <f t="shared" ca="1" si="64"/>
        <v/>
      </c>
      <c r="O328" s="61"/>
      <c r="P328" s="62"/>
      <c r="Q328" s="62"/>
      <c r="R328" s="62"/>
      <c r="S328" s="62"/>
      <c r="T328" s="62"/>
      <c r="U328" s="63">
        <f t="shared" ref="U328:U391" si="65">SUM($P328:$T328)</f>
        <v>0</v>
      </c>
    </row>
    <row r="329" spans="1:21" ht="15" hidden="1" customHeight="1" x14ac:dyDescent="0.3">
      <c r="A329" s="330"/>
      <c r="B329" s="56">
        <v>34</v>
      </c>
      <c r="C329" s="57" t="str">
        <f t="shared" ca="1" si="55"/>
        <v>4.9</v>
      </c>
      <c r="D329" s="57" t="str">
        <f t="shared" ca="1" si="56"/>
        <v>na</v>
      </c>
      <c r="E329" s="57" t="s">
        <v>49</v>
      </c>
      <c r="F329" s="64" t="str">
        <f t="shared" ca="1" si="57"/>
        <v>https://conservatoire.agglo-larochelle.fr/mentions-legales</v>
      </c>
      <c r="G329" s="57" t="str">
        <f t="shared" ca="1" si="58"/>
        <v>A</v>
      </c>
      <c r="H329" s="57" t="str">
        <f t="shared" ca="1" si="59"/>
        <v/>
      </c>
      <c r="I329" s="57" t="str">
        <f t="shared" ca="1" si="60"/>
        <v/>
      </c>
      <c r="J329" s="59" t="str">
        <f t="shared" ca="1" si="61"/>
        <v/>
      </c>
      <c r="K329" s="60" t="str">
        <f t="shared" ca="1" si="62"/>
        <v/>
      </c>
      <c r="L329" s="60"/>
      <c r="M329" s="60">
        <f t="shared" ca="1" si="63"/>
        <v>0</v>
      </c>
      <c r="N329" s="61" t="str">
        <f t="shared" ca="1" si="64"/>
        <v/>
      </c>
      <c r="O329" s="61"/>
      <c r="P329" s="62"/>
      <c r="Q329" s="62"/>
      <c r="R329" s="62"/>
      <c r="S329" s="62"/>
      <c r="T329" s="62"/>
      <c r="U329" s="63">
        <f t="shared" si="65"/>
        <v>0</v>
      </c>
    </row>
    <row r="330" spans="1:21" ht="15" hidden="1" customHeight="1" x14ac:dyDescent="0.3">
      <c r="A330" s="330"/>
      <c r="B330" s="56">
        <v>35</v>
      </c>
      <c r="C330" s="57" t="str">
        <f t="shared" ca="1" si="55"/>
        <v>4.10</v>
      </c>
      <c r="D330" s="57" t="str">
        <f t="shared" ca="1" si="56"/>
        <v>na</v>
      </c>
      <c r="E330" s="57" t="s">
        <v>10</v>
      </c>
      <c r="F330" s="64" t="str">
        <f t="shared" ca="1" si="57"/>
        <v>https://conservatoire.agglo-larochelle.fr/</v>
      </c>
      <c r="G330" s="57" t="str">
        <f t="shared" ca="1" si="58"/>
        <v>A</v>
      </c>
      <c r="H330" s="57" t="str">
        <f t="shared" ca="1" si="59"/>
        <v>x</v>
      </c>
      <c r="I330" s="57" t="str">
        <f t="shared" ca="1" si="60"/>
        <v/>
      </c>
      <c r="J330" s="59" t="str">
        <f t="shared" ca="1" si="61"/>
        <v/>
      </c>
      <c r="K330" s="60" t="str">
        <f t="shared" ca="1" si="62"/>
        <v/>
      </c>
      <c r="L330" s="60"/>
      <c r="M330" s="60">
        <f t="shared" ca="1" si="63"/>
        <v>0</v>
      </c>
      <c r="N330" s="61" t="str">
        <f t="shared" ca="1" si="64"/>
        <v/>
      </c>
      <c r="O330" s="61"/>
      <c r="P330" s="62"/>
      <c r="Q330" s="62"/>
      <c r="R330" s="62"/>
      <c r="S330" s="62"/>
      <c r="T330" s="62"/>
      <c r="U330" s="63">
        <f t="shared" si="65"/>
        <v>0</v>
      </c>
    </row>
    <row r="331" spans="1:21" ht="15" hidden="1" customHeight="1" x14ac:dyDescent="0.3">
      <c r="A331" s="330"/>
      <c r="B331" s="56">
        <v>35</v>
      </c>
      <c r="C331" s="57" t="str">
        <f t="shared" ca="1" si="55"/>
        <v>4.10</v>
      </c>
      <c r="D331" s="57" t="str">
        <f t="shared" ca="1" si="56"/>
        <v>na</v>
      </c>
      <c r="E331" s="57" t="s">
        <v>13</v>
      </c>
      <c r="F331" s="64" t="str">
        <f t="shared" ca="1" si="57"/>
        <v>https://conservatoire.agglo-larochelle.fr/plan-du-site</v>
      </c>
      <c r="G331" s="57" t="str">
        <f t="shared" ca="1" si="58"/>
        <v>A</v>
      </c>
      <c r="H331" s="57" t="str">
        <f t="shared" ca="1" si="59"/>
        <v>x</v>
      </c>
      <c r="I331" s="57" t="str">
        <f t="shared" ca="1" si="60"/>
        <v/>
      </c>
      <c r="J331" s="59" t="str">
        <f t="shared" ca="1" si="61"/>
        <v/>
      </c>
      <c r="K331" s="60" t="str">
        <f t="shared" ca="1" si="62"/>
        <v/>
      </c>
      <c r="L331" s="60"/>
      <c r="M331" s="60">
        <f t="shared" ca="1" si="63"/>
        <v>0</v>
      </c>
      <c r="N331" s="61" t="str">
        <f t="shared" ca="1" si="64"/>
        <v/>
      </c>
      <c r="O331" s="61"/>
      <c r="P331" s="62"/>
      <c r="Q331" s="62"/>
      <c r="R331" s="62"/>
      <c r="S331" s="62"/>
      <c r="T331" s="62"/>
      <c r="U331" s="63">
        <f t="shared" si="65"/>
        <v>0</v>
      </c>
    </row>
    <row r="332" spans="1:21" ht="15" hidden="1" customHeight="1" x14ac:dyDescent="0.3">
      <c r="A332" s="330"/>
      <c r="B332" s="46">
        <v>35</v>
      </c>
      <c r="C332" s="47" t="str">
        <f t="shared" ca="1" si="55"/>
        <v>4.10</v>
      </c>
      <c r="D332" s="47" t="str">
        <f t="shared" ca="1" si="56"/>
        <v>na</v>
      </c>
      <c r="E332" s="47" t="s">
        <v>16</v>
      </c>
      <c r="F332" s="65" t="str">
        <f t="shared" ca="1" si="57"/>
        <v>https://conservatoire.agglo-larochelle.fr/musique</v>
      </c>
      <c r="G332" s="47" t="str">
        <f t="shared" ca="1" si="58"/>
        <v>A</v>
      </c>
      <c r="H332" s="47" t="str">
        <f t="shared" ca="1" si="59"/>
        <v>x</v>
      </c>
      <c r="I332" s="47" t="str">
        <f t="shared" ca="1" si="60"/>
        <v/>
      </c>
      <c r="J332" s="49" t="str">
        <f t="shared" ca="1" si="61"/>
        <v/>
      </c>
      <c r="K332" s="50" t="str">
        <f t="shared" ca="1" si="62"/>
        <v/>
      </c>
      <c r="L332" s="50"/>
      <c r="M332" s="50">
        <f t="shared" ca="1" si="63"/>
        <v>0</v>
      </c>
      <c r="N332" s="51" t="str">
        <f t="shared" ca="1" si="64"/>
        <v/>
      </c>
      <c r="O332" s="51"/>
      <c r="P332" s="52"/>
      <c r="Q332" s="52"/>
      <c r="R332" s="52"/>
      <c r="S332" s="52"/>
      <c r="T332" s="52"/>
      <c r="U332" s="53">
        <f t="shared" si="65"/>
        <v>0</v>
      </c>
    </row>
    <row r="333" spans="1:21" ht="15" hidden="1" customHeight="1" x14ac:dyDescent="0.3">
      <c r="A333" s="330"/>
      <c r="B333" s="56">
        <v>35</v>
      </c>
      <c r="C333" s="57" t="str">
        <f t="shared" ca="1" si="55"/>
        <v>4.10</v>
      </c>
      <c r="D333" s="57" t="str">
        <f t="shared" ca="1" si="56"/>
        <v>na</v>
      </c>
      <c r="E333" s="57" t="s">
        <v>19</v>
      </c>
      <c r="F333" s="64" t="str">
        <f t="shared" ca="1" si="57"/>
        <v>https://conservatoire.agglo-larochelle.fr/musique/parcours-du-musicien</v>
      </c>
      <c r="G333" s="57" t="str">
        <f t="shared" ca="1" si="58"/>
        <v>A</v>
      </c>
      <c r="H333" s="57" t="str">
        <f t="shared" ca="1" si="59"/>
        <v>x</v>
      </c>
      <c r="I333" s="57" t="str">
        <f t="shared" ca="1" si="60"/>
        <v/>
      </c>
      <c r="J333" s="59" t="str">
        <f t="shared" ca="1" si="61"/>
        <v/>
      </c>
      <c r="K333" s="60" t="str">
        <f t="shared" ca="1" si="62"/>
        <v/>
      </c>
      <c r="L333" s="60"/>
      <c r="M333" s="60">
        <f t="shared" ca="1" si="63"/>
        <v>0</v>
      </c>
      <c r="N333" s="61" t="str">
        <f t="shared" ca="1" si="64"/>
        <v/>
      </c>
      <c r="O333" s="61"/>
      <c r="P333" s="62"/>
      <c r="Q333" s="62"/>
      <c r="R333" s="62"/>
      <c r="S333" s="62"/>
      <c r="T333" s="62"/>
      <c r="U333" s="63">
        <f t="shared" si="65"/>
        <v>0</v>
      </c>
    </row>
    <row r="334" spans="1:21" ht="15" hidden="1" customHeight="1" x14ac:dyDescent="0.3">
      <c r="A334" s="330"/>
      <c r="B334" s="56">
        <v>35</v>
      </c>
      <c r="C334" s="57" t="str">
        <f t="shared" ca="1" si="55"/>
        <v>4.10</v>
      </c>
      <c r="D334" s="57" t="str">
        <f t="shared" ca="1" si="56"/>
        <v>na</v>
      </c>
      <c r="E334" s="57" t="s">
        <v>22</v>
      </c>
      <c r="F334" s="64" t="str">
        <f t="shared" ca="1" si="57"/>
        <v>https://conservatoire.agglo-larochelle.fr/musique/enseignants-musique</v>
      </c>
      <c r="G334" s="57" t="str">
        <f t="shared" ca="1" si="58"/>
        <v>A</v>
      </c>
      <c r="H334" s="57" t="str">
        <f t="shared" ca="1" si="59"/>
        <v>x</v>
      </c>
      <c r="I334" s="57" t="str">
        <f t="shared" ca="1" si="60"/>
        <v/>
      </c>
      <c r="J334" s="59" t="str">
        <f t="shared" ca="1" si="61"/>
        <v/>
      </c>
      <c r="K334" s="60" t="str">
        <f t="shared" ca="1" si="62"/>
        <v/>
      </c>
      <c r="L334" s="60"/>
      <c r="M334" s="60">
        <f t="shared" ca="1" si="63"/>
        <v>0</v>
      </c>
      <c r="N334" s="61" t="str">
        <f t="shared" ca="1" si="64"/>
        <v/>
      </c>
      <c r="O334" s="61"/>
      <c r="P334" s="62"/>
      <c r="Q334" s="62"/>
      <c r="R334" s="62"/>
      <c r="S334" s="62"/>
      <c r="T334" s="62"/>
      <c r="U334" s="63">
        <f t="shared" si="65"/>
        <v>0</v>
      </c>
    </row>
    <row r="335" spans="1:21" ht="15" hidden="1" customHeight="1" x14ac:dyDescent="0.3">
      <c r="A335" s="330"/>
      <c r="B335" s="56">
        <v>35</v>
      </c>
      <c r="C335" s="57" t="str">
        <f t="shared" ca="1" si="55"/>
        <v>4.10</v>
      </c>
      <c r="D335" s="57" t="str">
        <f t="shared" ca="1" si="56"/>
        <v>na</v>
      </c>
      <c r="E335" s="57" t="s">
        <v>25</v>
      </c>
      <c r="F335" s="64" t="str">
        <f t="shared" ca="1" si="57"/>
        <v>https://conservatoire.agglo-larochelle.fr/agenda?</v>
      </c>
      <c r="G335" s="57" t="str">
        <f t="shared" ca="1" si="58"/>
        <v>A</v>
      </c>
      <c r="H335" s="57" t="str">
        <f t="shared" ca="1" si="59"/>
        <v>x</v>
      </c>
      <c r="I335" s="57" t="str">
        <f t="shared" ca="1" si="60"/>
        <v/>
      </c>
      <c r="J335" s="59" t="str">
        <f t="shared" ca="1" si="61"/>
        <v/>
      </c>
      <c r="K335" s="60" t="str">
        <f t="shared" ca="1" si="62"/>
        <v/>
      </c>
      <c r="L335" s="60"/>
      <c r="M335" s="60">
        <f t="shared" ca="1" si="63"/>
        <v>0</v>
      </c>
      <c r="N335" s="61" t="str">
        <f t="shared" ca="1" si="64"/>
        <v/>
      </c>
      <c r="O335" s="61"/>
      <c r="P335" s="62"/>
      <c r="Q335" s="62"/>
      <c r="R335" s="62"/>
      <c r="S335" s="62"/>
      <c r="T335" s="62"/>
      <c r="U335" s="63">
        <f t="shared" si="65"/>
        <v>0</v>
      </c>
    </row>
    <row r="336" spans="1:21" ht="15" hidden="1" customHeight="1" x14ac:dyDescent="0.3">
      <c r="A336" s="330"/>
      <c r="B336" s="56">
        <v>35</v>
      </c>
      <c r="C336" s="57" t="str">
        <f t="shared" ca="1" si="55"/>
        <v>4.10</v>
      </c>
      <c r="D336" s="57" t="str">
        <f t="shared" ca="1" si="56"/>
        <v>na</v>
      </c>
      <c r="E336" s="57" t="s">
        <v>28</v>
      </c>
      <c r="F336" s="64" t="str">
        <f t="shared" ca="1" si="57"/>
        <v>https://conservatoire.agglo-larochelle.fr/agenda?article=conservatoire-funky-band-et-ateliers-musiques-actuelles</v>
      </c>
      <c r="G336" s="57" t="str">
        <f t="shared" ca="1" si="58"/>
        <v>A</v>
      </c>
      <c r="H336" s="57" t="str">
        <f t="shared" ca="1" si="59"/>
        <v>x</v>
      </c>
      <c r="I336" s="57" t="str">
        <f t="shared" ca="1" si="60"/>
        <v/>
      </c>
      <c r="J336" s="59" t="str">
        <f t="shared" ca="1" si="61"/>
        <v/>
      </c>
      <c r="K336" s="60" t="str">
        <f t="shared" ca="1" si="62"/>
        <v/>
      </c>
      <c r="L336" s="60"/>
      <c r="M336" s="60">
        <f t="shared" ca="1" si="63"/>
        <v>0</v>
      </c>
      <c r="N336" s="61" t="str">
        <f t="shared" ca="1" si="64"/>
        <v/>
      </c>
      <c r="O336" s="61"/>
      <c r="P336" s="62"/>
      <c r="Q336" s="62"/>
      <c r="R336" s="62"/>
      <c r="S336" s="62"/>
      <c r="T336" s="62"/>
      <c r="U336" s="63">
        <f t="shared" si="65"/>
        <v>0</v>
      </c>
    </row>
    <row r="337" spans="1:21" ht="15" hidden="1" customHeight="1" x14ac:dyDescent="0.3">
      <c r="A337" s="330"/>
      <c r="B337" s="56">
        <v>35</v>
      </c>
      <c r="C337" s="57" t="str">
        <f t="shared" ca="1" si="55"/>
        <v>4.10</v>
      </c>
      <c r="D337" s="57" t="str">
        <f t="shared" ca="1" si="56"/>
        <v>na</v>
      </c>
      <c r="E337" s="57" t="s">
        <v>31</v>
      </c>
      <c r="F337" s="64" t="str">
        <f t="shared" ca="1" si="57"/>
        <v>https://conservatoire.agglo-larochelle.fr/actualites</v>
      </c>
      <c r="G337" s="57" t="str">
        <f t="shared" ca="1" si="58"/>
        <v>A</v>
      </c>
      <c r="H337" s="57" t="str">
        <f t="shared" ca="1" si="59"/>
        <v>x</v>
      </c>
      <c r="I337" s="57" t="str">
        <f t="shared" ca="1" si="60"/>
        <v/>
      </c>
      <c r="J337" s="59" t="str">
        <f t="shared" ca="1" si="61"/>
        <v/>
      </c>
      <c r="K337" s="60" t="str">
        <f t="shared" ca="1" si="62"/>
        <v/>
      </c>
      <c r="L337" s="60"/>
      <c r="M337" s="60">
        <f t="shared" ca="1" si="63"/>
        <v>0</v>
      </c>
      <c r="N337" s="61" t="str">
        <f t="shared" ca="1" si="64"/>
        <v/>
      </c>
      <c r="O337" s="61"/>
      <c r="P337" s="62"/>
      <c r="Q337" s="62"/>
      <c r="R337" s="62"/>
      <c r="S337" s="62"/>
      <c r="T337" s="62"/>
      <c r="U337" s="63">
        <f t="shared" si="65"/>
        <v>0</v>
      </c>
    </row>
    <row r="338" spans="1:21" ht="15" hidden="1" customHeight="1" x14ac:dyDescent="0.3">
      <c r="A338" s="330"/>
      <c r="B338" s="56">
        <v>35</v>
      </c>
      <c r="C338" s="57" t="str">
        <f t="shared" ca="1" si="55"/>
        <v>4.10</v>
      </c>
      <c r="D338" s="57" t="str">
        <f t="shared" ca="1" si="56"/>
        <v>na</v>
      </c>
      <c r="E338" s="57" t="s">
        <v>34</v>
      </c>
      <c r="F338" s="64" t="str">
        <f t="shared" ca="1" si="57"/>
        <v>https://conservatoire.agglo-larochelle.fr/-/ouverture-de-saison</v>
      </c>
      <c r="G338" s="57" t="str">
        <f t="shared" ca="1" si="58"/>
        <v>A</v>
      </c>
      <c r="H338" s="57" t="str">
        <f t="shared" ca="1" si="59"/>
        <v>x</v>
      </c>
      <c r="I338" s="57" t="str">
        <f t="shared" ca="1" si="60"/>
        <v/>
      </c>
      <c r="J338" s="59" t="str">
        <f t="shared" ca="1" si="61"/>
        <v/>
      </c>
      <c r="K338" s="60" t="str">
        <f t="shared" ca="1" si="62"/>
        <v/>
      </c>
      <c r="L338" s="60"/>
      <c r="M338" s="60">
        <f t="shared" ca="1" si="63"/>
        <v>0</v>
      </c>
      <c r="N338" s="61" t="str">
        <f t="shared" ca="1" si="64"/>
        <v/>
      </c>
      <c r="O338" s="61"/>
      <c r="P338" s="62"/>
      <c r="Q338" s="62"/>
      <c r="R338" s="62"/>
      <c r="S338" s="62"/>
      <c r="T338" s="62"/>
      <c r="U338" s="63">
        <f t="shared" si="65"/>
        <v>0</v>
      </c>
    </row>
    <row r="339" spans="1:21" ht="15" hidden="1" customHeight="1" x14ac:dyDescent="0.3">
      <c r="A339" s="330"/>
      <c r="B339" s="56">
        <v>35</v>
      </c>
      <c r="C339" s="57" t="str">
        <f t="shared" ca="1" si="55"/>
        <v>4.10</v>
      </c>
      <c r="D339" s="57" t="str">
        <f t="shared" ca="1" si="56"/>
        <v>na</v>
      </c>
      <c r="E339" s="57" t="s">
        <v>37</v>
      </c>
      <c r="F339" s="64" t="str">
        <f t="shared" ca="1" si="57"/>
        <v>https://conservatoire.agglo-larochelle.fr/contactez-nous</v>
      </c>
      <c r="G339" s="57" t="str">
        <f t="shared" ca="1" si="58"/>
        <v>A</v>
      </c>
      <c r="H339" s="57" t="str">
        <f t="shared" ca="1" si="59"/>
        <v>x</v>
      </c>
      <c r="I339" s="57" t="str">
        <f t="shared" ca="1" si="60"/>
        <v/>
      </c>
      <c r="J339" s="59" t="str">
        <f t="shared" ca="1" si="61"/>
        <v/>
      </c>
      <c r="K339" s="60" t="str">
        <f t="shared" ca="1" si="62"/>
        <v/>
      </c>
      <c r="L339" s="60"/>
      <c r="M339" s="60">
        <f t="shared" ca="1" si="63"/>
        <v>0</v>
      </c>
      <c r="N339" s="61" t="str">
        <f t="shared" ca="1" si="64"/>
        <v/>
      </c>
      <c r="O339" s="61"/>
      <c r="P339" s="62"/>
      <c r="Q339" s="62"/>
      <c r="R339" s="62"/>
      <c r="S339" s="62"/>
      <c r="T339" s="62"/>
      <c r="U339" s="63">
        <f t="shared" si="65"/>
        <v>0</v>
      </c>
    </row>
    <row r="340" spans="1:21" ht="15" hidden="1" customHeight="1" x14ac:dyDescent="0.3">
      <c r="A340" s="330"/>
      <c r="B340" s="56">
        <v>35</v>
      </c>
      <c r="C340" s="57" t="str">
        <f t="shared" ca="1" si="55"/>
        <v>4.10</v>
      </c>
      <c r="D340" s="57" t="str">
        <f t="shared" ca="1" si="56"/>
        <v>na</v>
      </c>
      <c r="E340" s="57" t="s">
        <v>40</v>
      </c>
      <c r="F340" s="64" t="str">
        <f t="shared" ca="1" si="57"/>
        <v>https://conservatoire.agglo-larochelle.fr/pratique/reseau-des-ecoles-de-l-agglo?article=puilboreau-a-deux-pas-de-la</v>
      </c>
      <c r="G340" s="57" t="str">
        <f t="shared" ca="1" si="58"/>
        <v>A</v>
      </c>
      <c r="H340" s="57" t="str">
        <f t="shared" ca="1" si="59"/>
        <v>x</v>
      </c>
      <c r="I340" s="57" t="str">
        <f t="shared" ca="1" si="60"/>
        <v/>
      </c>
      <c r="J340" s="59" t="str">
        <f t="shared" ca="1" si="61"/>
        <v/>
      </c>
      <c r="K340" s="60" t="str">
        <f t="shared" ca="1" si="62"/>
        <v/>
      </c>
      <c r="L340" s="60"/>
      <c r="M340" s="60">
        <f t="shared" ca="1" si="63"/>
        <v>0</v>
      </c>
      <c r="N340" s="61" t="str">
        <f t="shared" ca="1" si="64"/>
        <v/>
      </c>
      <c r="O340" s="61"/>
      <c r="P340" s="62"/>
      <c r="Q340" s="62"/>
      <c r="R340" s="62"/>
      <c r="S340" s="62"/>
      <c r="T340" s="62"/>
      <c r="U340" s="63">
        <f t="shared" si="65"/>
        <v>0</v>
      </c>
    </row>
    <row r="341" spans="1:21" ht="15" hidden="1" customHeight="1" x14ac:dyDescent="0.3">
      <c r="A341" s="330"/>
      <c r="B341" s="56">
        <v>35</v>
      </c>
      <c r="C341" s="57" t="str">
        <f t="shared" ca="1" si="55"/>
        <v>4.10</v>
      </c>
      <c r="D341" s="57" t="str">
        <f t="shared" ca="1" si="56"/>
        <v>na</v>
      </c>
      <c r="E341" s="57" t="s">
        <v>43</v>
      </c>
      <c r="F341" s="64" t="str">
        <f t="shared" ca="1" si="57"/>
        <v>https://conservatoire.agglo-larochelle.fr/ressources-documentaires</v>
      </c>
      <c r="G341" s="57" t="str">
        <f t="shared" ca="1" si="58"/>
        <v>A</v>
      </c>
      <c r="H341" s="57" t="str">
        <f t="shared" ca="1" si="59"/>
        <v>x</v>
      </c>
      <c r="I341" s="57" t="str">
        <f t="shared" ca="1" si="60"/>
        <v/>
      </c>
      <c r="J341" s="59" t="str">
        <f t="shared" ca="1" si="61"/>
        <v/>
      </c>
      <c r="K341" s="60" t="str">
        <f t="shared" ca="1" si="62"/>
        <v/>
      </c>
      <c r="L341" s="60"/>
      <c r="M341" s="60">
        <f t="shared" ca="1" si="63"/>
        <v>0</v>
      </c>
      <c r="N341" s="61" t="str">
        <f t="shared" ca="1" si="64"/>
        <v/>
      </c>
      <c r="O341" s="61"/>
      <c r="P341" s="62"/>
      <c r="Q341" s="62"/>
      <c r="R341" s="62"/>
      <c r="S341" s="62"/>
      <c r="T341" s="62"/>
      <c r="U341" s="63">
        <f t="shared" si="65"/>
        <v>0</v>
      </c>
    </row>
    <row r="342" spans="1:21" ht="15" hidden="1" customHeight="1" x14ac:dyDescent="0.3">
      <c r="A342" s="330"/>
      <c r="B342" s="56">
        <v>35</v>
      </c>
      <c r="C342" s="57" t="str">
        <f t="shared" ca="1" si="55"/>
        <v>4.10</v>
      </c>
      <c r="D342" s="57" t="str">
        <f t="shared" ca="1" si="56"/>
        <v>na</v>
      </c>
      <c r="E342" s="57" t="s">
        <v>46</v>
      </c>
      <c r="F342" s="64" t="str">
        <f t="shared" ca="1" si="57"/>
        <v>https://conservatoire.agglo-larochelle.fr/accessibilite</v>
      </c>
      <c r="G342" s="57" t="str">
        <f t="shared" ca="1" si="58"/>
        <v>A</v>
      </c>
      <c r="H342" s="57" t="str">
        <f t="shared" ca="1" si="59"/>
        <v>x</v>
      </c>
      <c r="I342" s="57" t="str">
        <f t="shared" ca="1" si="60"/>
        <v/>
      </c>
      <c r="J342" s="59" t="str">
        <f t="shared" ca="1" si="61"/>
        <v/>
      </c>
      <c r="K342" s="60" t="str">
        <f t="shared" ca="1" si="62"/>
        <v/>
      </c>
      <c r="L342" s="60"/>
      <c r="M342" s="60">
        <f t="shared" ca="1" si="63"/>
        <v>0</v>
      </c>
      <c r="N342" s="61" t="str">
        <f t="shared" ca="1" si="64"/>
        <v/>
      </c>
      <c r="O342" s="61"/>
      <c r="P342" s="62"/>
      <c r="Q342" s="62"/>
      <c r="R342" s="62"/>
      <c r="S342" s="62"/>
      <c r="T342" s="62"/>
      <c r="U342" s="63">
        <f t="shared" si="65"/>
        <v>0</v>
      </c>
    </row>
    <row r="343" spans="1:21" ht="15" hidden="1" customHeight="1" x14ac:dyDescent="0.3">
      <c r="A343" s="330"/>
      <c r="B343" s="56">
        <v>35</v>
      </c>
      <c r="C343" s="57" t="str">
        <f t="shared" ca="1" si="55"/>
        <v>4.10</v>
      </c>
      <c r="D343" s="57" t="str">
        <f t="shared" ca="1" si="56"/>
        <v>na</v>
      </c>
      <c r="E343" s="57" t="s">
        <v>49</v>
      </c>
      <c r="F343" s="64" t="str">
        <f t="shared" ca="1" si="57"/>
        <v>https://conservatoire.agglo-larochelle.fr/mentions-legales</v>
      </c>
      <c r="G343" s="57" t="str">
        <f t="shared" ca="1" si="58"/>
        <v>A</v>
      </c>
      <c r="H343" s="57" t="str">
        <f t="shared" ca="1" si="59"/>
        <v>x</v>
      </c>
      <c r="I343" s="57" t="str">
        <f t="shared" ca="1" si="60"/>
        <v/>
      </c>
      <c r="J343" s="59" t="str">
        <f t="shared" ca="1" si="61"/>
        <v/>
      </c>
      <c r="K343" s="60" t="str">
        <f t="shared" ca="1" si="62"/>
        <v/>
      </c>
      <c r="L343" s="60"/>
      <c r="M343" s="60">
        <f t="shared" ca="1" si="63"/>
        <v>0</v>
      </c>
      <c r="N343" s="61" t="str">
        <f t="shared" ca="1" si="64"/>
        <v/>
      </c>
      <c r="O343" s="61"/>
      <c r="P343" s="62"/>
      <c r="Q343" s="62"/>
      <c r="R343" s="62"/>
      <c r="S343" s="62"/>
      <c r="T343" s="62"/>
      <c r="U343" s="63">
        <f t="shared" si="65"/>
        <v>0</v>
      </c>
    </row>
    <row r="344" spans="1:21" ht="15" hidden="1" customHeight="1" x14ac:dyDescent="0.3">
      <c r="A344" s="330"/>
      <c r="B344" s="56">
        <v>36</v>
      </c>
      <c r="C344" s="57" t="str">
        <f t="shared" ca="1" si="55"/>
        <v>4.11</v>
      </c>
      <c r="D344" s="57" t="str">
        <f t="shared" ca="1" si="56"/>
        <v>na</v>
      </c>
      <c r="E344" s="57" t="s">
        <v>10</v>
      </c>
      <c r="F344" s="64" t="str">
        <f t="shared" ca="1" si="57"/>
        <v>https://conservatoire.agglo-larochelle.fr/</v>
      </c>
      <c r="G344" s="57" t="str">
        <f t="shared" ca="1" si="58"/>
        <v>A</v>
      </c>
      <c r="H344" s="57" t="str">
        <f t="shared" ca="1" si="59"/>
        <v/>
      </c>
      <c r="I344" s="57" t="str">
        <f t="shared" ca="1" si="60"/>
        <v/>
      </c>
      <c r="J344" s="59" t="str">
        <f t="shared" ca="1" si="61"/>
        <v/>
      </c>
      <c r="K344" s="60" t="str">
        <f t="shared" ca="1" si="62"/>
        <v/>
      </c>
      <c r="L344" s="60"/>
      <c r="M344" s="60">
        <f t="shared" ca="1" si="63"/>
        <v>0</v>
      </c>
      <c r="N344" s="61" t="str">
        <f t="shared" ca="1" si="64"/>
        <v/>
      </c>
      <c r="O344" s="61"/>
      <c r="P344" s="62"/>
      <c r="Q344" s="62"/>
      <c r="R344" s="62"/>
      <c r="S344" s="62"/>
      <c r="T344" s="62"/>
      <c r="U344" s="63">
        <f t="shared" si="65"/>
        <v>0</v>
      </c>
    </row>
    <row r="345" spans="1:21" ht="15" hidden="1" customHeight="1" x14ac:dyDescent="0.3">
      <c r="A345" s="330"/>
      <c r="B345" s="56">
        <v>36</v>
      </c>
      <c r="C345" s="57" t="str">
        <f t="shared" ref="C345:C408" ca="1" si="66">IF(INDIRECT($E345&amp;"!B"&amp;$B345)=0,"",INDIRECT($E345&amp;"!B"&amp;$B345))</f>
        <v>4.11</v>
      </c>
      <c r="D345" s="57" t="str">
        <f t="shared" ref="D345:D408" ca="1" si="67">IF(INDIRECT($E345&amp;"!F"&amp;$B345)=0,"",INDIRECT($E345&amp;"!F"&amp;$B345))</f>
        <v>na</v>
      </c>
      <c r="E345" s="57" t="s">
        <v>13</v>
      </c>
      <c r="F345" s="64" t="str">
        <f t="shared" ref="F345:F408" ca="1" si="68">HYPERLINK(INDIRECT($E345&amp;"!C3"))</f>
        <v>https://conservatoire.agglo-larochelle.fr/plan-du-site</v>
      </c>
      <c r="G345" s="57" t="str">
        <f t="shared" ref="G345:G408" ca="1" si="69">IF(INDIRECT($E345&amp;"!C"&amp;$B345)=0,"",INDIRECT($E345&amp;"!C"&amp;$B345))</f>
        <v>A</v>
      </c>
      <c r="H345" s="57" t="str">
        <f t="shared" ref="H345:H408" ca="1" si="70">IF(INDIRECT($E345&amp;"!D"&amp;$B345)=0,"",INDIRECT($E345&amp;"!D"&amp;$B345))</f>
        <v/>
      </c>
      <c r="I345" s="57" t="str">
        <f t="shared" ref="I345:I408" ca="1" si="71">IF(INDIRECT($E345&amp;"!H"&amp;$B345)=0,"",INDIRECT($E345&amp;"!H"&amp;$B345))</f>
        <v/>
      </c>
      <c r="J345" s="59" t="str">
        <f t="shared" ref="J345:J408" ca="1" si="72">IF(INDIRECT($E345&amp;"!I"&amp;$B345)=0,"",INDIRECT($E345&amp;"!I"&amp;$B345))</f>
        <v/>
      </c>
      <c r="K345" s="60" t="str">
        <f t="shared" ref="K345:K408" ca="1" si="73">IFERROR(VLOOKUP($J345,$W$1:$AA$4,(MATCH($I345,$X$5:$AA$5,0))+1,FALSE),"")</f>
        <v/>
      </c>
      <c r="L345" s="60"/>
      <c r="M345" s="60">
        <f t="shared" ref="M345:M408" ca="1" si="74">COUNTIFS($C$7:$C$1491,$C345,$D$7:$D$1491,"nc")</f>
        <v>0</v>
      </c>
      <c r="N345" s="61" t="str">
        <f t="shared" ref="N345:N408" ca="1" si="75">IF(INDIRECT($E345&amp;"!J"&amp;$B345)=0,"",INDIRECT($E345&amp;"!J"&amp;$B345))</f>
        <v/>
      </c>
      <c r="O345" s="61"/>
      <c r="P345" s="62"/>
      <c r="Q345" s="62"/>
      <c r="R345" s="62"/>
      <c r="S345" s="62"/>
      <c r="T345" s="62"/>
      <c r="U345" s="63">
        <f t="shared" si="65"/>
        <v>0</v>
      </c>
    </row>
    <row r="346" spans="1:21" ht="15" hidden="1" customHeight="1" x14ac:dyDescent="0.3">
      <c r="A346" s="330"/>
      <c r="B346" s="56">
        <v>36</v>
      </c>
      <c r="C346" s="57" t="str">
        <f t="shared" ca="1" si="66"/>
        <v>4.11</v>
      </c>
      <c r="D346" s="57" t="str">
        <f t="shared" ca="1" si="67"/>
        <v>na</v>
      </c>
      <c r="E346" s="57" t="s">
        <v>16</v>
      </c>
      <c r="F346" s="64" t="str">
        <f t="shared" ca="1" si="68"/>
        <v>https://conservatoire.agglo-larochelle.fr/musique</v>
      </c>
      <c r="G346" s="57" t="str">
        <f t="shared" ca="1" si="69"/>
        <v>A</v>
      </c>
      <c r="H346" s="57" t="str">
        <f t="shared" ca="1" si="70"/>
        <v/>
      </c>
      <c r="I346" s="57" t="str">
        <f t="shared" ca="1" si="71"/>
        <v/>
      </c>
      <c r="J346" s="59" t="str">
        <f t="shared" ca="1" si="72"/>
        <v/>
      </c>
      <c r="K346" s="60" t="str">
        <f t="shared" ca="1" si="73"/>
        <v/>
      </c>
      <c r="L346" s="60"/>
      <c r="M346" s="60">
        <f t="shared" ca="1" si="74"/>
        <v>0</v>
      </c>
      <c r="N346" s="61" t="str">
        <f t="shared" ca="1" si="75"/>
        <v/>
      </c>
      <c r="O346" s="61"/>
      <c r="P346" s="62"/>
      <c r="Q346" s="62"/>
      <c r="R346" s="62"/>
      <c r="S346" s="62"/>
      <c r="T346" s="62"/>
      <c r="U346" s="63">
        <f t="shared" si="65"/>
        <v>0</v>
      </c>
    </row>
    <row r="347" spans="1:21" ht="15" hidden="1" customHeight="1" x14ac:dyDescent="0.3">
      <c r="A347" s="330"/>
      <c r="B347" s="56">
        <v>36</v>
      </c>
      <c r="C347" s="57" t="str">
        <f t="shared" ca="1" si="66"/>
        <v>4.11</v>
      </c>
      <c r="D347" s="57" t="str">
        <f t="shared" ca="1" si="67"/>
        <v>na</v>
      </c>
      <c r="E347" s="57" t="s">
        <v>19</v>
      </c>
      <c r="F347" s="64" t="str">
        <f t="shared" ca="1" si="68"/>
        <v>https://conservatoire.agglo-larochelle.fr/musique/parcours-du-musicien</v>
      </c>
      <c r="G347" s="57" t="str">
        <f t="shared" ca="1" si="69"/>
        <v>A</v>
      </c>
      <c r="H347" s="57" t="str">
        <f t="shared" ca="1" si="70"/>
        <v/>
      </c>
      <c r="I347" s="57" t="str">
        <f t="shared" ca="1" si="71"/>
        <v/>
      </c>
      <c r="J347" s="59" t="str">
        <f t="shared" ca="1" si="72"/>
        <v/>
      </c>
      <c r="K347" s="60" t="str">
        <f t="shared" ca="1" si="73"/>
        <v/>
      </c>
      <c r="L347" s="60"/>
      <c r="M347" s="60">
        <f t="shared" ca="1" si="74"/>
        <v>0</v>
      </c>
      <c r="N347" s="61" t="str">
        <f t="shared" ca="1" si="75"/>
        <v/>
      </c>
      <c r="O347" s="61"/>
      <c r="P347" s="62"/>
      <c r="Q347" s="62"/>
      <c r="R347" s="62"/>
      <c r="S347" s="62"/>
      <c r="T347" s="62"/>
      <c r="U347" s="63">
        <f t="shared" si="65"/>
        <v>0</v>
      </c>
    </row>
    <row r="348" spans="1:21" ht="15" hidden="1" customHeight="1" x14ac:dyDescent="0.3">
      <c r="A348" s="330"/>
      <c r="B348" s="56">
        <v>36</v>
      </c>
      <c r="C348" s="57" t="str">
        <f t="shared" ca="1" si="66"/>
        <v>4.11</v>
      </c>
      <c r="D348" s="57" t="str">
        <f t="shared" ca="1" si="67"/>
        <v>na</v>
      </c>
      <c r="E348" s="57" t="s">
        <v>22</v>
      </c>
      <c r="F348" s="64" t="str">
        <f t="shared" ca="1" si="68"/>
        <v>https://conservatoire.agglo-larochelle.fr/musique/enseignants-musique</v>
      </c>
      <c r="G348" s="57" t="str">
        <f t="shared" ca="1" si="69"/>
        <v>A</v>
      </c>
      <c r="H348" s="57" t="str">
        <f t="shared" ca="1" si="70"/>
        <v/>
      </c>
      <c r="I348" s="57" t="str">
        <f t="shared" ca="1" si="71"/>
        <v/>
      </c>
      <c r="J348" s="59" t="str">
        <f t="shared" ca="1" si="72"/>
        <v/>
      </c>
      <c r="K348" s="60" t="str">
        <f t="shared" ca="1" si="73"/>
        <v/>
      </c>
      <c r="L348" s="60"/>
      <c r="M348" s="60">
        <f t="shared" ca="1" si="74"/>
        <v>0</v>
      </c>
      <c r="N348" s="61" t="str">
        <f t="shared" ca="1" si="75"/>
        <v/>
      </c>
      <c r="O348" s="61"/>
      <c r="P348" s="62"/>
      <c r="Q348" s="62"/>
      <c r="R348" s="62"/>
      <c r="S348" s="62"/>
      <c r="T348" s="62"/>
      <c r="U348" s="63">
        <f t="shared" si="65"/>
        <v>0</v>
      </c>
    </row>
    <row r="349" spans="1:21" ht="15" hidden="1" customHeight="1" x14ac:dyDescent="0.3">
      <c r="A349" s="330"/>
      <c r="B349" s="56">
        <v>36</v>
      </c>
      <c r="C349" s="57" t="str">
        <f t="shared" ca="1" si="66"/>
        <v>4.11</v>
      </c>
      <c r="D349" s="57" t="str">
        <f t="shared" ca="1" si="67"/>
        <v>na</v>
      </c>
      <c r="E349" s="57" t="s">
        <v>25</v>
      </c>
      <c r="F349" s="64" t="str">
        <f t="shared" ca="1" si="68"/>
        <v>https://conservatoire.agglo-larochelle.fr/agenda?</v>
      </c>
      <c r="G349" s="57" t="str">
        <f t="shared" ca="1" si="69"/>
        <v>A</v>
      </c>
      <c r="H349" s="57" t="str">
        <f t="shared" ca="1" si="70"/>
        <v/>
      </c>
      <c r="I349" s="57" t="str">
        <f t="shared" ca="1" si="71"/>
        <v/>
      </c>
      <c r="J349" s="59" t="str">
        <f t="shared" ca="1" si="72"/>
        <v/>
      </c>
      <c r="K349" s="60" t="str">
        <f t="shared" ca="1" si="73"/>
        <v/>
      </c>
      <c r="L349" s="60"/>
      <c r="M349" s="60">
        <f t="shared" ca="1" si="74"/>
        <v>0</v>
      </c>
      <c r="N349" s="61" t="str">
        <f t="shared" ca="1" si="75"/>
        <v/>
      </c>
      <c r="O349" s="61"/>
      <c r="P349" s="62"/>
      <c r="Q349" s="62"/>
      <c r="R349" s="62"/>
      <c r="S349" s="62"/>
      <c r="T349" s="62"/>
      <c r="U349" s="63">
        <f t="shared" si="65"/>
        <v>0</v>
      </c>
    </row>
    <row r="350" spans="1:21" ht="15" hidden="1" customHeight="1" x14ac:dyDescent="0.3">
      <c r="A350" s="330"/>
      <c r="B350" s="46">
        <v>36</v>
      </c>
      <c r="C350" s="47" t="str">
        <f t="shared" ca="1" si="66"/>
        <v>4.11</v>
      </c>
      <c r="D350" s="47" t="str">
        <f t="shared" ca="1" si="67"/>
        <v>na</v>
      </c>
      <c r="E350" s="47" t="s">
        <v>28</v>
      </c>
      <c r="F350" s="65" t="str">
        <f t="shared" ca="1" si="68"/>
        <v>https://conservatoire.agglo-larochelle.fr/agenda?article=conservatoire-funky-band-et-ateliers-musiques-actuelles</v>
      </c>
      <c r="G350" s="47" t="str">
        <f t="shared" ca="1" si="69"/>
        <v>A</v>
      </c>
      <c r="H350" s="47" t="str">
        <f t="shared" ca="1" si="70"/>
        <v/>
      </c>
      <c r="I350" s="47" t="str">
        <f t="shared" ca="1" si="71"/>
        <v/>
      </c>
      <c r="J350" s="49" t="str">
        <f t="shared" ca="1" si="72"/>
        <v/>
      </c>
      <c r="K350" s="50" t="str">
        <f t="shared" ca="1" si="73"/>
        <v/>
      </c>
      <c r="L350" s="50"/>
      <c r="M350" s="50">
        <f t="shared" ca="1" si="74"/>
        <v>0</v>
      </c>
      <c r="N350" s="51" t="str">
        <f t="shared" ca="1" si="75"/>
        <v/>
      </c>
      <c r="O350" s="51"/>
      <c r="P350" s="52"/>
      <c r="Q350" s="52"/>
      <c r="R350" s="52"/>
      <c r="S350" s="52"/>
      <c r="T350" s="52"/>
      <c r="U350" s="53">
        <f t="shared" si="65"/>
        <v>0</v>
      </c>
    </row>
    <row r="351" spans="1:21" ht="15" hidden="1" customHeight="1" x14ac:dyDescent="0.3">
      <c r="A351" s="330"/>
      <c r="B351" s="56">
        <v>36</v>
      </c>
      <c r="C351" s="57" t="str">
        <f t="shared" ca="1" si="66"/>
        <v>4.11</v>
      </c>
      <c r="D351" s="57" t="str">
        <f t="shared" ca="1" si="67"/>
        <v>na</v>
      </c>
      <c r="E351" s="57" t="s">
        <v>31</v>
      </c>
      <c r="F351" s="64" t="str">
        <f t="shared" ca="1" si="68"/>
        <v>https://conservatoire.agglo-larochelle.fr/actualites</v>
      </c>
      <c r="G351" s="57" t="str">
        <f t="shared" ca="1" si="69"/>
        <v>A</v>
      </c>
      <c r="H351" s="57" t="str">
        <f t="shared" ca="1" si="70"/>
        <v/>
      </c>
      <c r="I351" s="57" t="str">
        <f t="shared" ca="1" si="71"/>
        <v/>
      </c>
      <c r="J351" s="59" t="str">
        <f t="shared" ca="1" si="72"/>
        <v/>
      </c>
      <c r="K351" s="60" t="str">
        <f t="shared" ca="1" si="73"/>
        <v/>
      </c>
      <c r="L351" s="60"/>
      <c r="M351" s="60">
        <f t="shared" ca="1" si="74"/>
        <v>0</v>
      </c>
      <c r="N351" s="61" t="str">
        <f t="shared" ca="1" si="75"/>
        <v/>
      </c>
      <c r="O351" s="61"/>
      <c r="P351" s="62"/>
      <c r="Q351" s="62"/>
      <c r="R351" s="62"/>
      <c r="S351" s="62"/>
      <c r="T351" s="62"/>
      <c r="U351" s="63">
        <f t="shared" si="65"/>
        <v>0</v>
      </c>
    </row>
    <row r="352" spans="1:21" ht="15" hidden="1" customHeight="1" x14ac:dyDescent="0.3">
      <c r="A352" s="330"/>
      <c r="B352" s="56">
        <v>36</v>
      </c>
      <c r="C352" s="57" t="str">
        <f t="shared" ca="1" si="66"/>
        <v>4.11</v>
      </c>
      <c r="D352" s="57" t="str">
        <f t="shared" ca="1" si="67"/>
        <v>na</v>
      </c>
      <c r="E352" s="57" t="s">
        <v>34</v>
      </c>
      <c r="F352" s="64" t="str">
        <f t="shared" ca="1" si="68"/>
        <v>https://conservatoire.agglo-larochelle.fr/-/ouverture-de-saison</v>
      </c>
      <c r="G352" s="57" t="str">
        <f t="shared" ca="1" si="69"/>
        <v>A</v>
      </c>
      <c r="H352" s="57" t="str">
        <f t="shared" ca="1" si="70"/>
        <v/>
      </c>
      <c r="I352" s="57" t="str">
        <f t="shared" ca="1" si="71"/>
        <v/>
      </c>
      <c r="J352" s="59" t="str">
        <f t="shared" ca="1" si="72"/>
        <v/>
      </c>
      <c r="K352" s="60" t="str">
        <f t="shared" ca="1" si="73"/>
        <v/>
      </c>
      <c r="L352" s="60"/>
      <c r="M352" s="60">
        <f t="shared" ca="1" si="74"/>
        <v>0</v>
      </c>
      <c r="N352" s="61" t="str">
        <f t="shared" ca="1" si="75"/>
        <v/>
      </c>
      <c r="O352" s="61"/>
      <c r="P352" s="62"/>
      <c r="Q352" s="62"/>
      <c r="R352" s="62"/>
      <c r="S352" s="62"/>
      <c r="T352" s="62"/>
      <c r="U352" s="63">
        <f t="shared" si="65"/>
        <v>0</v>
      </c>
    </row>
    <row r="353" spans="1:21" ht="15" hidden="1" customHeight="1" x14ac:dyDescent="0.3">
      <c r="A353" s="330"/>
      <c r="B353" s="56">
        <v>36</v>
      </c>
      <c r="C353" s="57" t="str">
        <f t="shared" ca="1" si="66"/>
        <v>4.11</v>
      </c>
      <c r="D353" s="57" t="str">
        <f t="shared" ca="1" si="67"/>
        <v>na</v>
      </c>
      <c r="E353" s="57" t="s">
        <v>37</v>
      </c>
      <c r="F353" s="64" t="str">
        <f t="shared" ca="1" si="68"/>
        <v>https://conservatoire.agglo-larochelle.fr/contactez-nous</v>
      </c>
      <c r="G353" s="57" t="str">
        <f t="shared" ca="1" si="69"/>
        <v>A</v>
      </c>
      <c r="H353" s="57" t="str">
        <f t="shared" ca="1" si="70"/>
        <v/>
      </c>
      <c r="I353" s="57" t="str">
        <f t="shared" ca="1" si="71"/>
        <v/>
      </c>
      <c r="J353" s="59" t="str">
        <f t="shared" ca="1" si="72"/>
        <v/>
      </c>
      <c r="K353" s="60" t="str">
        <f t="shared" ca="1" si="73"/>
        <v/>
      </c>
      <c r="L353" s="60"/>
      <c r="M353" s="60">
        <f t="shared" ca="1" si="74"/>
        <v>0</v>
      </c>
      <c r="N353" s="61" t="str">
        <f t="shared" ca="1" si="75"/>
        <v/>
      </c>
      <c r="O353" s="61"/>
      <c r="P353" s="62"/>
      <c r="Q353" s="62"/>
      <c r="R353" s="62"/>
      <c r="S353" s="62"/>
      <c r="T353" s="62"/>
      <c r="U353" s="63">
        <f t="shared" si="65"/>
        <v>0</v>
      </c>
    </row>
    <row r="354" spans="1:21" ht="15" hidden="1" customHeight="1" x14ac:dyDescent="0.3">
      <c r="A354" s="330"/>
      <c r="B354" s="56">
        <v>36</v>
      </c>
      <c r="C354" s="57" t="str">
        <f t="shared" ca="1" si="66"/>
        <v>4.11</v>
      </c>
      <c r="D354" s="57" t="str">
        <f t="shared" ca="1" si="67"/>
        <v>na</v>
      </c>
      <c r="E354" s="57" t="s">
        <v>40</v>
      </c>
      <c r="F354" s="64" t="str">
        <f t="shared" ca="1" si="68"/>
        <v>https://conservatoire.agglo-larochelle.fr/pratique/reseau-des-ecoles-de-l-agglo?article=puilboreau-a-deux-pas-de-la</v>
      </c>
      <c r="G354" s="57" t="str">
        <f t="shared" ca="1" si="69"/>
        <v>A</v>
      </c>
      <c r="H354" s="57" t="str">
        <f t="shared" ca="1" si="70"/>
        <v/>
      </c>
      <c r="I354" s="57" t="str">
        <f t="shared" ca="1" si="71"/>
        <v/>
      </c>
      <c r="J354" s="59" t="str">
        <f t="shared" ca="1" si="72"/>
        <v/>
      </c>
      <c r="K354" s="60" t="str">
        <f t="shared" ca="1" si="73"/>
        <v/>
      </c>
      <c r="L354" s="60"/>
      <c r="M354" s="60">
        <f t="shared" ca="1" si="74"/>
        <v>0</v>
      </c>
      <c r="N354" s="61" t="str">
        <f t="shared" ca="1" si="75"/>
        <v/>
      </c>
      <c r="O354" s="61"/>
      <c r="P354" s="62"/>
      <c r="Q354" s="62"/>
      <c r="R354" s="62"/>
      <c r="S354" s="62"/>
      <c r="T354" s="62"/>
      <c r="U354" s="63">
        <f t="shared" si="65"/>
        <v>0</v>
      </c>
    </row>
    <row r="355" spans="1:21" ht="15" hidden="1" customHeight="1" x14ac:dyDescent="0.3">
      <c r="A355" s="330"/>
      <c r="B355" s="56">
        <v>36</v>
      </c>
      <c r="C355" s="57" t="str">
        <f t="shared" ca="1" si="66"/>
        <v>4.11</v>
      </c>
      <c r="D355" s="57" t="str">
        <f t="shared" ca="1" si="67"/>
        <v>na</v>
      </c>
      <c r="E355" s="57" t="s">
        <v>43</v>
      </c>
      <c r="F355" s="64" t="str">
        <f t="shared" ca="1" si="68"/>
        <v>https://conservatoire.agglo-larochelle.fr/ressources-documentaires</v>
      </c>
      <c r="G355" s="57" t="str">
        <f t="shared" ca="1" si="69"/>
        <v>A</v>
      </c>
      <c r="H355" s="57" t="str">
        <f t="shared" ca="1" si="70"/>
        <v/>
      </c>
      <c r="I355" s="57" t="str">
        <f t="shared" ca="1" si="71"/>
        <v/>
      </c>
      <c r="J355" s="59" t="str">
        <f t="shared" ca="1" si="72"/>
        <v/>
      </c>
      <c r="K355" s="60" t="str">
        <f t="shared" ca="1" si="73"/>
        <v/>
      </c>
      <c r="L355" s="60"/>
      <c r="M355" s="60">
        <f t="shared" ca="1" si="74"/>
        <v>0</v>
      </c>
      <c r="N355" s="61" t="str">
        <f t="shared" ca="1" si="75"/>
        <v/>
      </c>
      <c r="O355" s="61"/>
      <c r="P355" s="62"/>
      <c r="Q355" s="62"/>
      <c r="R355" s="62"/>
      <c r="S355" s="62"/>
      <c r="T355" s="62"/>
      <c r="U355" s="63">
        <f t="shared" si="65"/>
        <v>0</v>
      </c>
    </row>
    <row r="356" spans="1:21" ht="15" hidden="1" customHeight="1" x14ac:dyDescent="0.3">
      <c r="A356" s="330"/>
      <c r="B356" s="56">
        <v>36</v>
      </c>
      <c r="C356" s="57" t="str">
        <f t="shared" ca="1" si="66"/>
        <v>4.11</v>
      </c>
      <c r="D356" s="57" t="str">
        <f t="shared" ca="1" si="67"/>
        <v>na</v>
      </c>
      <c r="E356" s="57" t="s">
        <v>46</v>
      </c>
      <c r="F356" s="64" t="str">
        <f t="shared" ca="1" si="68"/>
        <v>https://conservatoire.agglo-larochelle.fr/accessibilite</v>
      </c>
      <c r="G356" s="57" t="str">
        <f t="shared" ca="1" si="69"/>
        <v>A</v>
      </c>
      <c r="H356" s="57" t="str">
        <f t="shared" ca="1" si="70"/>
        <v/>
      </c>
      <c r="I356" s="57" t="str">
        <f t="shared" ca="1" si="71"/>
        <v/>
      </c>
      <c r="J356" s="59" t="str">
        <f t="shared" ca="1" si="72"/>
        <v/>
      </c>
      <c r="K356" s="60" t="str">
        <f t="shared" ca="1" si="73"/>
        <v/>
      </c>
      <c r="L356" s="60"/>
      <c r="M356" s="60">
        <f t="shared" ca="1" si="74"/>
        <v>0</v>
      </c>
      <c r="N356" s="61" t="str">
        <f t="shared" ca="1" si="75"/>
        <v/>
      </c>
      <c r="O356" s="61"/>
      <c r="P356" s="62"/>
      <c r="Q356" s="62"/>
      <c r="R356" s="62"/>
      <c r="S356" s="62"/>
      <c r="T356" s="62"/>
      <c r="U356" s="63">
        <f t="shared" si="65"/>
        <v>0</v>
      </c>
    </row>
    <row r="357" spans="1:21" ht="15" hidden="1" customHeight="1" x14ac:dyDescent="0.3">
      <c r="A357" s="330"/>
      <c r="B357" s="56">
        <v>36</v>
      </c>
      <c r="C357" s="57" t="str">
        <f t="shared" ca="1" si="66"/>
        <v>4.11</v>
      </c>
      <c r="D357" s="57" t="str">
        <f t="shared" ca="1" si="67"/>
        <v>na</v>
      </c>
      <c r="E357" s="57" t="s">
        <v>49</v>
      </c>
      <c r="F357" s="64" t="str">
        <f t="shared" ca="1" si="68"/>
        <v>https://conservatoire.agglo-larochelle.fr/mentions-legales</v>
      </c>
      <c r="G357" s="57" t="str">
        <f t="shared" ca="1" si="69"/>
        <v>A</v>
      </c>
      <c r="H357" s="57" t="str">
        <f t="shared" ca="1" si="70"/>
        <v/>
      </c>
      <c r="I357" s="57" t="str">
        <f t="shared" ca="1" si="71"/>
        <v/>
      </c>
      <c r="J357" s="59" t="str">
        <f t="shared" ca="1" si="72"/>
        <v/>
      </c>
      <c r="K357" s="60" t="str">
        <f t="shared" ca="1" si="73"/>
        <v/>
      </c>
      <c r="L357" s="60"/>
      <c r="M357" s="60">
        <f t="shared" ca="1" si="74"/>
        <v>0</v>
      </c>
      <c r="N357" s="61" t="str">
        <f t="shared" ca="1" si="75"/>
        <v/>
      </c>
      <c r="O357" s="61"/>
      <c r="P357" s="62"/>
      <c r="Q357" s="62"/>
      <c r="R357" s="62"/>
      <c r="S357" s="62"/>
      <c r="T357" s="62"/>
      <c r="U357" s="63">
        <f t="shared" si="65"/>
        <v>0</v>
      </c>
    </row>
    <row r="358" spans="1:21" ht="15" hidden="1" customHeight="1" x14ac:dyDescent="0.3">
      <c r="A358" s="330"/>
      <c r="B358" s="56">
        <v>37</v>
      </c>
      <c r="C358" s="57" t="str">
        <f t="shared" ca="1" si="66"/>
        <v>4.12</v>
      </c>
      <c r="D358" s="57" t="str">
        <f t="shared" ca="1" si="67"/>
        <v>na</v>
      </c>
      <c r="E358" s="57" t="s">
        <v>10</v>
      </c>
      <c r="F358" s="64" t="str">
        <f t="shared" ca="1" si="68"/>
        <v>https://conservatoire.agglo-larochelle.fr/</v>
      </c>
      <c r="G358" s="57" t="str">
        <f t="shared" ca="1" si="69"/>
        <v>A</v>
      </c>
      <c r="H358" s="57" t="str">
        <f t="shared" ca="1" si="70"/>
        <v/>
      </c>
      <c r="I358" s="57" t="str">
        <f t="shared" ca="1" si="71"/>
        <v/>
      </c>
      <c r="J358" s="59" t="str">
        <f t="shared" ca="1" si="72"/>
        <v/>
      </c>
      <c r="K358" s="60" t="str">
        <f t="shared" ca="1" si="73"/>
        <v/>
      </c>
      <c r="L358" s="60"/>
      <c r="M358" s="60">
        <f t="shared" ca="1" si="74"/>
        <v>0</v>
      </c>
      <c r="N358" s="61" t="str">
        <f t="shared" ca="1" si="75"/>
        <v/>
      </c>
      <c r="O358" s="61"/>
      <c r="P358" s="62"/>
      <c r="Q358" s="62"/>
      <c r="R358" s="62"/>
      <c r="S358" s="62"/>
      <c r="T358" s="62"/>
      <c r="U358" s="63">
        <f t="shared" si="65"/>
        <v>0</v>
      </c>
    </row>
    <row r="359" spans="1:21" ht="15" hidden="1" customHeight="1" x14ac:dyDescent="0.3">
      <c r="A359" s="330"/>
      <c r="B359" s="56">
        <v>37</v>
      </c>
      <c r="C359" s="57" t="str">
        <f t="shared" ca="1" si="66"/>
        <v>4.12</v>
      </c>
      <c r="D359" s="57" t="str">
        <f t="shared" ca="1" si="67"/>
        <v>na</v>
      </c>
      <c r="E359" s="57" t="s">
        <v>13</v>
      </c>
      <c r="F359" s="64" t="str">
        <f t="shared" ca="1" si="68"/>
        <v>https://conservatoire.agglo-larochelle.fr/plan-du-site</v>
      </c>
      <c r="G359" s="57" t="str">
        <f t="shared" ca="1" si="69"/>
        <v>A</v>
      </c>
      <c r="H359" s="57" t="str">
        <f t="shared" ca="1" si="70"/>
        <v/>
      </c>
      <c r="I359" s="57" t="str">
        <f t="shared" ca="1" si="71"/>
        <v/>
      </c>
      <c r="J359" s="59" t="str">
        <f t="shared" ca="1" si="72"/>
        <v/>
      </c>
      <c r="K359" s="60" t="str">
        <f t="shared" ca="1" si="73"/>
        <v/>
      </c>
      <c r="L359" s="60"/>
      <c r="M359" s="60">
        <f t="shared" ca="1" si="74"/>
        <v>0</v>
      </c>
      <c r="N359" s="61" t="str">
        <f t="shared" ca="1" si="75"/>
        <v/>
      </c>
      <c r="O359" s="61"/>
      <c r="P359" s="62"/>
      <c r="Q359" s="62"/>
      <c r="R359" s="62"/>
      <c r="S359" s="62"/>
      <c r="T359" s="62"/>
      <c r="U359" s="63">
        <f t="shared" si="65"/>
        <v>0</v>
      </c>
    </row>
    <row r="360" spans="1:21" ht="15" hidden="1" customHeight="1" x14ac:dyDescent="0.3">
      <c r="A360" s="330"/>
      <c r="B360" s="56">
        <v>37</v>
      </c>
      <c r="C360" s="57" t="str">
        <f t="shared" ca="1" si="66"/>
        <v>4.12</v>
      </c>
      <c r="D360" s="57" t="str">
        <f t="shared" ca="1" si="67"/>
        <v>na</v>
      </c>
      <c r="E360" s="57" t="s">
        <v>16</v>
      </c>
      <c r="F360" s="64" t="str">
        <f t="shared" ca="1" si="68"/>
        <v>https://conservatoire.agglo-larochelle.fr/musique</v>
      </c>
      <c r="G360" s="57" t="str">
        <f t="shared" ca="1" si="69"/>
        <v>A</v>
      </c>
      <c r="H360" s="57" t="str">
        <f t="shared" ca="1" si="70"/>
        <v/>
      </c>
      <c r="I360" s="57" t="str">
        <f t="shared" ca="1" si="71"/>
        <v/>
      </c>
      <c r="J360" s="59" t="str">
        <f t="shared" ca="1" si="72"/>
        <v/>
      </c>
      <c r="K360" s="60" t="str">
        <f t="shared" ca="1" si="73"/>
        <v/>
      </c>
      <c r="L360" s="60"/>
      <c r="M360" s="60">
        <f t="shared" ca="1" si="74"/>
        <v>0</v>
      </c>
      <c r="N360" s="61" t="str">
        <f t="shared" ca="1" si="75"/>
        <v/>
      </c>
      <c r="O360" s="61"/>
      <c r="P360" s="62"/>
      <c r="Q360" s="62"/>
      <c r="R360" s="62"/>
      <c r="S360" s="62"/>
      <c r="T360" s="62"/>
      <c r="U360" s="63">
        <f t="shared" si="65"/>
        <v>0</v>
      </c>
    </row>
    <row r="361" spans="1:21" ht="15" hidden="1" customHeight="1" x14ac:dyDescent="0.3">
      <c r="A361" s="330"/>
      <c r="B361" s="56">
        <v>37</v>
      </c>
      <c r="C361" s="57" t="str">
        <f t="shared" ca="1" si="66"/>
        <v>4.12</v>
      </c>
      <c r="D361" s="57" t="str">
        <f t="shared" ca="1" si="67"/>
        <v>na</v>
      </c>
      <c r="E361" s="57" t="s">
        <v>19</v>
      </c>
      <c r="F361" s="64" t="str">
        <f t="shared" ca="1" si="68"/>
        <v>https://conservatoire.agglo-larochelle.fr/musique/parcours-du-musicien</v>
      </c>
      <c r="G361" s="57" t="str">
        <f t="shared" ca="1" si="69"/>
        <v>A</v>
      </c>
      <c r="H361" s="57" t="str">
        <f t="shared" ca="1" si="70"/>
        <v/>
      </c>
      <c r="I361" s="57" t="str">
        <f t="shared" ca="1" si="71"/>
        <v/>
      </c>
      <c r="J361" s="59" t="str">
        <f t="shared" ca="1" si="72"/>
        <v/>
      </c>
      <c r="K361" s="60" t="str">
        <f t="shared" ca="1" si="73"/>
        <v/>
      </c>
      <c r="L361" s="60"/>
      <c r="M361" s="60">
        <f t="shared" ca="1" si="74"/>
        <v>0</v>
      </c>
      <c r="N361" s="61" t="str">
        <f t="shared" ca="1" si="75"/>
        <v/>
      </c>
      <c r="O361" s="61"/>
      <c r="P361" s="62"/>
      <c r="Q361" s="62"/>
      <c r="R361" s="62"/>
      <c r="S361" s="62"/>
      <c r="T361" s="62"/>
      <c r="U361" s="63">
        <f t="shared" si="65"/>
        <v>0</v>
      </c>
    </row>
    <row r="362" spans="1:21" ht="15" hidden="1" customHeight="1" x14ac:dyDescent="0.3">
      <c r="A362" s="330"/>
      <c r="B362" s="56">
        <v>37</v>
      </c>
      <c r="C362" s="57" t="str">
        <f t="shared" ca="1" si="66"/>
        <v>4.12</v>
      </c>
      <c r="D362" s="57" t="str">
        <f t="shared" ca="1" si="67"/>
        <v>na</v>
      </c>
      <c r="E362" s="57" t="s">
        <v>22</v>
      </c>
      <c r="F362" s="64" t="str">
        <f t="shared" ca="1" si="68"/>
        <v>https://conservatoire.agglo-larochelle.fr/musique/enseignants-musique</v>
      </c>
      <c r="G362" s="57" t="str">
        <f t="shared" ca="1" si="69"/>
        <v>A</v>
      </c>
      <c r="H362" s="57" t="str">
        <f t="shared" ca="1" si="70"/>
        <v/>
      </c>
      <c r="I362" s="57" t="str">
        <f t="shared" ca="1" si="71"/>
        <v/>
      </c>
      <c r="J362" s="59" t="str">
        <f t="shared" ca="1" si="72"/>
        <v/>
      </c>
      <c r="K362" s="60" t="str">
        <f t="shared" ca="1" si="73"/>
        <v/>
      </c>
      <c r="L362" s="60"/>
      <c r="M362" s="60">
        <f t="shared" ca="1" si="74"/>
        <v>0</v>
      </c>
      <c r="N362" s="61" t="str">
        <f t="shared" ca="1" si="75"/>
        <v/>
      </c>
      <c r="O362" s="61"/>
      <c r="P362" s="62"/>
      <c r="Q362" s="62"/>
      <c r="R362" s="62"/>
      <c r="S362" s="62"/>
      <c r="T362" s="62"/>
      <c r="U362" s="63">
        <f t="shared" si="65"/>
        <v>0</v>
      </c>
    </row>
    <row r="363" spans="1:21" ht="15" hidden="1" customHeight="1" x14ac:dyDescent="0.3">
      <c r="A363" s="330"/>
      <c r="B363" s="56">
        <v>37</v>
      </c>
      <c r="C363" s="57" t="str">
        <f t="shared" ca="1" si="66"/>
        <v>4.12</v>
      </c>
      <c r="D363" s="57" t="str">
        <f t="shared" ca="1" si="67"/>
        <v>na</v>
      </c>
      <c r="E363" s="57" t="s">
        <v>25</v>
      </c>
      <c r="F363" s="64" t="str">
        <f t="shared" ca="1" si="68"/>
        <v>https://conservatoire.agglo-larochelle.fr/agenda?</v>
      </c>
      <c r="G363" s="57" t="str">
        <f t="shared" ca="1" si="69"/>
        <v>A</v>
      </c>
      <c r="H363" s="57" t="str">
        <f t="shared" ca="1" si="70"/>
        <v/>
      </c>
      <c r="I363" s="57" t="str">
        <f t="shared" ca="1" si="71"/>
        <v/>
      </c>
      <c r="J363" s="59" t="str">
        <f t="shared" ca="1" si="72"/>
        <v/>
      </c>
      <c r="K363" s="60" t="str">
        <f t="shared" ca="1" si="73"/>
        <v/>
      </c>
      <c r="L363" s="60"/>
      <c r="M363" s="60">
        <f t="shared" ca="1" si="74"/>
        <v>0</v>
      </c>
      <c r="N363" s="61" t="str">
        <f t="shared" ca="1" si="75"/>
        <v/>
      </c>
      <c r="O363" s="61"/>
      <c r="P363" s="62"/>
      <c r="Q363" s="62"/>
      <c r="R363" s="62"/>
      <c r="S363" s="62"/>
      <c r="T363" s="62"/>
      <c r="U363" s="63">
        <f t="shared" si="65"/>
        <v>0</v>
      </c>
    </row>
    <row r="364" spans="1:21" ht="15" hidden="1" customHeight="1" x14ac:dyDescent="0.3">
      <c r="A364" s="330"/>
      <c r="B364" s="56">
        <v>37</v>
      </c>
      <c r="C364" s="57" t="str">
        <f t="shared" ca="1" si="66"/>
        <v>4.12</v>
      </c>
      <c r="D364" s="57" t="str">
        <f t="shared" ca="1" si="67"/>
        <v>na</v>
      </c>
      <c r="E364" s="57" t="s">
        <v>28</v>
      </c>
      <c r="F364" s="64" t="str">
        <f t="shared" ca="1" si="68"/>
        <v>https://conservatoire.agglo-larochelle.fr/agenda?article=conservatoire-funky-band-et-ateliers-musiques-actuelles</v>
      </c>
      <c r="G364" s="57" t="str">
        <f t="shared" ca="1" si="69"/>
        <v>A</v>
      </c>
      <c r="H364" s="57" t="str">
        <f t="shared" ca="1" si="70"/>
        <v/>
      </c>
      <c r="I364" s="57" t="str">
        <f t="shared" ca="1" si="71"/>
        <v/>
      </c>
      <c r="J364" s="59" t="str">
        <f t="shared" ca="1" si="72"/>
        <v/>
      </c>
      <c r="K364" s="60" t="str">
        <f t="shared" ca="1" si="73"/>
        <v/>
      </c>
      <c r="L364" s="60"/>
      <c r="M364" s="60">
        <f t="shared" ca="1" si="74"/>
        <v>0</v>
      </c>
      <c r="N364" s="61" t="str">
        <f t="shared" ca="1" si="75"/>
        <v/>
      </c>
      <c r="O364" s="61"/>
      <c r="P364" s="62"/>
      <c r="Q364" s="62"/>
      <c r="R364" s="62"/>
      <c r="S364" s="62"/>
      <c r="T364" s="62"/>
      <c r="U364" s="63">
        <f t="shared" si="65"/>
        <v>0</v>
      </c>
    </row>
    <row r="365" spans="1:21" ht="15" hidden="1" customHeight="1" x14ac:dyDescent="0.3">
      <c r="A365" s="330"/>
      <c r="B365" s="56">
        <v>37</v>
      </c>
      <c r="C365" s="57" t="str">
        <f t="shared" ca="1" si="66"/>
        <v>4.12</v>
      </c>
      <c r="D365" s="57" t="str">
        <f t="shared" ca="1" si="67"/>
        <v>na</v>
      </c>
      <c r="E365" s="57" t="s">
        <v>31</v>
      </c>
      <c r="F365" s="64" t="str">
        <f t="shared" ca="1" si="68"/>
        <v>https://conservatoire.agglo-larochelle.fr/actualites</v>
      </c>
      <c r="G365" s="57" t="str">
        <f t="shared" ca="1" si="69"/>
        <v>A</v>
      </c>
      <c r="H365" s="57" t="str">
        <f t="shared" ca="1" si="70"/>
        <v/>
      </c>
      <c r="I365" s="57" t="str">
        <f t="shared" ca="1" si="71"/>
        <v/>
      </c>
      <c r="J365" s="59" t="str">
        <f t="shared" ca="1" si="72"/>
        <v/>
      </c>
      <c r="K365" s="60" t="str">
        <f t="shared" ca="1" si="73"/>
        <v/>
      </c>
      <c r="L365" s="60"/>
      <c r="M365" s="60">
        <f t="shared" ca="1" si="74"/>
        <v>0</v>
      </c>
      <c r="N365" s="61" t="str">
        <f t="shared" ca="1" si="75"/>
        <v/>
      </c>
      <c r="O365" s="61"/>
      <c r="P365" s="62"/>
      <c r="Q365" s="62"/>
      <c r="R365" s="62"/>
      <c r="S365" s="62"/>
      <c r="T365" s="62"/>
      <c r="U365" s="63">
        <f t="shared" si="65"/>
        <v>0</v>
      </c>
    </row>
    <row r="366" spans="1:21" ht="15" hidden="1" customHeight="1" x14ac:dyDescent="0.3">
      <c r="A366" s="330"/>
      <c r="B366" s="56">
        <v>37</v>
      </c>
      <c r="C366" s="57" t="str">
        <f t="shared" ca="1" si="66"/>
        <v>4.12</v>
      </c>
      <c r="D366" s="57" t="str">
        <f t="shared" ca="1" si="67"/>
        <v>na</v>
      </c>
      <c r="E366" s="57" t="s">
        <v>34</v>
      </c>
      <c r="F366" s="64" t="str">
        <f t="shared" ca="1" si="68"/>
        <v>https://conservatoire.agglo-larochelle.fr/-/ouverture-de-saison</v>
      </c>
      <c r="G366" s="57" t="str">
        <f t="shared" ca="1" si="69"/>
        <v>A</v>
      </c>
      <c r="H366" s="57" t="str">
        <f t="shared" ca="1" si="70"/>
        <v/>
      </c>
      <c r="I366" s="57" t="str">
        <f t="shared" ca="1" si="71"/>
        <v/>
      </c>
      <c r="J366" s="59" t="str">
        <f t="shared" ca="1" si="72"/>
        <v/>
      </c>
      <c r="K366" s="60" t="str">
        <f t="shared" ca="1" si="73"/>
        <v/>
      </c>
      <c r="L366" s="60"/>
      <c r="M366" s="60">
        <f t="shared" ca="1" si="74"/>
        <v>0</v>
      </c>
      <c r="N366" s="61" t="str">
        <f t="shared" ca="1" si="75"/>
        <v/>
      </c>
      <c r="O366" s="61"/>
      <c r="P366" s="62"/>
      <c r="Q366" s="62"/>
      <c r="R366" s="62"/>
      <c r="S366" s="62"/>
      <c r="T366" s="62"/>
      <c r="U366" s="63">
        <f t="shared" si="65"/>
        <v>0</v>
      </c>
    </row>
    <row r="367" spans="1:21" ht="15" hidden="1" customHeight="1" x14ac:dyDescent="0.3">
      <c r="A367" s="330"/>
      <c r="B367" s="56">
        <v>37</v>
      </c>
      <c r="C367" s="57" t="str">
        <f t="shared" ca="1" si="66"/>
        <v>4.12</v>
      </c>
      <c r="D367" s="57" t="str">
        <f t="shared" ca="1" si="67"/>
        <v>na</v>
      </c>
      <c r="E367" s="57" t="s">
        <v>37</v>
      </c>
      <c r="F367" s="64" t="str">
        <f t="shared" ca="1" si="68"/>
        <v>https://conservatoire.agglo-larochelle.fr/contactez-nous</v>
      </c>
      <c r="G367" s="57" t="str">
        <f t="shared" ca="1" si="69"/>
        <v>A</v>
      </c>
      <c r="H367" s="57" t="str">
        <f t="shared" ca="1" si="70"/>
        <v/>
      </c>
      <c r="I367" s="57" t="str">
        <f t="shared" ca="1" si="71"/>
        <v/>
      </c>
      <c r="J367" s="59" t="str">
        <f t="shared" ca="1" si="72"/>
        <v/>
      </c>
      <c r="K367" s="60" t="str">
        <f t="shared" ca="1" si="73"/>
        <v/>
      </c>
      <c r="L367" s="60"/>
      <c r="M367" s="60">
        <f t="shared" ca="1" si="74"/>
        <v>0</v>
      </c>
      <c r="N367" s="61" t="str">
        <f t="shared" ca="1" si="75"/>
        <v/>
      </c>
      <c r="O367" s="61"/>
      <c r="P367" s="62"/>
      <c r="Q367" s="62"/>
      <c r="R367" s="62"/>
      <c r="S367" s="62"/>
      <c r="T367" s="62"/>
      <c r="U367" s="63">
        <f t="shared" si="65"/>
        <v>0</v>
      </c>
    </row>
    <row r="368" spans="1:21" ht="15" hidden="1" customHeight="1" x14ac:dyDescent="0.3">
      <c r="A368" s="330"/>
      <c r="B368" s="46">
        <v>37</v>
      </c>
      <c r="C368" s="47" t="str">
        <f t="shared" ca="1" si="66"/>
        <v>4.12</v>
      </c>
      <c r="D368" s="47" t="str">
        <f t="shared" ca="1" si="67"/>
        <v>na</v>
      </c>
      <c r="E368" s="47" t="s">
        <v>40</v>
      </c>
      <c r="F368" s="65" t="str">
        <f t="shared" ca="1" si="68"/>
        <v>https://conservatoire.agglo-larochelle.fr/pratique/reseau-des-ecoles-de-l-agglo?article=puilboreau-a-deux-pas-de-la</v>
      </c>
      <c r="G368" s="47" t="str">
        <f t="shared" ca="1" si="69"/>
        <v>A</v>
      </c>
      <c r="H368" s="47" t="str">
        <f t="shared" ca="1" si="70"/>
        <v/>
      </c>
      <c r="I368" s="47" t="str">
        <f t="shared" ca="1" si="71"/>
        <v/>
      </c>
      <c r="J368" s="49" t="str">
        <f t="shared" ca="1" si="72"/>
        <v/>
      </c>
      <c r="K368" s="50" t="str">
        <f t="shared" ca="1" si="73"/>
        <v/>
      </c>
      <c r="L368" s="50"/>
      <c r="M368" s="50">
        <f t="shared" ca="1" si="74"/>
        <v>0</v>
      </c>
      <c r="N368" s="51" t="str">
        <f t="shared" ca="1" si="75"/>
        <v/>
      </c>
      <c r="O368" s="51"/>
      <c r="P368" s="52"/>
      <c r="Q368" s="52"/>
      <c r="R368" s="52"/>
      <c r="S368" s="52"/>
      <c r="T368" s="52"/>
      <c r="U368" s="53">
        <f t="shared" si="65"/>
        <v>0</v>
      </c>
    </row>
    <row r="369" spans="1:21" ht="15" hidden="1" customHeight="1" x14ac:dyDescent="0.3">
      <c r="A369" s="330"/>
      <c r="B369" s="56">
        <v>37</v>
      </c>
      <c r="C369" s="57" t="str">
        <f t="shared" ca="1" si="66"/>
        <v>4.12</v>
      </c>
      <c r="D369" s="57" t="str">
        <f t="shared" ca="1" si="67"/>
        <v>na</v>
      </c>
      <c r="E369" s="57" t="s">
        <v>43</v>
      </c>
      <c r="F369" s="64" t="str">
        <f t="shared" ca="1" si="68"/>
        <v>https://conservatoire.agglo-larochelle.fr/ressources-documentaires</v>
      </c>
      <c r="G369" s="57" t="str">
        <f t="shared" ca="1" si="69"/>
        <v>A</v>
      </c>
      <c r="H369" s="57" t="str">
        <f t="shared" ca="1" si="70"/>
        <v/>
      </c>
      <c r="I369" s="57" t="str">
        <f t="shared" ca="1" si="71"/>
        <v/>
      </c>
      <c r="J369" s="59" t="str">
        <f t="shared" ca="1" si="72"/>
        <v/>
      </c>
      <c r="K369" s="60" t="str">
        <f t="shared" ca="1" si="73"/>
        <v/>
      </c>
      <c r="L369" s="60"/>
      <c r="M369" s="60">
        <f t="shared" ca="1" si="74"/>
        <v>0</v>
      </c>
      <c r="N369" s="61" t="str">
        <f t="shared" ca="1" si="75"/>
        <v/>
      </c>
      <c r="O369" s="61"/>
      <c r="P369" s="62"/>
      <c r="Q369" s="62"/>
      <c r="R369" s="62"/>
      <c r="S369" s="62"/>
      <c r="T369" s="62"/>
      <c r="U369" s="63">
        <f t="shared" si="65"/>
        <v>0</v>
      </c>
    </row>
    <row r="370" spans="1:21" ht="15" hidden="1" customHeight="1" x14ac:dyDescent="0.3">
      <c r="A370" s="330"/>
      <c r="B370" s="56">
        <v>37</v>
      </c>
      <c r="C370" s="57" t="str">
        <f t="shared" ca="1" si="66"/>
        <v>4.12</v>
      </c>
      <c r="D370" s="57" t="str">
        <f t="shared" ca="1" si="67"/>
        <v>na</v>
      </c>
      <c r="E370" s="57" t="s">
        <v>46</v>
      </c>
      <c r="F370" s="64" t="str">
        <f t="shared" ca="1" si="68"/>
        <v>https://conservatoire.agglo-larochelle.fr/accessibilite</v>
      </c>
      <c r="G370" s="57" t="str">
        <f t="shared" ca="1" si="69"/>
        <v>A</v>
      </c>
      <c r="H370" s="57" t="str">
        <f t="shared" ca="1" si="70"/>
        <v/>
      </c>
      <c r="I370" s="57" t="str">
        <f t="shared" ca="1" si="71"/>
        <v/>
      </c>
      <c r="J370" s="59" t="str">
        <f t="shared" ca="1" si="72"/>
        <v/>
      </c>
      <c r="K370" s="60" t="str">
        <f t="shared" ca="1" si="73"/>
        <v/>
      </c>
      <c r="L370" s="60"/>
      <c r="M370" s="60">
        <f t="shared" ca="1" si="74"/>
        <v>0</v>
      </c>
      <c r="N370" s="61" t="str">
        <f t="shared" ca="1" si="75"/>
        <v/>
      </c>
      <c r="O370" s="61"/>
      <c r="P370" s="62"/>
      <c r="Q370" s="62"/>
      <c r="R370" s="62"/>
      <c r="S370" s="62"/>
      <c r="T370" s="62"/>
      <c r="U370" s="63">
        <f t="shared" si="65"/>
        <v>0</v>
      </c>
    </row>
    <row r="371" spans="1:21" ht="15" hidden="1" customHeight="1" x14ac:dyDescent="0.3">
      <c r="A371" s="330"/>
      <c r="B371" s="56">
        <v>37</v>
      </c>
      <c r="C371" s="57" t="str">
        <f t="shared" ca="1" si="66"/>
        <v>4.12</v>
      </c>
      <c r="D371" s="57" t="str">
        <f t="shared" ca="1" si="67"/>
        <v>na</v>
      </c>
      <c r="E371" s="57" t="s">
        <v>49</v>
      </c>
      <c r="F371" s="64" t="str">
        <f t="shared" ca="1" si="68"/>
        <v>https://conservatoire.agglo-larochelle.fr/mentions-legales</v>
      </c>
      <c r="G371" s="57" t="str">
        <f t="shared" ca="1" si="69"/>
        <v>A</v>
      </c>
      <c r="H371" s="57" t="str">
        <f t="shared" ca="1" si="70"/>
        <v/>
      </c>
      <c r="I371" s="57" t="str">
        <f t="shared" ca="1" si="71"/>
        <v/>
      </c>
      <c r="J371" s="59" t="str">
        <f t="shared" ca="1" si="72"/>
        <v/>
      </c>
      <c r="K371" s="60" t="str">
        <f t="shared" ca="1" si="73"/>
        <v/>
      </c>
      <c r="L371" s="60"/>
      <c r="M371" s="60">
        <f t="shared" ca="1" si="74"/>
        <v>0</v>
      </c>
      <c r="N371" s="61" t="str">
        <f t="shared" ca="1" si="75"/>
        <v/>
      </c>
      <c r="O371" s="61"/>
      <c r="P371" s="62"/>
      <c r="Q371" s="62"/>
      <c r="R371" s="62"/>
      <c r="S371" s="62"/>
      <c r="T371" s="62"/>
      <c r="U371" s="63">
        <f t="shared" si="65"/>
        <v>0</v>
      </c>
    </row>
    <row r="372" spans="1:21" ht="15" hidden="1" customHeight="1" x14ac:dyDescent="0.3">
      <c r="A372" s="330"/>
      <c r="B372" s="56">
        <v>38</v>
      </c>
      <c r="C372" s="57" t="str">
        <f t="shared" ca="1" si="66"/>
        <v>4.13</v>
      </c>
      <c r="D372" s="57" t="str">
        <f t="shared" ca="1" si="67"/>
        <v>na</v>
      </c>
      <c r="E372" s="57" t="s">
        <v>10</v>
      </c>
      <c r="F372" s="64" t="str">
        <f t="shared" ca="1" si="68"/>
        <v>https://conservatoire.agglo-larochelle.fr/</v>
      </c>
      <c r="G372" s="57" t="str">
        <f t="shared" ca="1" si="69"/>
        <v>A</v>
      </c>
      <c r="H372" s="57" t="str">
        <f t="shared" ca="1" si="70"/>
        <v/>
      </c>
      <c r="I372" s="57" t="str">
        <f t="shared" ca="1" si="71"/>
        <v/>
      </c>
      <c r="J372" s="59" t="str">
        <f t="shared" ca="1" si="72"/>
        <v/>
      </c>
      <c r="K372" s="60" t="str">
        <f t="shared" ca="1" si="73"/>
        <v/>
      </c>
      <c r="L372" s="60"/>
      <c r="M372" s="60">
        <f t="shared" ca="1" si="74"/>
        <v>0</v>
      </c>
      <c r="N372" s="61" t="str">
        <f t="shared" ca="1" si="75"/>
        <v/>
      </c>
      <c r="O372" s="61"/>
      <c r="P372" s="62"/>
      <c r="Q372" s="62"/>
      <c r="R372" s="62"/>
      <c r="S372" s="62"/>
      <c r="T372" s="62"/>
      <c r="U372" s="63">
        <f t="shared" si="65"/>
        <v>0</v>
      </c>
    </row>
    <row r="373" spans="1:21" ht="15" hidden="1" customHeight="1" x14ac:dyDescent="0.3">
      <c r="A373" s="330"/>
      <c r="B373" s="56">
        <v>38</v>
      </c>
      <c r="C373" s="57" t="str">
        <f t="shared" ca="1" si="66"/>
        <v>4.13</v>
      </c>
      <c r="D373" s="57" t="str">
        <f t="shared" ca="1" si="67"/>
        <v>na</v>
      </c>
      <c r="E373" s="57" t="s">
        <v>13</v>
      </c>
      <c r="F373" s="64" t="str">
        <f t="shared" ca="1" si="68"/>
        <v>https://conservatoire.agglo-larochelle.fr/plan-du-site</v>
      </c>
      <c r="G373" s="57" t="str">
        <f t="shared" ca="1" si="69"/>
        <v>A</v>
      </c>
      <c r="H373" s="57" t="str">
        <f t="shared" ca="1" si="70"/>
        <v/>
      </c>
      <c r="I373" s="57" t="str">
        <f t="shared" ca="1" si="71"/>
        <v/>
      </c>
      <c r="J373" s="59" t="str">
        <f t="shared" ca="1" si="72"/>
        <v/>
      </c>
      <c r="K373" s="60" t="str">
        <f t="shared" ca="1" si="73"/>
        <v/>
      </c>
      <c r="L373" s="60"/>
      <c r="M373" s="60">
        <f t="shared" ca="1" si="74"/>
        <v>0</v>
      </c>
      <c r="N373" s="61" t="str">
        <f t="shared" ca="1" si="75"/>
        <v/>
      </c>
      <c r="O373" s="61"/>
      <c r="P373" s="62"/>
      <c r="Q373" s="62"/>
      <c r="R373" s="62"/>
      <c r="S373" s="62"/>
      <c r="T373" s="62"/>
      <c r="U373" s="63">
        <f t="shared" si="65"/>
        <v>0</v>
      </c>
    </row>
    <row r="374" spans="1:21" ht="15" hidden="1" customHeight="1" x14ac:dyDescent="0.3">
      <c r="A374" s="330"/>
      <c r="B374" s="56">
        <v>38</v>
      </c>
      <c r="C374" s="57" t="str">
        <f t="shared" ca="1" si="66"/>
        <v>4.13</v>
      </c>
      <c r="D374" s="57" t="str">
        <f t="shared" ca="1" si="67"/>
        <v>na</v>
      </c>
      <c r="E374" s="57" t="s">
        <v>16</v>
      </c>
      <c r="F374" s="64" t="str">
        <f t="shared" ca="1" si="68"/>
        <v>https://conservatoire.agglo-larochelle.fr/musique</v>
      </c>
      <c r="G374" s="57" t="str">
        <f t="shared" ca="1" si="69"/>
        <v>A</v>
      </c>
      <c r="H374" s="57" t="str">
        <f t="shared" ca="1" si="70"/>
        <v/>
      </c>
      <c r="I374" s="57" t="str">
        <f t="shared" ca="1" si="71"/>
        <v/>
      </c>
      <c r="J374" s="59" t="str">
        <f t="shared" ca="1" si="72"/>
        <v/>
      </c>
      <c r="K374" s="60" t="str">
        <f t="shared" ca="1" si="73"/>
        <v/>
      </c>
      <c r="L374" s="60"/>
      <c r="M374" s="60">
        <f t="shared" ca="1" si="74"/>
        <v>0</v>
      </c>
      <c r="N374" s="61" t="str">
        <f t="shared" ca="1" si="75"/>
        <v/>
      </c>
      <c r="O374" s="61"/>
      <c r="P374" s="62"/>
      <c r="Q374" s="62"/>
      <c r="R374" s="62"/>
      <c r="S374" s="62"/>
      <c r="T374" s="62"/>
      <c r="U374" s="63">
        <f t="shared" si="65"/>
        <v>0</v>
      </c>
    </row>
    <row r="375" spans="1:21" ht="15" hidden="1" customHeight="1" x14ac:dyDescent="0.3">
      <c r="A375" s="330"/>
      <c r="B375" s="56">
        <v>38</v>
      </c>
      <c r="C375" s="57" t="str">
        <f t="shared" ca="1" si="66"/>
        <v>4.13</v>
      </c>
      <c r="D375" s="57" t="str">
        <f t="shared" ca="1" si="67"/>
        <v>na</v>
      </c>
      <c r="E375" s="57" t="s">
        <v>19</v>
      </c>
      <c r="F375" s="64" t="str">
        <f t="shared" ca="1" si="68"/>
        <v>https://conservatoire.agglo-larochelle.fr/musique/parcours-du-musicien</v>
      </c>
      <c r="G375" s="57" t="str">
        <f t="shared" ca="1" si="69"/>
        <v>A</v>
      </c>
      <c r="H375" s="57" t="str">
        <f t="shared" ca="1" si="70"/>
        <v/>
      </c>
      <c r="I375" s="57" t="str">
        <f t="shared" ca="1" si="71"/>
        <v/>
      </c>
      <c r="J375" s="59" t="str">
        <f t="shared" ca="1" si="72"/>
        <v/>
      </c>
      <c r="K375" s="60" t="str">
        <f t="shared" ca="1" si="73"/>
        <v/>
      </c>
      <c r="L375" s="60"/>
      <c r="M375" s="60">
        <f t="shared" ca="1" si="74"/>
        <v>0</v>
      </c>
      <c r="N375" s="61" t="str">
        <f t="shared" ca="1" si="75"/>
        <v/>
      </c>
      <c r="O375" s="61"/>
      <c r="P375" s="62"/>
      <c r="Q375" s="62"/>
      <c r="R375" s="62"/>
      <c r="S375" s="62"/>
      <c r="T375" s="62"/>
      <c r="U375" s="63">
        <f t="shared" si="65"/>
        <v>0</v>
      </c>
    </row>
    <row r="376" spans="1:21" ht="15" hidden="1" customHeight="1" x14ac:dyDescent="0.3">
      <c r="A376" s="330"/>
      <c r="B376" s="56">
        <v>38</v>
      </c>
      <c r="C376" s="57" t="str">
        <f t="shared" ca="1" si="66"/>
        <v>4.13</v>
      </c>
      <c r="D376" s="57" t="str">
        <f t="shared" ca="1" si="67"/>
        <v>na</v>
      </c>
      <c r="E376" s="57" t="s">
        <v>22</v>
      </c>
      <c r="F376" s="64" t="str">
        <f t="shared" ca="1" si="68"/>
        <v>https://conservatoire.agglo-larochelle.fr/musique/enseignants-musique</v>
      </c>
      <c r="G376" s="57" t="str">
        <f t="shared" ca="1" si="69"/>
        <v>A</v>
      </c>
      <c r="H376" s="57" t="str">
        <f t="shared" ca="1" si="70"/>
        <v/>
      </c>
      <c r="I376" s="57" t="str">
        <f t="shared" ca="1" si="71"/>
        <v/>
      </c>
      <c r="J376" s="59" t="str">
        <f t="shared" ca="1" si="72"/>
        <v/>
      </c>
      <c r="K376" s="60" t="str">
        <f t="shared" ca="1" si="73"/>
        <v/>
      </c>
      <c r="L376" s="60"/>
      <c r="M376" s="60">
        <f t="shared" ca="1" si="74"/>
        <v>0</v>
      </c>
      <c r="N376" s="61" t="str">
        <f t="shared" ca="1" si="75"/>
        <v/>
      </c>
      <c r="O376" s="61"/>
      <c r="P376" s="62"/>
      <c r="Q376" s="62"/>
      <c r="R376" s="62"/>
      <c r="S376" s="62"/>
      <c r="T376" s="62"/>
      <c r="U376" s="63">
        <f t="shared" si="65"/>
        <v>0</v>
      </c>
    </row>
    <row r="377" spans="1:21" ht="15" hidden="1" customHeight="1" x14ac:dyDescent="0.3">
      <c r="A377" s="330"/>
      <c r="B377" s="56">
        <v>38</v>
      </c>
      <c r="C377" s="57" t="str">
        <f t="shared" ca="1" si="66"/>
        <v>4.13</v>
      </c>
      <c r="D377" s="57" t="str">
        <f t="shared" ca="1" si="67"/>
        <v>na</v>
      </c>
      <c r="E377" s="57" t="s">
        <v>25</v>
      </c>
      <c r="F377" s="64" t="str">
        <f t="shared" ca="1" si="68"/>
        <v>https://conservatoire.agglo-larochelle.fr/agenda?</v>
      </c>
      <c r="G377" s="57" t="str">
        <f t="shared" ca="1" si="69"/>
        <v>A</v>
      </c>
      <c r="H377" s="57" t="str">
        <f t="shared" ca="1" si="70"/>
        <v/>
      </c>
      <c r="I377" s="57" t="str">
        <f t="shared" ca="1" si="71"/>
        <v/>
      </c>
      <c r="J377" s="59" t="str">
        <f t="shared" ca="1" si="72"/>
        <v/>
      </c>
      <c r="K377" s="60" t="str">
        <f t="shared" ca="1" si="73"/>
        <v/>
      </c>
      <c r="L377" s="60"/>
      <c r="M377" s="60">
        <f t="shared" ca="1" si="74"/>
        <v>0</v>
      </c>
      <c r="N377" s="61" t="str">
        <f t="shared" ca="1" si="75"/>
        <v/>
      </c>
      <c r="O377" s="61"/>
      <c r="P377" s="62"/>
      <c r="Q377" s="62"/>
      <c r="R377" s="62"/>
      <c r="S377" s="62"/>
      <c r="T377" s="62"/>
      <c r="U377" s="63">
        <f t="shared" si="65"/>
        <v>0</v>
      </c>
    </row>
    <row r="378" spans="1:21" ht="15" hidden="1" customHeight="1" x14ac:dyDescent="0.3">
      <c r="A378" s="330"/>
      <c r="B378" s="56">
        <v>38</v>
      </c>
      <c r="C378" s="57" t="str">
        <f t="shared" ca="1" si="66"/>
        <v>4.13</v>
      </c>
      <c r="D378" s="57" t="str">
        <f t="shared" ca="1" si="67"/>
        <v>na</v>
      </c>
      <c r="E378" s="57" t="s">
        <v>28</v>
      </c>
      <c r="F378" s="64" t="str">
        <f t="shared" ca="1" si="68"/>
        <v>https://conservatoire.agglo-larochelle.fr/agenda?article=conservatoire-funky-band-et-ateliers-musiques-actuelles</v>
      </c>
      <c r="G378" s="57" t="str">
        <f t="shared" ca="1" si="69"/>
        <v>A</v>
      </c>
      <c r="H378" s="57" t="str">
        <f t="shared" ca="1" si="70"/>
        <v/>
      </c>
      <c r="I378" s="57" t="str">
        <f t="shared" ca="1" si="71"/>
        <v/>
      </c>
      <c r="J378" s="59" t="str">
        <f t="shared" ca="1" si="72"/>
        <v/>
      </c>
      <c r="K378" s="60" t="str">
        <f t="shared" ca="1" si="73"/>
        <v/>
      </c>
      <c r="L378" s="60"/>
      <c r="M378" s="60">
        <f t="shared" ca="1" si="74"/>
        <v>0</v>
      </c>
      <c r="N378" s="61" t="str">
        <f t="shared" ca="1" si="75"/>
        <v/>
      </c>
      <c r="O378" s="61"/>
      <c r="P378" s="62"/>
      <c r="Q378" s="62"/>
      <c r="R378" s="62"/>
      <c r="S378" s="62"/>
      <c r="T378" s="62"/>
      <c r="U378" s="63">
        <f t="shared" si="65"/>
        <v>0</v>
      </c>
    </row>
    <row r="379" spans="1:21" ht="15" hidden="1" customHeight="1" x14ac:dyDescent="0.3">
      <c r="A379" s="330"/>
      <c r="B379" s="56">
        <v>38</v>
      </c>
      <c r="C379" s="57" t="str">
        <f t="shared" ca="1" si="66"/>
        <v>4.13</v>
      </c>
      <c r="D379" s="57" t="str">
        <f t="shared" ca="1" si="67"/>
        <v>na</v>
      </c>
      <c r="E379" s="57" t="s">
        <v>31</v>
      </c>
      <c r="F379" s="64" t="str">
        <f t="shared" ca="1" si="68"/>
        <v>https://conservatoire.agglo-larochelle.fr/actualites</v>
      </c>
      <c r="G379" s="57" t="str">
        <f t="shared" ca="1" si="69"/>
        <v>A</v>
      </c>
      <c r="H379" s="57" t="str">
        <f t="shared" ca="1" si="70"/>
        <v/>
      </c>
      <c r="I379" s="57" t="str">
        <f t="shared" ca="1" si="71"/>
        <v/>
      </c>
      <c r="J379" s="59" t="str">
        <f t="shared" ca="1" si="72"/>
        <v/>
      </c>
      <c r="K379" s="60" t="str">
        <f t="shared" ca="1" si="73"/>
        <v/>
      </c>
      <c r="L379" s="60"/>
      <c r="M379" s="60">
        <f t="shared" ca="1" si="74"/>
        <v>0</v>
      </c>
      <c r="N379" s="61" t="str">
        <f t="shared" ca="1" si="75"/>
        <v/>
      </c>
      <c r="O379" s="61"/>
      <c r="P379" s="62"/>
      <c r="Q379" s="62"/>
      <c r="R379" s="62"/>
      <c r="S379" s="62"/>
      <c r="T379" s="62"/>
      <c r="U379" s="63">
        <f t="shared" si="65"/>
        <v>0</v>
      </c>
    </row>
    <row r="380" spans="1:21" ht="15" hidden="1" customHeight="1" x14ac:dyDescent="0.3">
      <c r="A380" s="330"/>
      <c r="B380" s="56">
        <v>38</v>
      </c>
      <c r="C380" s="57" t="str">
        <f t="shared" ca="1" si="66"/>
        <v>4.13</v>
      </c>
      <c r="D380" s="57" t="str">
        <f t="shared" ca="1" si="67"/>
        <v>na</v>
      </c>
      <c r="E380" s="57" t="s">
        <v>34</v>
      </c>
      <c r="F380" s="64" t="str">
        <f t="shared" ca="1" si="68"/>
        <v>https://conservatoire.agglo-larochelle.fr/-/ouverture-de-saison</v>
      </c>
      <c r="G380" s="57" t="str">
        <f t="shared" ca="1" si="69"/>
        <v>A</v>
      </c>
      <c r="H380" s="57" t="str">
        <f t="shared" ca="1" si="70"/>
        <v/>
      </c>
      <c r="I380" s="57" t="str">
        <f t="shared" ca="1" si="71"/>
        <v/>
      </c>
      <c r="J380" s="59" t="str">
        <f t="shared" ca="1" si="72"/>
        <v/>
      </c>
      <c r="K380" s="60" t="str">
        <f t="shared" ca="1" si="73"/>
        <v/>
      </c>
      <c r="L380" s="60"/>
      <c r="M380" s="60">
        <f t="shared" ca="1" si="74"/>
        <v>0</v>
      </c>
      <c r="N380" s="61" t="str">
        <f t="shared" ca="1" si="75"/>
        <v/>
      </c>
      <c r="O380" s="61"/>
      <c r="P380" s="62"/>
      <c r="Q380" s="62"/>
      <c r="R380" s="62"/>
      <c r="S380" s="62"/>
      <c r="T380" s="62"/>
      <c r="U380" s="63">
        <f t="shared" si="65"/>
        <v>0</v>
      </c>
    </row>
    <row r="381" spans="1:21" ht="15" hidden="1" customHeight="1" x14ac:dyDescent="0.3">
      <c r="A381" s="330"/>
      <c r="B381" s="56">
        <v>38</v>
      </c>
      <c r="C381" s="57" t="str">
        <f t="shared" ca="1" si="66"/>
        <v>4.13</v>
      </c>
      <c r="D381" s="57" t="str">
        <f t="shared" ca="1" si="67"/>
        <v>na</v>
      </c>
      <c r="E381" s="57" t="s">
        <v>37</v>
      </c>
      <c r="F381" s="64" t="str">
        <f t="shared" ca="1" si="68"/>
        <v>https://conservatoire.agglo-larochelle.fr/contactez-nous</v>
      </c>
      <c r="G381" s="57" t="str">
        <f t="shared" ca="1" si="69"/>
        <v>A</v>
      </c>
      <c r="H381" s="57" t="str">
        <f t="shared" ca="1" si="70"/>
        <v/>
      </c>
      <c r="I381" s="57" t="str">
        <f t="shared" ca="1" si="71"/>
        <v/>
      </c>
      <c r="J381" s="59" t="str">
        <f t="shared" ca="1" si="72"/>
        <v/>
      </c>
      <c r="K381" s="60" t="str">
        <f t="shared" ca="1" si="73"/>
        <v/>
      </c>
      <c r="L381" s="60"/>
      <c r="M381" s="60">
        <f t="shared" ca="1" si="74"/>
        <v>0</v>
      </c>
      <c r="N381" s="61" t="str">
        <f t="shared" ca="1" si="75"/>
        <v/>
      </c>
      <c r="O381" s="61"/>
      <c r="P381" s="62"/>
      <c r="Q381" s="62"/>
      <c r="R381" s="62"/>
      <c r="S381" s="62"/>
      <c r="T381" s="62"/>
      <c r="U381" s="63">
        <f t="shared" si="65"/>
        <v>0</v>
      </c>
    </row>
    <row r="382" spans="1:21" ht="15" hidden="1" customHeight="1" x14ac:dyDescent="0.3">
      <c r="A382" s="330"/>
      <c r="B382" s="56">
        <v>38</v>
      </c>
      <c r="C382" s="57" t="str">
        <f t="shared" ca="1" si="66"/>
        <v>4.13</v>
      </c>
      <c r="D382" s="57" t="str">
        <f t="shared" ca="1" si="67"/>
        <v>na</v>
      </c>
      <c r="E382" s="57" t="s">
        <v>40</v>
      </c>
      <c r="F382" s="64" t="str">
        <f t="shared" ca="1" si="68"/>
        <v>https://conservatoire.agglo-larochelle.fr/pratique/reseau-des-ecoles-de-l-agglo?article=puilboreau-a-deux-pas-de-la</v>
      </c>
      <c r="G382" s="57" t="str">
        <f t="shared" ca="1" si="69"/>
        <v>A</v>
      </c>
      <c r="H382" s="57" t="str">
        <f t="shared" ca="1" si="70"/>
        <v/>
      </c>
      <c r="I382" s="57" t="str">
        <f t="shared" ca="1" si="71"/>
        <v/>
      </c>
      <c r="J382" s="59" t="str">
        <f t="shared" ca="1" si="72"/>
        <v/>
      </c>
      <c r="K382" s="60" t="str">
        <f t="shared" ca="1" si="73"/>
        <v/>
      </c>
      <c r="L382" s="60"/>
      <c r="M382" s="60">
        <f t="shared" ca="1" si="74"/>
        <v>0</v>
      </c>
      <c r="N382" s="61" t="str">
        <f t="shared" ca="1" si="75"/>
        <v/>
      </c>
      <c r="O382" s="61"/>
      <c r="P382" s="62"/>
      <c r="Q382" s="62"/>
      <c r="R382" s="62"/>
      <c r="S382" s="62"/>
      <c r="T382" s="62"/>
      <c r="U382" s="63">
        <f t="shared" si="65"/>
        <v>0</v>
      </c>
    </row>
    <row r="383" spans="1:21" ht="15" hidden="1" customHeight="1" x14ac:dyDescent="0.3">
      <c r="A383" s="330"/>
      <c r="B383" s="56">
        <v>38</v>
      </c>
      <c r="C383" s="57" t="str">
        <f t="shared" ca="1" si="66"/>
        <v>4.13</v>
      </c>
      <c r="D383" s="57" t="str">
        <f t="shared" ca="1" si="67"/>
        <v>na</v>
      </c>
      <c r="E383" s="57" t="s">
        <v>43</v>
      </c>
      <c r="F383" s="64" t="str">
        <f t="shared" ca="1" si="68"/>
        <v>https://conservatoire.agglo-larochelle.fr/ressources-documentaires</v>
      </c>
      <c r="G383" s="57" t="str">
        <f t="shared" ca="1" si="69"/>
        <v>A</v>
      </c>
      <c r="H383" s="57" t="str">
        <f t="shared" ca="1" si="70"/>
        <v/>
      </c>
      <c r="I383" s="57" t="str">
        <f t="shared" ca="1" si="71"/>
        <v/>
      </c>
      <c r="J383" s="59" t="str">
        <f t="shared" ca="1" si="72"/>
        <v/>
      </c>
      <c r="K383" s="60" t="str">
        <f t="shared" ca="1" si="73"/>
        <v/>
      </c>
      <c r="L383" s="60"/>
      <c r="M383" s="60">
        <f t="shared" ca="1" si="74"/>
        <v>0</v>
      </c>
      <c r="N383" s="61" t="str">
        <f t="shared" ca="1" si="75"/>
        <v/>
      </c>
      <c r="O383" s="61"/>
      <c r="P383" s="62"/>
      <c r="Q383" s="62"/>
      <c r="R383" s="62"/>
      <c r="S383" s="62"/>
      <c r="T383" s="62"/>
      <c r="U383" s="63">
        <f t="shared" si="65"/>
        <v>0</v>
      </c>
    </row>
    <row r="384" spans="1:21" ht="15" hidden="1" customHeight="1" x14ac:dyDescent="0.3">
      <c r="A384" s="330"/>
      <c r="B384" s="56">
        <v>38</v>
      </c>
      <c r="C384" s="57" t="str">
        <f t="shared" ca="1" si="66"/>
        <v>4.13</v>
      </c>
      <c r="D384" s="57" t="str">
        <f t="shared" ca="1" si="67"/>
        <v>na</v>
      </c>
      <c r="E384" s="57" t="s">
        <v>46</v>
      </c>
      <c r="F384" s="64" t="str">
        <f t="shared" ca="1" si="68"/>
        <v>https://conservatoire.agglo-larochelle.fr/accessibilite</v>
      </c>
      <c r="G384" s="57" t="str">
        <f t="shared" ca="1" si="69"/>
        <v>A</v>
      </c>
      <c r="H384" s="57" t="str">
        <f t="shared" ca="1" si="70"/>
        <v/>
      </c>
      <c r="I384" s="57" t="str">
        <f t="shared" ca="1" si="71"/>
        <v/>
      </c>
      <c r="J384" s="59" t="str">
        <f t="shared" ca="1" si="72"/>
        <v/>
      </c>
      <c r="K384" s="60" t="str">
        <f t="shared" ca="1" si="73"/>
        <v/>
      </c>
      <c r="L384" s="60"/>
      <c r="M384" s="60">
        <f t="shared" ca="1" si="74"/>
        <v>0</v>
      </c>
      <c r="N384" s="61" t="str">
        <f t="shared" ca="1" si="75"/>
        <v/>
      </c>
      <c r="O384" s="61"/>
      <c r="P384" s="62"/>
      <c r="Q384" s="62"/>
      <c r="R384" s="62"/>
      <c r="S384" s="62"/>
      <c r="T384" s="62"/>
      <c r="U384" s="63">
        <f t="shared" si="65"/>
        <v>0</v>
      </c>
    </row>
    <row r="385" spans="1:21" ht="15" hidden="1" customHeight="1" x14ac:dyDescent="0.3">
      <c r="A385" s="330"/>
      <c r="B385" s="56">
        <v>38</v>
      </c>
      <c r="C385" s="57" t="str">
        <f t="shared" ca="1" si="66"/>
        <v>4.13</v>
      </c>
      <c r="D385" s="57" t="str">
        <f t="shared" ca="1" si="67"/>
        <v>na</v>
      </c>
      <c r="E385" s="57" t="s">
        <v>49</v>
      </c>
      <c r="F385" s="64" t="str">
        <f t="shared" ca="1" si="68"/>
        <v>https://conservatoire.agglo-larochelle.fr/mentions-legales</v>
      </c>
      <c r="G385" s="57" t="str">
        <f t="shared" ca="1" si="69"/>
        <v>A</v>
      </c>
      <c r="H385" s="57" t="str">
        <f t="shared" ca="1" si="70"/>
        <v/>
      </c>
      <c r="I385" s="57" t="str">
        <f t="shared" ca="1" si="71"/>
        <v/>
      </c>
      <c r="J385" s="59" t="str">
        <f t="shared" ca="1" si="72"/>
        <v/>
      </c>
      <c r="K385" s="60" t="str">
        <f t="shared" ca="1" si="73"/>
        <v/>
      </c>
      <c r="L385" s="60"/>
      <c r="M385" s="60">
        <f t="shared" ca="1" si="74"/>
        <v>0</v>
      </c>
      <c r="N385" s="61" t="str">
        <f t="shared" ca="1" si="75"/>
        <v/>
      </c>
      <c r="O385" s="61"/>
      <c r="P385" s="62"/>
      <c r="Q385" s="62"/>
      <c r="R385" s="62"/>
      <c r="S385" s="62"/>
      <c r="T385" s="62"/>
      <c r="U385" s="63">
        <f t="shared" si="65"/>
        <v>0</v>
      </c>
    </row>
    <row r="386" spans="1:21" ht="15" hidden="1" customHeight="1" x14ac:dyDescent="0.3">
      <c r="A386" s="331" t="s">
        <v>89</v>
      </c>
      <c r="B386" s="46">
        <v>39</v>
      </c>
      <c r="C386" s="47" t="str">
        <f t="shared" ca="1" si="66"/>
        <v>5.1</v>
      </c>
      <c r="D386" s="47" t="str">
        <f t="shared" ca="1" si="67"/>
        <v>na</v>
      </c>
      <c r="E386" s="47" t="s">
        <v>10</v>
      </c>
      <c r="F386" s="65" t="str">
        <f t="shared" ca="1" si="68"/>
        <v>https://conservatoire.agglo-larochelle.fr/</v>
      </c>
      <c r="G386" s="47" t="str">
        <f t="shared" ca="1" si="69"/>
        <v>A</v>
      </c>
      <c r="H386" s="47" t="str">
        <f t="shared" ca="1" si="70"/>
        <v/>
      </c>
      <c r="I386" s="47" t="str">
        <f t="shared" ca="1" si="71"/>
        <v/>
      </c>
      <c r="J386" s="49" t="str">
        <f t="shared" ca="1" si="72"/>
        <v/>
      </c>
      <c r="K386" s="50" t="str">
        <f t="shared" ca="1" si="73"/>
        <v/>
      </c>
      <c r="L386" s="50"/>
      <c r="M386" s="50">
        <f t="shared" ca="1" si="74"/>
        <v>0</v>
      </c>
      <c r="N386" s="51" t="str">
        <f t="shared" ca="1" si="75"/>
        <v/>
      </c>
      <c r="O386" s="51"/>
      <c r="P386" s="52"/>
      <c r="Q386" s="52"/>
      <c r="R386" s="52"/>
      <c r="S386" s="52"/>
      <c r="T386" s="52"/>
      <c r="U386" s="53">
        <f t="shared" si="65"/>
        <v>0</v>
      </c>
    </row>
    <row r="387" spans="1:21" ht="15" hidden="1" customHeight="1" x14ac:dyDescent="0.3">
      <c r="A387" s="331"/>
      <c r="B387" s="56">
        <v>39</v>
      </c>
      <c r="C387" s="57" t="str">
        <f t="shared" ca="1" si="66"/>
        <v>5.1</v>
      </c>
      <c r="D387" s="57" t="str">
        <f t="shared" ca="1" si="67"/>
        <v>na</v>
      </c>
      <c r="E387" s="57" t="s">
        <v>13</v>
      </c>
      <c r="F387" s="64" t="str">
        <f t="shared" ca="1" si="68"/>
        <v>https://conservatoire.agglo-larochelle.fr/plan-du-site</v>
      </c>
      <c r="G387" s="57" t="str">
        <f t="shared" ca="1" si="69"/>
        <v>A</v>
      </c>
      <c r="H387" s="57" t="str">
        <f t="shared" ca="1" si="70"/>
        <v/>
      </c>
      <c r="I387" s="57" t="str">
        <f t="shared" ca="1" si="71"/>
        <v/>
      </c>
      <c r="J387" s="59" t="str">
        <f t="shared" ca="1" si="72"/>
        <v/>
      </c>
      <c r="K387" s="60" t="str">
        <f t="shared" ca="1" si="73"/>
        <v/>
      </c>
      <c r="L387" s="60"/>
      <c r="M387" s="60">
        <f t="shared" ca="1" si="74"/>
        <v>0</v>
      </c>
      <c r="N387" s="61" t="str">
        <f t="shared" ca="1" si="75"/>
        <v/>
      </c>
      <c r="O387" s="61"/>
      <c r="P387" s="62"/>
      <c r="Q387" s="62"/>
      <c r="R387" s="62"/>
      <c r="S387" s="62"/>
      <c r="T387" s="62"/>
      <c r="U387" s="63">
        <f t="shared" si="65"/>
        <v>0</v>
      </c>
    </row>
    <row r="388" spans="1:21" ht="15" hidden="1" customHeight="1" x14ac:dyDescent="0.3">
      <c r="A388" s="331"/>
      <c r="B388" s="56">
        <v>39</v>
      </c>
      <c r="C388" s="57" t="str">
        <f t="shared" ca="1" si="66"/>
        <v>5.1</v>
      </c>
      <c r="D388" s="57" t="str">
        <f t="shared" ca="1" si="67"/>
        <v>na</v>
      </c>
      <c r="E388" s="57" t="s">
        <v>16</v>
      </c>
      <c r="F388" s="64" t="str">
        <f t="shared" ca="1" si="68"/>
        <v>https://conservatoire.agglo-larochelle.fr/musique</v>
      </c>
      <c r="G388" s="57" t="str">
        <f t="shared" ca="1" si="69"/>
        <v>A</v>
      </c>
      <c r="H388" s="57" t="str">
        <f t="shared" ca="1" si="70"/>
        <v/>
      </c>
      <c r="I388" s="57" t="str">
        <f t="shared" ca="1" si="71"/>
        <v/>
      </c>
      <c r="J388" s="59" t="str">
        <f t="shared" ca="1" si="72"/>
        <v/>
      </c>
      <c r="K388" s="60" t="str">
        <f t="shared" ca="1" si="73"/>
        <v/>
      </c>
      <c r="L388" s="60"/>
      <c r="M388" s="60">
        <f t="shared" ca="1" si="74"/>
        <v>0</v>
      </c>
      <c r="N388" s="61" t="str">
        <f t="shared" ca="1" si="75"/>
        <v/>
      </c>
      <c r="O388" s="61"/>
      <c r="P388" s="62"/>
      <c r="Q388" s="62"/>
      <c r="R388" s="62"/>
      <c r="S388" s="62"/>
      <c r="T388" s="62"/>
      <c r="U388" s="63">
        <f t="shared" si="65"/>
        <v>0</v>
      </c>
    </row>
    <row r="389" spans="1:21" ht="15" hidden="1" customHeight="1" x14ac:dyDescent="0.3">
      <c r="A389" s="331"/>
      <c r="B389" s="56">
        <v>39</v>
      </c>
      <c r="C389" s="57" t="str">
        <f t="shared" ca="1" si="66"/>
        <v>5.1</v>
      </c>
      <c r="D389" s="57" t="str">
        <f t="shared" ca="1" si="67"/>
        <v>na</v>
      </c>
      <c r="E389" s="57" t="s">
        <v>19</v>
      </c>
      <c r="F389" s="64" t="str">
        <f t="shared" ca="1" si="68"/>
        <v>https://conservatoire.agglo-larochelle.fr/musique/parcours-du-musicien</v>
      </c>
      <c r="G389" s="57" t="str">
        <f t="shared" ca="1" si="69"/>
        <v>A</v>
      </c>
      <c r="H389" s="57" t="str">
        <f t="shared" ca="1" si="70"/>
        <v/>
      </c>
      <c r="I389" s="57" t="str">
        <f t="shared" ca="1" si="71"/>
        <v/>
      </c>
      <c r="J389" s="59" t="str">
        <f t="shared" ca="1" si="72"/>
        <v/>
      </c>
      <c r="K389" s="60" t="str">
        <f t="shared" ca="1" si="73"/>
        <v/>
      </c>
      <c r="L389" s="60"/>
      <c r="M389" s="60">
        <f t="shared" ca="1" si="74"/>
        <v>0</v>
      </c>
      <c r="N389" s="61" t="str">
        <f t="shared" ca="1" si="75"/>
        <v/>
      </c>
      <c r="O389" s="61"/>
      <c r="P389" s="62"/>
      <c r="Q389" s="62"/>
      <c r="R389" s="62"/>
      <c r="S389" s="62"/>
      <c r="T389" s="62"/>
      <c r="U389" s="63">
        <f t="shared" si="65"/>
        <v>0</v>
      </c>
    </row>
    <row r="390" spans="1:21" ht="15" hidden="1" customHeight="1" x14ac:dyDescent="0.3">
      <c r="A390" s="331"/>
      <c r="B390" s="56">
        <v>39</v>
      </c>
      <c r="C390" s="57" t="str">
        <f t="shared" ca="1" si="66"/>
        <v>5.1</v>
      </c>
      <c r="D390" s="57" t="str">
        <f t="shared" ca="1" si="67"/>
        <v>na</v>
      </c>
      <c r="E390" s="57" t="s">
        <v>22</v>
      </c>
      <c r="F390" s="64" t="str">
        <f t="shared" ca="1" si="68"/>
        <v>https://conservatoire.agglo-larochelle.fr/musique/enseignants-musique</v>
      </c>
      <c r="G390" s="57" t="str">
        <f t="shared" ca="1" si="69"/>
        <v>A</v>
      </c>
      <c r="H390" s="57" t="str">
        <f t="shared" ca="1" si="70"/>
        <v/>
      </c>
      <c r="I390" s="57" t="str">
        <f t="shared" ca="1" si="71"/>
        <v/>
      </c>
      <c r="J390" s="59" t="str">
        <f t="shared" ca="1" si="72"/>
        <v/>
      </c>
      <c r="K390" s="60" t="str">
        <f t="shared" ca="1" si="73"/>
        <v/>
      </c>
      <c r="L390" s="60"/>
      <c r="M390" s="60">
        <f t="shared" ca="1" si="74"/>
        <v>0</v>
      </c>
      <c r="N390" s="61" t="str">
        <f t="shared" ca="1" si="75"/>
        <v/>
      </c>
      <c r="O390" s="61"/>
      <c r="P390" s="62"/>
      <c r="Q390" s="62"/>
      <c r="R390" s="62"/>
      <c r="S390" s="62"/>
      <c r="T390" s="62"/>
      <c r="U390" s="63">
        <f t="shared" si="65"/>
        <v>0</v>
      </c>
    </row>
    <row r="391" spans="1:21" ht="15" hidden="1" customHeight="1" x14ac:dyDescent="0.3">
      <c r="A391" s="331"/>
      <c r="B391" s="56">
        <v>39</v>
      </c>
      <c r="C391" s="57" t="str">
        <f t="shared" ca="1" si="66"/>
        <v>5.1</v>
      </c>
      <c r="D391" s="57" t="str">
        <f t="shared" ca="1" si="67"/>
        <v>na</v>
      </c>
      <c r="E391" s="57" t="s">
        <v>25</v>
      </c>
      <c r="F391" s="64" t="str">
        <f t="shared" ca="1" si="68"/>
        <v>https://conservatoire.agglo-larochelle.fr/agenda?</v>
      </c>
      <c r="G391" s="57" t="str">
        <f t="shared" ca="1" si="69"/>
        <v>A</v>
      </c>
      <c r="H391" s="57" t="str">
        <f t="shared" ca="1" si="70"/>
        <v/>
      </c>
      <c r="I391" s="57" t="str">
        <f t="shared" ca="1" si="71"/>
        <v/>
      </c>
      <c r="J391" s="59" t="str">
        <f t="shared" ca="1" si="72"/>
        <v/>
      </c>
      <c r="K391" s="60" t="str">
        <f t="shared" ca="1" si="73"/>
        <v/>
      </c>
      <c r="L391" s="60"/>
      <c r="M391" s="60">
        <f t="shared" ca="1" si="74"/>
        <v>0</v>
      </c>
      <c r="N391" s="61" t="str">
        <f t="shared" ca="1" si="75"/>
        <v/>
      </c>
      <c r="O391" s="61"/>
      <c r="P391" s="62"/>
      <c r="Q391" s="62"/>
      <c r="R391" s="62"/>
      <c r="S391" s="62"/>
      <c r="T391" s="62"/>
      <c r="U391" s="63">
        <f t="shared" si="65"/>
        <v>0</v>
      </c>
    </row>
    <row r="392" spans="1:21" ht="15" hidden="1" customHeight="1" x14ac:dyDescent="0.3">
      <c r="A392" s="331"/>
      <c r="B392" s="56">
        <v>39</v>
      </c>
      <c r="C392" s="57" t="str">
        <f t="shared" ca="1" si="66"/>
        <v>5.1</v>
      </c>
      <c r="D392" s="57" t="str">
        <f t="shared" ca="1" si="67"/>
        <v>na</v>
      </c>
      <c r="E392" s="57" t="s">
        <v>28</v>
      </c>
      <c r="F392" s="64" t="str">
        <f t="shared" ca="1" si="68"/>
        <v>https://conservatoire.agglo-larochelle.fr/agenda?article=conservatoire-funky-band-et-ateliers-musiques-actuelles</v>
      </c>
      <c r="G392" s="57" t="str">
        <f t="shared" ca="1" si="69"/>
        <v>A</v>
      </c>
      <c r="H392" s="57" t="str">
        <f t="shared" ca="1" si="70"/>
        <v/>
      </c>
      <c r="I392" s="57" t="str">
        <f t="shared" ca="1" si="71"/>
        <v/>
      </c>
      <c r="J392" s="59" t="str">
        <f t="shared" ca="1" si="72"/>
        <v/>
      </c>
      <c r="K392" s="60" t="str">
        <f t="shared" ca="1" si="73"/>
        <v/>
      </c>
      <c r="L392" s="60"/>
      <c r="M392" s="60">
        <f t="shared" ca="1" si="74"/>
        <v>0</v>
      </c>
      <c r="N392" s="61" t="str">
        <f t="shared" ca="1" si="75"/>
        <v/>
      </c>
      <c r="O392" s="61"/>
      <c r="P392" s="62"/>
      <c r="Q392" s="62"/>
      <c r="R392" s="62"/>
      <c r="S392" s="62"/>
      <c r="T392" s="62"/>
      <c r="U392" s="63">
        <f t="shared" ref="U392:U455" si="76">SUM($P392:$T392)</f>
        <v>0</v>
      </c>
    </row>
    <row r="393" spans="1:21" ht="15" hidden="1" customHeight="1" x14ac:dyDescent="0.3">
      <c r="A393" s="331"/>
      <c r="B393" s="56">
        <v>39</v>
      </c>
      <c r="C393" s="57" t="str">
        <f t="shared" ca="1" si="66"/>
        <v>5.1</v>
      </c>
      <c r="D393" s="57" t="str">
        <f t="shared" ca="1" si="67"/>
        <v>na</v>
      </c>
      <c r="E393" s="57" t="s">
        <v>31</v>
      </c>
      <c r="F393" s="64" t="str">
        <f t="shared" ca="1" si="68"/>
        <v>https://conservatoire.agglo-larochelle.fr/actualites</v>
      </c>
      <c r="G393" s="57" t="str">
        <f t="shared" ca="1" si="69"/>
        <v>A</v>
      </c>
      <c r="H393" s="57" t="str">
        <f t="shared" ca="1" si="70"/>
        <v/>
      </c>
      <c r="I393" s="57" t="str">
        <f t="shared" ca="1" si="71"/>
        <v/>
      </c>
      <c r="J393" s="59" t="str">
        <f t="shared" ca="1" si="72"/>
        <v/>
      </c>
      <c r="K393" s="60" t="str">
        <f t="shared" ca="1" si="73"/>
        <v/>
      </c>
      <c r="L393" s="60"/>
      <c r="M393" s="60">
        <f t="shared" ca="1" si="74"/>
        <v>0</v>
      </c>
      <c r="N393" s="61" t="str">
        <f t="shared" ca="1" si="75"/>
        <v/>
      </c>
      <c r="O393" s="61"/>
      <c r="P393" s="62"/>
      <c r="Q393" s="62"/>
      <c r="R393" s="62"/>
      <c r="S393" s="62"/>
      <c r="T393" s="62"/>
      <c r="U393" s="63">
        <f t="shared" si="76"/>
        <v>0</v>
      </c>
    </row>
    <row r="394" spans="1:21" ht="15" hidden="1" customHeight="1" x14ac:dyDescent="0.3">
      <c r="A394" s="331"/>
      <c r="B394" s="56">
        <v>39</v>
      </c>
      <c r="C394" s="57" t="str">
        <f t="shared" ca="1" si="66"/>
        <v>5.1</v>
      </c>
      <c r="D394" s="57" t="str">
        <f t="shared" ca="1" si="67"/>
        <v>na</v>
      </c>
      <c r="E394" s="57" t="s">
        <v>34</v>
      </c>
      <c r="F394" s="64" t="str">
        <f t="shared" ca="1" si="68"/>
        <v>https://conservatoire.agglo-larochelle.fr/-/ouverture-de-saison</v>
      </c>
      <c r="G394" s="57" t="str">
        <f t="shared" ca="1" si="69"/>
        <v>A</v>
      </c>
      <c r="H394" s="57" t="str">
        <f t="shared" ca="1" si="70"/>
        <v/>
      </c>
      <c r="I394" s="57" t="str">
        <f t="shared" ca="1" si="71"/>
        <v/>
      </c>
      <c r="J394" s="59" t="str">
        <f t="shared" ca="1" si="72"/>
        <v/>
      </c>
      <c r="K394" s="60" t="str">
        <f t="shared" ca="1" si="73"/>
        <v/>
      </c>
      <c r="L394" s="60"/>
      <c r="M394" s="60">
        <f t="shared" ca="1" si="74"/>
        <v>0</v>
      </c>
      <c r="N394" s="61" t="str">
        <f t="shared" ca="1" si="75"/>
        <v/>
      </c>
      <c r="O394" s="61"/>
      <c r="P394" s="62"/>
      <c r="Q394" s="62"/>
      <c r="R394" s="62"/>
      <c r="S394" s="62"/>
      <c r="T394" s="62"/>
      <c r="U394" s="63">
        <f t="shared" si="76"/>
        <v>0</v>
      </c>
    </row>
    <row r="395" spans="1:21" ht="15" hidden="1" customHeight="1" x14ac:dyDescent="0.3">
      <c r="A395" s="331"/>
      <c r="B395" s="56">
        <v>39</v>
      </c>
      <c r="C395" s="57" t="str">
        <f t="shared" ca="1" si="66"/>
        <v>5.1</v>
      </c>
      <c r="D395" s="57" t="str">
        <f t="shared" ca="1" si="67"/>
        <v>na</v>
      </c>
      <c r="E395" s="57" t="s">
        <v>37</v>
      </c>
      <c r="F395" s="64" t="str">
        <f t="shared" ca="1" si="68"/>
        <v>https://conservatoire.agglo-larochelle.fr/contactez-nous</v>
      </c>
      <c r="G395" s="57" t="str">
        <f t="shared" ca="1" si="69"/>
        <v>A</v>
      </c>
      <c r="H395" s="57" t="str">
        <f t="shared" ca="1" si="70"/>
        <v/>
      </c>
      <c r="I395" s="57" t="str">
        <f t="shared" ca="1" si="71"/>
        <v/>
      </c>
      <c r="J395" s="59" t="str">
        <f t="shared" ca="1" si="72"/>
        <v/>
      </c>
      <c r="K395" s="60" t="str">
        <f t="shared" ca="1" si="73"/>
        <v/>
      </c>
      <c r="L395" s="60"/>
      <c r="M395" s="60">
        <f t="shared" ca="1" si="74"/>
        <v>0</v>
      </c>
      <c r="N395" s="61" t="str">
        <f t="shared" ca="1" si="75"/>
        <v/>
      </c>
      <c r="O395" s="61"/>
      <c r="P395" s="62"/>
      <c r="Q395" s="62"/>
      <c r="R395" s="62"/>
      <c r="S395" s="62"/>
      <c r="T395" s="62"/>
      <c r="U395" s="63">
        <f t="shared" si="76"/>
        <v>0</v>
      </c>
    </row>
    <row r="396" spans="1:21" ht="15" hidden="1" customHeight="1" x14ac:dyDescent="0.3">
      <c r="A396" s="331"/>
      <c r="B396" s="56">
        <v>39</v>
      </c>
      <c r="C396" s="57" t="str">
        <f t="shared" ca="1" si="66"/>
        <v>5.1</v>
      </c>
      <c r="D396" s="57" t="str">
        <f t="shared" ca="1" si="67"/>
        <v>na</v>
      </c>
      <c r="E396" s="57" t="s">
        <v>40</v>
      </c>
      <c r="F396" s="64" t="str">
        <f t="shared" ca="1" si="68"/>
        <v>https://conservatoire.agglo-larochelle.fr/pratique/reseau-des-ecoles-de-l-agglo?article=puilboreau-a-deux-pas-de-la</v>
      </c>
      <c r="G396" s="57" t="str">
        <f t="shared" ca="1" si="69"/>
        <v>A</v>
      </c>
      <c r="H396" s="57" t="str">
        <f t="shared" ca="1" si="70"/>
        <v/>
      </c>
      <c r="I396" s="57" t="str">
        <f t="shared" ca="1" si="71"/>
        <v/>
      </c>
      <c r="J396" s="59" t="str">
        <f t="shared" ca="1" si="72"/>
        <v/>
      </c>
      <c r="K396" s="60" t="str">
        <f t="shared" ca="1" si="73"/>
        <v/>
      </c>
      <c r="L396" s="60"/>
      <c r="M396" s="60">
        <f t="shared" ca="1" si="74"/>
        <v>0</v>
      </c>
      <c r="N396" s="61" t="str">
        <f t="shared" ca="1" si="75"/>
        <v/>
      </c>
      <c r="O396" s="61"/>
      <c r="P396" s="62"/>
      <c r="Q396" s="62"/>
      <c r="R396" s="62"/>
      <c r="S396" s="62"/>
      <c r="T396" s="62"/>
      <c r="U396" s="63">
        <f t="shared" si="76"/>
        <v>0</v>
      </c>
    </row>
    <row r="397" spans="1:21" ht="15" hidden="1" customHeight="1" x14ac:dyDescent="0.3">
      <c r="A397" s="331"/>
      <c r="B397" s="56">
        <v>39</v>
      </c>
      <c r="C397" s="57" t="str">
        <f t="shared" ca="1" si="66"/>
        <v>5.1</v>
      </c>
      <c r="D397" s="57" t="str">
        <f t="shared" ca="1" si="67"/>
        <v>na</v>
      </c>
      <c r="E397" s="57" t="s">
        <v>43</v>
      </c>
      <c r="F397" s="64" t="str">
        <f t="shared" ca="1" si="68"/>
        <v>https://conservatoire.agglo-larochelle.fr/ressources-documentaires</v>
      </c>
      <c r="G397" s="57" t="str">
        <f t="shared" ca="1" si="69"/>
        <v>A</v>
      </c>
      <c r="H397" s="57" t="str">
        <f t="shared" ca="1" si="70"/>
        <v/>
      </c>
      <c r="I397" s="57" t="str">
        <f t="shared" ca="1" si="71"/>
        <v/>
      </c>
      <c r="J397" s="59" t="str">
        <f t="shared" ca="1" si="72"/>
        <v/>
      </c>
      <c r="K397" s="60" t="str">
        <f t="shared" ca="1" si="73"/>
        <v/>
      </c>
      <c r="L397" s="60"/>
      <c r="M397" s="60">
        <f t="shared" ca="1" si="74"/>
        <v>0</v>
      </c>
      <c r="N397" s="61" t="str">
        <f t="shared" ca="1" si="75"/>
        <v/>
      </c>
      <c r="O397" s="61"/>
      <c r="P397" s="62"/>
      <c r="Q397" s="62"/>
      <c r="R397" s="62"/>
      <c r="S397" s="62"/>
      <c r="T397" s="62"/>
      <c r="U397" s="63">
        <f t="shared" si="76"/>
        <v>0</v>
      </c>
    </row>
    <row r="398" spans="1:21" ht="15" hidden="1" customHeight="1" x14ac:dyDescent="0.3">
      <c r="A398" s="331"/>
      <c r="B398" s="56">
        <v>39</v>
      </c>
      <c r="C398" s="57" t="str">
        <f t="shared" ca="1" si="66"/>
        <v>5.1</v>
      </c>
      <c r="D398" s="57" t="str">
        <f t="shared" ca="1" si="67"/>
        <v>na</v>
      </c>
      <c r="E398" s="57" t="s">
        <v>46</v>
      </c>
      <c r="F398" s="64" t="str">
        <f t="shared" ca="1" si="68"/>
        <v>https://conservatoire.agglo-larochelle.fr/accessibilite</v>
      </c>
      <c r="G398" s="57" t="str">
        <f t="shared" ca="1" si="69"/>
        <v>A</v>
      </c>
      <c r="H398" s="57" t="str">
        <f t="shared" ca="1" si="70"/>
        <v/>
      </c>
      <c r="I398" s="57" t="str">
        <f t="shared" ca="1" si="71"/>
        <v/>
      </c>
      <c r="J398" s="59" t="str">
        <f t="shared" ca="1" si="72"/>
        <v/>
      </c>
      <c r="K398" s="60" t="str">
        <f t="shared" ca="1" si="73"/>
        <v/>
      </c>
      <c r="L398" s="60"/>
      <c r="M398" s="60">
        <f t="shared" ca="1" si="74"/>
        <v>0</v>
      </c>
      <c r="N398" s="61" t="str">
        <f t="shared" ca="1" si="75"/>
        <v/>
      </c>
      <c r="O398" s="61"/>
      <c r="P398" s="62"/>
      <c r="Q398" s="62"/>
      <c r="R398" s="62"/>
      <c r="S398" s="62"/>
      <c r="T398" s="62"/>
      <c r="U398" s="63">
        <f t="shared" si="76"/>
        <v>0</v>
      </c>
    </row>
    <row r="399" spans="1:21" ht="15" hidden="1" customHeight="1" x14ac:dyDescent="0.3">
      <c r="A399" s="331"/>
      <c r="B399" s="56">
        <v>39</v>
      </c>
      <c r="C399" s="57" t="str">
        <f t="shared" ca="1" si="66"/>
        <v>5.1</v>
      </c>
      <c r="D399" s="57" t="str">
        <f t="shared" ca="1" si="67"/>
        <v>na</v>
      </c>
      <c r="E399" s="57" t="s">
        <v>49</v>
      </c>
      <c r="F399" s="64" t="str">
        <f t="shared" ca="1" si="68"/>
        <v>https://conservatoire.agglo-larochelle.fr/mentions-legales</v>
      </c>
      <c r="G399" s="57" t="str">
        <f t="shared" ca="1" si="69"/>
        <v>A</v>
      </c>
      <c r="H399" s="57" t="str">
        <f t="shared" ca="1" si="70"/>
        <v/>
      </c>
      <c r="I399" s="57" t="str">
        <f t="shared" ca="1" si="71"/>
        <v/>
      </c>
      <c r="J399" s="59" t="str">
        <f t="shared" ca="1" si="72"/>
        <v/>
      </c>
      <c r="K399" s="60" t="str">
        <f t="shared" ca="1" si="73"/>
        <v/>
      </c>
      <c r="L399" s="60"/>
      <c r="M399" s="60">
        <f t="shared" ca="1" si="74"/>
        <v>0</v>
      </c>
      <c r="N399" s="61" t="str">
        <f t="shared" ca="1" si="75"/>
        <v/>
      </c>
      <c r="O399" s="61"/>
      <c r="P399" s="62"/>
      <c r="Q399" s="62"/>
      <c r="R399" s="62"/>
      <c r="S399" s="62"/>
      <c r="T399" s="62"/>
      <c r="U399" s="63">
        <f t="shared" si="76"/>
        <v>0</v>
      </c>
    </row>
    <row r="400" spans="1:21" ht="15" hidden="1" customHeight="1" x14ac:dyDescent="0.3">
      <c r="A400" s="331"/>
      <c r="B400" s="56">
        <v>40</v>
      </c>
      <c r="C400" s="57" t="str">
        <f t="shared" ca="1" si="66"/>
        <v>5.2</v>
      </c>
      <c r="D400" s="57" t="str">
        <f t="shared" ca="1" si="67"/>
        <v>na</v>
      </c>
      <c r="E400" s="57" t="s">
        <v>10</v>
      </c>
      <c r="F400" s="64" t="str">
        <f t="shared" ca="1" si="68"/>
        <v>https://conservatoire.agglo-larochelle.fr/</v>
      </c>
      <c r="G400" s="57" t="str">
        <f t="shared" ca="1" si="69"/>
        <v>A</v>
      </c>
      <c r="H400" s="57" t="str">
        <f t="shared" ca="1" si="70"/>
        <v/>
      </c>
      <c r="I400" s="57" t="str">
        <f t="shared" ca="1" si="71"/>
        <v/>
      </c>
      <c r="J400" s="59" t="str">
        <f t="shared" ca="1" si="72"/>
        <v/>
      </c>
      <c r="K400" s="60" t="str">
        <f t="shared" ca="1" si="73"/>
        <v/>
      </c>
      <c r="L400" s="60"/>
      <c r="M400" s="60">
        <f t="shared" ca="1" si="74"/>
        <v>0</v>
      </c>
      <c r="N400" s="61" t="str">
        <f t="shared" ca="1" si="75"/>
        <v/>
      </c>
      <c r="O400" s="61"/>
      <c r="P400" s="62"/>
      <c r="Q400" s="62"/>
      <c r="R400" s="62"/>
      <c r="S400" s="62"/>
      <c r="T400" s="62"/>
      <c r="U400" s="63">
        <f t="shared" si="76"/>
        <v>0</v>
      </c>
    </row>
    <row r="401" spans="1:21" ht="15" hidden="1" customHeight="1" x14ac:dyDescent="0.3">
      <c r="A401" s="331"/>
      <c r="B401" s="56">
        <v>40</v>
      </c>
      <c r="C401" s="57" t="str">
        <f t="shared" ca="1" si="66"/>
        <v>5.2</v>
      </c>
      <c r="D401" s="57" t="str">
        <f t="shared" ca="1" si="67"/>
        <v>na</v>
      </c>
      <c r="E401" s="57" t="s">
        <v>13</v>
      </c>
      <c r="F401" s="64" t="str">
        <f t="shared" ca="1" si="68"/>
        <v>https://conservatoire.agglo-larochelle.fr/plan-du-site</v>
      </c>
      <c r="G401" s="57" t="str">
        <f t="shared" ca="1" si="69"/>
        <v>A</v>
      </c>
      <c r="H401" s="57" t="str">
        <f t="shared" ca="1" si="70"/>
        <v/>
      </c>
      <c r="I401" s="57" t="str">
        <f t="shared" ca="1" si="71"/>
        <v/>
      </c>
      <c r="J401" s="59" t="str">
        <f t="shared" ca="1" si="72"/>
        <v/>
      </c>
      <c r="K401" s="60" t="str">
        <f t="shared" ca="1" si="73"/>
        <v/>
      </c>
      <c r="L401" s="60"/>
      <c r="M401" s="60">
        <f t="shared" ca="1" si="74"/>
        <v>0</v>
      </c>
      <c r="N401" s="61" t="str">
        <f t="shared" ca="1" si="75"/>
        <v/>
      </c>
      <c r="O401" s="61"/>
      <c r="P401" s="62"/>
      <c r="Q401" s="62"/>
      <c r="R401" s="62"/>
      <c r="S401" s="62"/>
      <c r="T401" s="62"/>
      <c r="U401" s="63">
        <f t="shared" si="76"/>
        <v>0</v>
      </c>
    </row>
    <row r="402" spans="1:21" ht="15" hidden="1" customHeight="1" x14ac:dyDescent="0.3">
      <c r="A402" s="331"/>
      <c r="B402" s="56">
        <v>40</v>
      </c>
      <c r="C402" s="57" t="str">
        <f t="shared" ca="1" si="66"/>
        <v>5.2</v>
      </c>
      <c r="D402" s="57" t="str">
        <f t="shared" ca="1" si="67"/>
        <v>na</v>
      </c>
      <c r="E402" s="57" t="s">
        <v>16</v>
      </c>
      <c r="F402" s="64" t="str">
        <f t="shared" ca="1" si="68"/>
        <v>https://conservatoire.agglo-larochelle.fr/musique</v>
      </c>
      <c r="G402" s="57" t="str">
        <f t="shared" ca="1" si="69"/>
        <v>A</v>
      </c>
      <c r="H402" s="57" t="str">
        <f t="shared" ca="1" si="70"/>
        <v/>
      </c>
      <c r="I402" s="57" t="str">
        <f t="shared" ca="1" si="71"/>
        <v/>
      </c>
      <c r="J402" s="59" t="str">
        <f t="shared" ca="1" si="72"/>
        <v/>
      </c>
      <c r="K402" s="60" t="str">
        <f t="shared" ca="1" si="73"/>
        <v/>
      </c>
      <c r="L402" s="60"/>
      <c r="M402" s="60">
        <f t="shared" ca="1" si="74"/>
        <v>0</v>
      </c>
      <c r="N402" s="61" t="str">
        <f t="shared" ca="1" si="75"/>
        <v/>
      </c>
      <c r="O402" s="61"/>
      <c r="P402" s="62"/>
      <c r="Q402" s="62"/>
      <c r="R402" s="62"/>
      <c r="S402" s="62"/>
      <c r="T402" s="62"/>
      <c r="U402" s="63">
        <f t="shared" si="76"/>
        <v>0</v>
      </c>
    </row>
    <row r="403" spans="1:21" ht="15" hidden="1" customHeight="1" x14ac:dyDescent="0.3">
      <c r="A403" s="331"/>
      <c r="B403" s="56">
        <v>40</v>
      </c>
      <c r="C403" s="57" t="str">
        <f t="shared" ca="1" si="66"/>
        <v>5.2</v>
      </c>
      <c r="D403" s="57" t="str">
        <f t="shared" ca="1" si="67"/>
        <v>na</v>
      </c>
      <c r="E403" s="57" t="s">
        <v>19</v>
      </c>
      <c r="F403" s="64" t="str">
        <f t="shared" ca="1" si="68"/>
        <v>https://conservatoire.agglo-larochelle.fr/musique/parcours-du-musicien</v>
      </c>
      <c r="G403" s="57" t="str">
        <f t="shared" ca="1" si="69"/>
        <v>A</v>
      </c>
      <c r="H403" s="57" t="str">
        <f t="shared" ca="1" si="70"/>
        <v/>
      </c>
      <c r="I403" s="57" t="str">
        <f t="shared" ca="1" si="71"/>
        <v/>
      </c>
      <c r="J403" s="59" t="str">
        <f t="shared" ca="1" si="72"/>
        <v/>
      </c>
      <c r="K403" s="60" t="str">
        <f t="shared" ca="1" si="73"/>
        <v/>
      </c>
      <c r="L403" s="60"/>
      <c r="M403" s="60">
        <f t="shared" ca="1" si="74"/>
        <v>0</v>
      </c>
      <c r="N403" s="61" t="str">
        <f t="shared" ca="1" si="75"/>
        <v/>
      </c>
      <c r="O403" s="61"/>
      <c r="P403" s="62"/>
      <c r="Q403" s="62"/>
      <c r="R403" s="62"/>
      <c r="S403" s="62"/>
      <c r="T403" s="62"/>
      <c r="U403" s="63">
        <f t="shared" si="76"/>
        <v>0</v>
      </c>
    </row>
    <row r="404" spans="1:21" ht="15" hidden="1" customHeight="1" x14ac:dyDescent="0.3">
      <c r="A404" s="331"/>
      <c r="B404" s="46">
        <v>40</v>
      </c>
      <c r="C404" s="47" t="str">
        <f t="shared" ca="1" si="66"/>
        <v>5.2</v>
      </c>
      <c r="D404" s="47" t="str">
        <f t="shared" ca="1" si="67"/>
        <v>na</v>
      </c>
      <c r="E404" s="47" t="s">
        <v>22</v>
      </c>
      <c r="F404" s="65" t="str">
        <f t="shared" ca="1" si="68"/>
        <v>https://conservatoire.agglo-larochelle.fr/musique/enseignants-musique</v>
      </c>
      <c r="G404" s="47" t="str">
        <f t="shared" ca="1" si="69"/>
        <v>A</v>
      </c>
      <c r="H404" s="47" t="str">
        <f t="shared" ca="1" si="70"/>
        <v/>
      </c>
      <c r="I404" s="47" t="str">
        <f t="shared" ca="1" si="71"/>
        <v/>
      </c>
      <c r="J404" s="49" t="str">
        <f t="shared" ca="1" si="72"/>
        <v/>
      </c>
      <c r="K404" s="50" t="str">
        <f t="shared" ca="1" si="73"/>
        <v/>
      </c>
      <c r="L404" s="50"/>
      <c r="M404" s="50">
        <f t="shared" ca="1" si="74"/>
        <v>0</v>
      </c>
      <c r="N404" s="51" t="str">
        <f t="shared" ca="1" si="75"/>
        <v/>
      </c>
      <c r="O404" s="51"/>
      <c r="P404" s="52"/>
      <c r="Q404" s="52"/>
      <c r="R404" s="52"/>
      <c r="S404" s="52"/>
      <c r="T404" s="52"/>
      <c r="U404" s="53">
        <f t="shared" si="76"/>
        <v>0</v>
      </c>
    </row>
    <row r="405" spans="1:21" ht="15" hidden="1" customHeight="1" x14ac:dyDescent="0.3">
      <c r="A405" s="331"/>
      <c r="B405" s="56">
        <v>40</v>
      </c>
      <c r="C405" s="57" t="str">
        <f t="shared" ca="1" si="66"/>
        <v>5.2</v>
      </c>
      <c r="D405" s="57" t="str">
        <f t="shared" ca="1" si="67"/>
        <v>na</v>
      </c>
      <c r="E405" s="57" t="s">
        <v>25</v>
      </c>
      <c r="F405" s="64" t="str">
        <f t="shared" ca="1" si="68"/>
        <v>https://conservatoire.agglo-larochelle.fr/agenda?</v>
      </c>
      <c r="G405" s="57" t="str">
        <f t="shared" ca="1" si="69"/>
        <v>A</v>
      </c>
      <c r="H405" s="57" t="str">
        <f t="shared" ca="1" si="70"/>
        <v/>
      </c>
      <c r="I405" s="57" t="str">
        <f t="shared" ca="1" si="71"/>
        <v/>
      </c>
      <c r="J405" s="59" t="str">
        <f t="shared" ca="1" si="72"/>
        <v/>
      </c>
      <c r="K405" s="60" t="str">
        <f t="shared" ca="1" si="73"/>
        <v/>
      </c>
      <c r="L405" s="60"/>
      <c r="M405" s="60">
        <f t="shared" ca="1" si="74"/>
        <v>0</v>
      </c>
      <c r="N405" s="61" t="str">
        <f t="shared" ca="1" si="75"/>
        <v/>
      </c>
      <c r="O405" s="61"/>
      <c r="P405" s="62"/>
      <c r="Q405" s="62"/>
      <c r="R405" s="62"/>
      <c r="S405" s="62"/>
      <c r="T405" s="62"/>
      <c r="U405" s="63">
        <f t="shared" si="76"/>
        <v>0</v>
      </c>
    </row>
    <row r="406" spans="1:21" ht="15" hidden="1" customHeight="1" x14ac:dyDescent="0.3">
      <c r="A406" s="331"/>
      <c r="B406" s="56">
        <v>40</v>
      </c>
      <c r="C406" s="57" t="str">
        <f t="shared" ca="1" si="66"/>
        <v>5.2</v>
      </c>
      <c r="D406" s="57" t="str">
        <f t="shared" ca="1" si="67"/>
        <v>na</v>
      </c>
      <c r="E406" s="57" t="s">
        <v>28</v>
      </c>
      <c r="F406" s="64" t="str">
        <f t="shared" ca="1" si="68"/>
        <v>https://conservatoire.agglo-larochelle.fr/agenda?article=conservatoire-funky-band-et-ateliers-musiques-actuelles</v>
      </c>
      <c r="G406" s="57" t="str">
        <f t="shared" ca="1" si="69"/>
        <v>A</v>
      </c>
      <c r="H406" s="57" t="str">
        <f t="shared" ca="1" si="70"/>
        <v/>
      </c>
      <c r="I406" s="57" t="str">
        <f t="shared" ca="1" si="71"/>
        <v/>
      </c>
      <c r="J406" s="59" t="str">
        <f t="shared" ca="1" si="72"/>
        <v/>
      </c>
      <c r="K406" s="60" t="str">
        <f t="shared" ca="1" si="73"/>
        <v/>
      </c>
      <c r="L406" s="60"/>
      <c r="M406" s="60">
        <f t="shared" ca="1" si="74"/>
        <v>0</v>
      </c>
      <c r="N406" s="61" t="str">
        <f t="shared" ca="1" si="75"/>
        <v/>
      </c>
      <c r="O406" s="61"/>
      <c r="P406" s="62"/>
      <c r="Q406" s="62"/>
      <c r="R406" s="62"/>
      <c r="S406" s="62"/>
      <c r="T406" s="62"/>
      <c r="U406" s="63">
        <f t="shared" si="76"/>
        <v>0</v>
      </c>
    </row>
    <row r="407" spans="1:21" ht="15" hidden="1" customHeight="1" x14ac:dyDescent="0.3">
      <c r="A407" s="331"/>
      <c r="B407" s="56">
        <v>40</v>
      </c>
      <c r="C407" s="57" t="str">
        <f t="shared" ca="1" si="66"/>
        <v>5.2</v>
      </c>
      <c r="D407" s="57" t="str">
        <f t="shared" ca="1" si="67"/>
        <v>na</v>
      </c>
      <c r="E407" s="57" t="s">
        <v>31</v>
      </c>
      <c r="F407" s="64" t="str">
        <f t="shared" ca="1" si="68"/>
        <v>https://conservatoire.agglo-larochelle.fr/actualites</v>
      </c>
      <c r="G407" s="57" t="str">
        <f t="shared" ca="1" si="69"/>
        <v>A</v>
      </c>
      <c r="H407" s="57" t="str">
        <f t="shared" ca="1" si="70"/>
        <v/>
      </c>
      <c r="I407" s="57" t="str">
        <f t="shared" ca="1" si="71"/>
        <v/>
      </c>
      <c r="J407" s="59" t="str">
        <f t="shared" ca="1" si="72"/>
        <v/>
      </c>
      <c r="K407" s="60" t="str">
        <f t="shared" ca="1" si="73"/>
        <v/>
      </c>
      <c r="L407" s="60"/>
      <c r="M407" s="60">
        <f t="shared" ca="1" si="74"/>
        <v>0</v>
      </c>
      <c r="N407" s="61" t="str">
        <f t="shared" ca="1" si="75"/>
        <v/>
      </c>
      <c r="O407" s="61"/>
      <c r="P407" s="62"/>
      <c r="Q407" s="62"/>
      <c r="R407" s="62"/>
      <c r="S407" s="62"/>
      <c r="T407" s="62"/>
      <c r="U407" s="63">
        <f t="shared" si="76"/>
        <v>0</v>
      </c>
    </row>
    <row r="408" spans="1:21" ht="15" hidden="1" customHeight="1" x14ac:dyDescent="0.3">
      <c r="A408" s="331"/>
      <c r="B408" s="56">
        <v>40</v>
      </c>
      <c r="C408" s="57" t="str">
        <f t="shared" ca="1" si="66"/>
        <v>5.2</v>
      </c>
      <c r="D408" s="57" t="str">
        <f t="shared" ca="1" si="67"/>
        <v>na</v>
      </c>
      <c r="E408" s="57" t="s">
        <v>34</v>
      </c>
      <c r="F408" s="64" t="str">
        <f t="shared" ca="1" si="68"/>
        <v>https://conservatoire.agglo-larochelle.fr/-/ouverture-de-saison</v>
      </c>
      <c r="G408" s="57" t="str">
        <f t="shared" ca="1" si="69"/>
        <v>A</v>
      </c>
      <c r="H408" s="57" t="str">
        <f t="shared" ca="1" si="70"/>
        <v/>
      </c>
      <c r="I408" s="57" t="str">
        <f t="shared" ca="1" si="71"/>
        <v/>
      </c>
      <c r="J408" s="59" t="str">
        <f t="shared" ca="1" si="72"/>
        <v/>
      </c>
      <c r="K408" s="60" t="str">
        <f t="shared" ca="1" si="73"/>
        <v/>
      </c>
      <c r="L408" s="60"/>
      <c r="M408" s="60">
        <f t="shared" ca="1" si="74"/>
        <v>0</v>
      </c>
      <c r="N408" s="61" t="str">
        <f t="shared" ca="1" si="75"/>
        <v/>
      </c>
      <c r="O408" s="61"/>
      <c r="P408" s="62"/>
      <c r="Q408" s="62"/>
      <c r="R408" s="62"/>
      <c r="S408" s="62"/>
      <c r="T408" s="62"/>
      <c r="U408" s="63">
        <f t="shared" si="76"/>
        <v>0</v>
      </c>
    </row>
    <row r="409" spans="1:21" ht="15" hidden="1" customHeight="1" x14ac:dyDescent="0.3">
      <c r="A409" s="331"/>
      <c r="B409" s="56">
        <v>40</v>
      </c>
      <c r="C409" s="57" t="str">
        <f t="shared" ref="C409:C472" ca="1" si="77">IF(INDIRECT($E409&amp;"!B"&amp;$B409)=0,"",INDIRECT($E409&amp;"!B"&amp;$B409))</f>
        <v>5.2</v>
      </c>
      <c r="D409" s="57" t="str">
        <f t="shared" ref="D409:D472" ca="1" si="78">IF(INDIRECT($E409&amp;"!F"&amp;$B409)=0,"",INDIRECT($E409&amp;"!F"&amp;$B409))</f>
        <v>na</v>
      </c>
      <c r="E409" s="57" t="s">
        <v>37</v>
      </c>
      <c r="F409" s="64" t="str">
        <f t="shared" ref="F409:F472" ca="1" si="79">HYPERLINK(INDIRECT($E409&amp;"!C3"))</f>
        <v>https://conservatoire.agglo-larochelle.fr/contactez-nous</v>
      </c>
      <c r="G409" s="57" t="str">
        <f t="shared" ref="G409:G472" ca="1" si="80">IF(INDIRECT($E409&amp;"!C"&amp;$B409)=0,"",INDIRECT($E409&amp;"!C"&amp;$B409))</f>
        <v>A</v>
      </c>
      <c r="H409" s="57" t="str">
        <f t="shared" ref="H409:H472" ca="1" si="81">IF(INDIRECT($E409&amp;"!D"&amp;$B409)=0,"",INDIRECT($E409&amp;"!D"&amp;$B409))</f>
        <v/>
      </c>
      <c r="I409" s="57" t="str">
        <f t="shared" ref="I409:I472" ca="1" si="82">IF(INDIRECT($E409&amp;"!H"&amp;$B409)=0,"",INDIRECT($E409&amp;"!H"&amp;$B409))</f>
        <v/>
      </c>
      <c r="J409" s="59" t="str">
        <f t="shared" ref="J409:J472" ca="1" si="83">IF(INDIRECT($E409&amp;"!I"&amp;$B409)=0,"",INDIRECT($E409&amp;"!I"&amp;$B409))</f>
        <v/>
      </c>
      <c r="K409" s="60" t="str">
        <f t="shared" ref="K409:K472" ca="1" si="84">IFERROR(VLOOKUP($J409,$W$1:$AA$4,(MATCH($I409,$X$5:$AA$5,0))+1,FALSE),"")</f>
        <v/>
      </c>
      <c r="L409" s="60"/>
      <c r="M409" s="60">
        <f t="shared" ref="M409:M472" ca="1" si="85">COUNTIFS($C$7:$C$1491,$C409,$D$7:$D$1491,"nc")</f>
        <v>0</v>
      </c>
      <c r="N409" s="61" t="str">
        <f t="shared" ref="N409:N472" ca="1" si="86">IF(INDIRECT($E409&amp;"!J"&amp;$B409)=0,"",INDIRECT($E409&amp;"!J"&amp;$B409))</f>
        <v/>
      </c>
      <c r="O409" s="61"/>
      <c r="P409" s="62"/>
      <c r="Q409" s="62"/>
      <c r="R409" s="62"/>
      <c r="S409" s="62"/>
      <c r="T409" s="62"/>
      <c r="U409" s="63">
        <f t="shared" si="76"/>
        <v>0</v>
      </c>
    </row>
    <row r="410" spans="1:21" ht="15" hidden="1" customHeight="1" x14ac:dyDescent="0.3">
      <c r="A410" s="331"/>
      <c r="B410" s="56">
        <v>40</v>
      </c>
      <c r="C410" s="57" t="str">
        <f t="shared" ca="1" si="77"/>
        <v>5.2</v>
      </c>
      <c r="D410" s="57" t="str">
        <f t="shared" ca="1" si="78"/>
        <v>na</v>
      </c>
      <c r="E410" s="57" t="s">
        <v>40</v>
      </c>
      <c r="F410" s="64" t="str">
        <f t="shared" ca="1" si="79"/>
        <v>https://conservatoire.agglo-larochelle.fr/pratique/reseau-des-ecoles-de-l-agglo?article=puilboreau-a-deux-pas-de-la</v>
      </c>
      <c r="G410" s="57" t="str">
        <f t="shared" ca="1" si="80"/>
        <v>A</v>
      </c>
      <c r="H410" s="57" t="str">
        <f t="shared" ca="1" si="81"/>
        <v/>
      </c>
      <c r="I410" s="57" t="str">
        <f t="shared" ca="1" si="82"/>
        <v/>
      </c>
      <c r="J410" s="59" t="str">
        <f t="shared" ca="1" si="83"/>
        <v/>
      </c>
      <c r="K410" s="60" t="str">
        <f t="shared" ca="1" si="84"/>
        <v/>
      </c>
      <c r="L410" s="60"/>
      <c r="M410" s="60">
        <f t="shared" ca="1" si="85"/>
        <v>0</v>
      </c>
      <c r="N410" s="61" t="str">
        <f t="shared" ca="1" si="86"/>
        <v/>
      </c>
      <c r="O410" s="61"/>
      <c r="P410" s="62"/>
      <c r="Q410" s="62"/>
      <c r="R410" s="62"/>
      <c r="S410" s="62"/>
      <c r="T410" s="62"/>
      <c r="U410" s="63">
        <f t="shared" si="76"/>
        <v>0</v>
      </c>
    </row>
    <row r="411" spans="1:21" ht="15" hidden="1" customHeight="1" x14ac:dyDescent="0.3">
      <c r="A411" s="331"/>
      <c r="B411" s="56">
        <v>40</v>
      </c>
      <c r="C411" s="57" t="str">
        <f t="shared" ca="1" si="77"/>
        <v>5.2</v>
      </c>
      <c r="D411" s="57" t="str">
        <f t="shared" ca="1" si="78"/>
        <v>na</v>
      </c>
      <c r="E411" s="57" t="s">
        <v>43</v>
      </c>
      <c r="F411" s="64" t="str">
        <f t="shared" ca="1" si="79"/>
        <v>https://conservatoire.agglo-larochelle.fr/ressources-documentaires</v>
      </c>
      <c r="G411" s="57" t="str">
        <f t="shared" ca="1" si="80"/>
        <v>A</v>
      </c>
      <c r="H411" s="57" t="str">
        <f t="shared" ca="1" si="81"/>
        <v/>
      </c>
      <c r="I411" s="57" t="str">
        <f t="shared" ca="1" si="82"/>
        <v/>
      </c>
      <c r="J411" s="59" t="str">
        <f t="shared" ca="1" si="83"/>
        <v/>
      </c>
      <c r="K411" s="60" t="str">
        <f t="shared" ca="1" si="84"/>
        <v/>
      </c>
      <c r="L411" s="60"/>
      <c r="M411" s="60">
        <f t="shared" ca="1" si="85"/>
        <v>0</v>
      </c>
      <c r="N411" s="61" t="str">
        <f t="shared" ca="1" si="86"/>
        <v/>
      </c>
      <c r="O411" s="61"/>
      <c r="P411" s="62"/>
      <c r="Q411" s="62"/>
      <c r="R411" s="62"/>
      <c r="S411" s="62"/>
      <c r="T411" s="62"/>
      <c r="U411" s="63">
        <f t="shared" si="76"/>
        <v>0</v>
      </c>
    </row>
    <row r="412" spans="1:21" ht="15" hidden="1" customHeight="1" x14ac:dyDescent="0.3">
      <c r="A412" s="331"/>
      <c r="B412" s="56">
        <v>40</v>
      </c>
      <c r="C412" s="57" t="str">
        <f t="shared" ca="1" si="77"/>
        <v>5.2</v>
      </c>
      <c r="D412" s="57" t="str">
        <f t="shared" ca="1" si="78"/>
        <v>na</v>
      </c>
      <c r="E412" s="57" t="s">
        <v>46</v>
      </c>
      <c r="F412" s="64" t="str">
        <f t="shared" ca="1" si="79"/>
        <v>https://conservatoire.agglo-larochelle.fr/accessibilite</v>
      </c>
      <c r="G412" s="57" t="str">
        <f t="shared" ca="1" si="80"/>
        <v>A</v>
      </c>
      <c r="H412" s="57" t="str">
        <f t="shared" ca="1" si="81"/>
        <v/>
      </c>
      <c r="I412" s="57" t="str">
        <f t="shared" ca="1" si="82"/>
        <v/>
      </c>
      <c r="J412" s="59" t="str">
        <f t="shared" ca="1" si="83"/>
        <v/>
      </c>
      <c r="K412" s="60" t="str">
        <f t="shared" ca="1" si="84"/>
        <v/>
      </c>
      <c r="L412" s="60"/>
      <c r="M412" s="60">
        <f t="shared" ca="1" si="85"/>
        <v>0</v>
      </c>
      <c r="N412" s="61" t="str">
        <f t="shared" ca="1" si="86"/>
        <v/>
      </c>
      <c r="O412" s="61"/>
      <c r="P412" s="62"/>
      <c r="Q412" s="62"/>
      <c r="R412" s="62"/>
      <c r="S412" s="62"/>
      <c r="T412" s="62"/>
      <c r="U412" s="63">
        <f t="shared" si="76"/>
        <v>0</v>
      </c>
    </row>
    <row r="413" spans="1:21" ht="15" hidden="1" customHeight="1" x14ac:dyDescent="0.3">
      <c r="A413" s="331"/>
      <c r="B413" s="56">
        <v>40</v>
      </c>
      <c r="C413" s="57" t="str">
        <f t="shared" ca="1" si="77"/>
        <v>5.2</v>
      </c>
      <c r="D413" s="57" t="str">
        <f t="shared" ca="1" si="78"/>
        <v>na</v>
      </c>
      <c r="E413" s="57" t="s">
        <v>49</v>
      </c>
      <c r="F413" s="64" t="str">
        <f t="shared" ca="1" si="79"/>
        <v>https://conservatoire.agglo-larochelle.fr/mentions-legales</v>
      </c>
      <c r="G413" s="57" t="str">
        <f t="shared" ca="1" si="80"/>
        <v>A</v>
      </c>
      <c r="H413" s="57" t="str">
        <f t="shared" ca="1" si="81"/>
        <v/>
      </c>
      <c r="I413" s="57" t="str">
        <f t="shared" ca="1" si="82"/>
        <v/>
      </c>
      <c r="J413" s="59" t="str">
        <f t="shared" ca="1" si="83"/>
        <v/>
      </c>
      <c r="K413" s="60" t="str">
        <f t="shared" ca="1" si="84"/>
        <v/>
      </c>
      <c r="L413" s="60"/>
      <c r="M413" s="60">
        <f t="shared" ca="1" si="85"/>
        <v>0</v>
      </c>
      <c r="N413" s="61" t="str">
        <f t="shared" ca="1" si="86"/>
        <v/>
      </c>
      <c r="O413" s="61"/>
      <c r="P413" s="62"/>
      <c r="Q413" s="62"/>
      <c r="R413" s="62"/>
      <c r="S413" s="62"/>
      <c r="T413" s="62"/>
      <c r="U413" s="63">
        <f t="shared" si="76"/>
        <v>0</v>
      </c>
    </row>
    <row r="414" spans="1:21" ht="15" hidden="1" customHeight="1" x14ac:dyDescent="0.3">
      <c r="A414" s="331"/>
      <c r="B414" s="56">
        <v>41</v>
      </c>
      <c r="C414" s="57" t="str">
        <f t="shared" ca="1" si="77"/>
        <v>5.3</v>
      </c>
      <c r="D414" s="57" t="str">
        <f t="shared" ca="1" si="78"/>
        <v>na</v>
      </c>
      <c r="E414" s="57" t="s">
        <v>10</v>
      </c>
      <c r="F414" s="64" t="str">
        <f t="shared" ca="1" si="79"/>
        <v>https://conservatoire.agglo-larochelle.fr/</v>
      </c>
      <c r="G414" s="57" t="str">
        <f t="shared" ca="1" si="80"/>
        <v>A</v>
      </c>
      <c r="H414" s="57" t="str">
        <f t="shared" ca="1" si="81"/>
        <v>x</v>
      </c>
      <c r="I414" s="57" t="str">
        <f t="shared" ca="1" si="82"/>
        <v/>
      </c>
      <c r="J414" s="59" t="str">
        <f t="shared" ca="1" si="83"/>
        <v/>
      </c>
      <c r="K414" s="60" t="str">
        <f t="shared" ca="1" si="84"/>
        <v/>
      </c>
      <c r="L414" s="60"/>
      <c r="M414" s="60">
        <f t="shared" ca="1" si="85"/>
        <v>0</v>
      </c>
      <c r="N414" s="61" t="str">
        <f t="shared" ca="1" si="86"/>
        <v/>
      </c>
      <c r="O414" s="61"/>
      <c r="P414" s="62"/>
      <c r="Q414" s="62"/>
      <c r="R414" s="62"/>
      <c r="S414" s="62"/>
      <c r="T414" s="62"/>
      <c r="U414" s="63">
        <f t="shared" si="76"/>
        <v>0</v>
      </c>
    </row>
    <row r="415" spans="1:21" ht="15" hidden="1" customHeight="1" x14ac:dyDescent="0.3">
      <c r="A415" s="331"/>
      <c r="B415" s="56">
        <v>41</v>
      </c>
      <c r="C415" s="57" t="str">
        <f t="shared" ca="1" si="77"/>
        <v>5.3</v>
      </c>
      <c r="D415" s="57" t="str">
        <f t="shared" ca="1" si="78"/>
        <v>na</v>
      </c>
      <c r="E415" s="57" t="s">
        <v>13</v>
      </c>
      <c r="F415" s="64" t="str">
        <f t="shared" ca="1" si="79"/>
        <v>https://conservatoire.agglo-larochelle.fr/plan-du-site</v>
      </c>
      <c r="G415" s="57" t="str">
        <f t="shared" ca="1" si="80"/>
        <v>A</v>
      </c>
      <c r="H415" s="57" t="str">
        <f t="shared" ca="1" si="81"/>
        <v>x</v>
      </c>
      <c r="I415" s="57" t="str">
        <f t="shared" ca="1" si="82"/>
        <v/>
      </c>
      <c r="J415" s="59" t="str">
        <f t="shared" ca="1" si="83"/>
        <v/>
      </c>
      <c r="K415" s="60" t="str">
        <f t="shared" ca="1" si="84"/>
        <v/>
      </c>
      <c r="L415" s="60"/>
      <c r="M415" s="60">
        <f t="shared" ca="1" si="85"/>
        <v>0</v>
      </c>
      <c r="N415" s="61" t="str">
        <f t="shared" ca="1" si="86"/>
        <v/>
      </c>
      <c r="O415" s="61"/>
      <c r="P415" s="62"/>
      <c r="Q415" s="62"/>
      <c r="R415" s="62"/>
      <c r="S415" s="62"/>
      <c r="T415" s="62"/>
      <c r="U415" s="63">
        <f t="shared" si="76"/>
        <v>0</v>
      </c>
    </row>
    <row r="416" spans="1:21" ht="15" hidden="1" customHeight="1" x14ac:dyDescent="0.3">
      <c r="A416" s="331"/>
      <c r="B416" s="56">
        <v>41</v>
      </c>
      <c r="C416" s="57" t="str">
        <f t="shared" ca="1" si="77"/>
        <v>5.3</v>
      </c>
      <c r="D416" s="57" t="str">
        <f t="shared" ca="1" si="78"/>
        <v>na</v>
      </c>
      <c r="E416" s="57" t="s">
        <v>16</v>
      </c>
      <c r="F416" s="64" t="str">
        <f t="shared" ca="1" si="79"/>
        <v>https://conservatoire.agglo-larochelle.fr/musique</v>
      </c>
      <c r="G416" s="57" t="str">
        <f t="shared" ca="1" si="80"/>
        <v>A</v>
      </c>
      <c r="H416" s="57" t="str">
        <f t="shared" ca="1" si="81"/>
        <v>x</v>
      </c>
      <c r="I416" s="57" t="str">
        <f t="shared" ca="1" si="82"/>
        <v/>
      </c>
      <c r="J416" s="59" t="str">
        <f t="shared" ca="1" si="83"/>
        <v/>
      </c>
      <c r="K416" s="60" t="str">
        <f t="shared" ca="1" si="84"/>
        <v/>
      </c>
      <c r="L416" s="60"/>
      <c r="M416" s="60">
        <f t="shared" ca="1" si="85"/>
        <v>0</v>
      </c>
      <c r="N416" s="61" t="str">
        <f t="shared" ca="1" si="86"/>
        <v/>
      </c>
      <c r="O416" s="61"/>
      <c r="P416" s="62"/>
      <c r="Q416" s="62"/>
      <c r="R416" s="62"/>
      <c r="S416" s="62"/>
      <c r="T416" s="62"/>
      <c r="U416" s="63">
        <f t="shared" si="76"/>
        <v>0</v>
      </c>
    </row>
    <row r="417" spans="1:21" ht="15" hidden="1" customHeight="1" x14ac:dyDescent="0.3">
      <c r="A417" s="331"/>
      <c r="B417" s="56">
        <v>41</v>
      </c>
      <c r="C417" s="57" t="str">
        <f t="shared" ca="1" si="77"/>
        <v>5.3</v>
      </c>
      <c r="D417" s="57" t="str">
        <f t="shared" ca="1" si="78"/>
        <v>na</v>
      </c>
      <c r="E417" s="57" t="s">
        <v>19</v>
      </c>
      <c r="F417" s="64" t="str">
        <f t="shared" ca="1" si="79"/>
        <v>https://conservatoire.agglo-larochelle.fr/musique/parcours-du-musicien</v>
      </c>
      <c r="G417" s="57" t="str">
        <f t="shared" ca="1" si="80"/>
        <v>A</v>
      </c>
      <c r="H417" s="57" t="str">
        <f t="shared" ca="1" si="81"/>
        <v>x</v>
      </c>
      <c r="I417" s="57" t="str">
        <f t="shared" ca="1" si="82"/>
        <v/>
      </c>
      <c r="J417" s="59" t="str">
        <f t="shared" ca="1" si="83"/>
        <v/>
      </c>
      <c r="K417" s="60" t="str">
        <f t="shared" ca="1" si="84"/>
        <v/>
      </c>
      <c r="L417" s="60"/>
      <c r="M417" s="60">
        <f t="shared" ca="1" si="85"/>
        <v>0</v>
      </c>
      <c r="N417" s="61" t="str">
        <f t="shared" ca="1" si="86"/>
        <v/>
      </c>
      <c r="O417" s="61"/>
      <c r="P417" s="62"/>
      <c r="Q417" s="62"/>
      <c r="R417" s="62"/>
      <c r="S417" s="62"/>
      <c r="T417" s="62"/>
      <c r="U417" s="63">
        <f t="shared" si="76"/>
        <v>0</v>
      </c>
    </row>
    <row r="418" spans="1:21" ht="15" hidden="1" customHeight="1" x14ac:dyDescent="0.3">
      <c r="A418" s="331"/>
      <c r="B418" s="56">
        <v>41</v>
      </c>
      <c r="C418" s="57" t="str">
        <f t="shared" ca="1" si="77"/>
        <v>5.3</v>
      </c>
      <c r="D418" s="57" t="str">
        <f t="shared" ca="1" si="78"/>
        <v>na</v>
      </c>
      <c r="E418" s="57" t="s">
        <v>22</v>
      </c>
      <c r="F418" s="64" t="str">
        <f t="shared" ca="1" si="79"/>
        <v>https://conservatoire.agglo-larochelle.fr/musique/enseignants-musique</v>
      </c>
      <c r="G418" s="57" t="str">
        <f t="shared" ca="1" si="80"/>
        <v>A</v>
      </c>
      <c r="H418" s="57" t="str">
        <f t="shared" ca="1" si="81"/>
        <v>x</v>
      </c>
      <c r="I418" s="57" t="str">
        <f t="shared" ca="1" si="82"/>
        <v/>
      </c>
      <c r="J418" s="59" t="str">
        <f t="shared" ca="1" si="83"/>
        <v/>
      </c>
      <c r="K418" s="60" t="str">
        <f t="shared" ca="1" si="84"/>
        <v/>
      </c>
      <c r="L418" s="60"/>
      <c r="M418" s="60">
        <f t="shared" ca="1" si="85"/>
        <v>0</v>
      </c>
      <c r="N418" s="61" t="str">
        <f t="shared" ca="1" si="86"/>
        <v/>
      </c>
      <c r="O418" s="61"/>
      <c r="P418" s="62"/>
      <c r="Q418" s="62"/>
      <c r="R418" s="62"/>
      <c r="S418" s="62"/>
      <c r="T418" s="62"/>
      <c r="U418" s="63">
        <f t="shared" si="76"/>
        <v>0</v>
      </c>
    </row>
    <row r="419" spans="1:21" ht="15" hidden="1" customHeight="1" x14ac:dyDescent="0.3">
      <c r="A419" s="331"/>
      <c r="B419" s="56">
        <v>41</v>
      </c>
      <c r="C419" s="57" t="str">
        <f t="shared" ca="1" si="77"/>
        <v>5.3</v>
      </c>
      <c r="D419" s="57" t="str">
        <f t="shared" ca="1" si="78"/>
        <v>na</v>
      </c>
      <c r="E419" s="57" t="s">
        <v>25</v>
      </c>
      <c r="F419" s="64" t="str">
        <f t="shared" ca="1" si="79"/>
        <v>https://conservatoire.agglo-larochelle.fr/agenda?</v>
      </c>
      <c r="G419" s="57" t="str">
        <f t="shared" ca="1" si="80"/>
        <v>A</v>
      </c>
      <c r="H419" s="57" t="str">
        <f t="shared" ca="1" si="81"/>
        <v>x</v>
      </c>
      <c r="I419" s="57" t="str">
        <f t="shared" ca="1" si="82"/>
        <v/>
      </c>
      <c r="J419" s="59" t="str">
        <f t="shared" ca="1" si="83"/>
        <v/>
      </c>
      <c r="K419" s="60" t="str">
        <f t="shared" ca="1" si="84"/>
        <v/>
      </c>
      <c r="L419" s="60"/>
      <c r="M419" s="60">
        <f t="shared" ca="1" si="85"/>
        <v>0</v>
      </c>
      <c r="N419" s="61" t="str">
        <f t="shared" ca="1" si="86"/>
        <v/>
      </c>
      <c r="O419" s="61"/>
      <c r="P419" s="62"/>
      <c r="Q419" s="62"/>
      <c r="R419" s="62"/>
      <c r="S419" s="62"/>
      <c r="T419" s="62"/>
      <c r="U419" s="63">
        <f t="shared" si="76"/>
        <v>0</v>
      </c>
    </row>
    <row r="420" spans="1:21" ht="15" hidden="1" customHeight="1" x14ac:dyDescent="0.3">
      <c r="A420" s="331"/>
      <c r="B420" s="56">
        <v>41</v>
      </c>
      <c r="C420" s="57" t="str">
        <f t="shared" ca="1" si="77"/>
        <v>5.3</v>
      </c>
      <c r="D420" s="57" t="str">
        <f t="shared" ca="1" si="78"/>
        <v>na</v>
      </c>
      <c r="E420" s="57" t="s">
        <v>28</v>
      </c>
      <c r="F420" s="64" t="str">
        <f t="shared" ca="1" si="79"/>
        <v>https://conservatoire.agglo-larochelle.fr/agenda?article=conservatoire-funky-band-et-ateliers-musiques-actuelles</v>
      </c>
      <c r="G420" s="57" t="str">
        <f t="shared" ca="1" si="80"/>
        <v>A</v>
      </c>
      <c r="H420" s="57" t="str">
        <f t="shared" ca="1" si="81"/>
        <v>x</v>
      </c>
      <c r="I420" s="57" t="str">
        <f t="shared" ca="1" si="82"/>
        <v/>
      </c>
      <c r="J420" s="59" t="str">
        <f t="shared" ca="1" si="83"/>
        <v/>
      </c>
      <c r="K420" s="60" t="str">
        <f t="shared" ca="1" si="84"/>
        <v/>
      </c>
      <c r="L420" s="60"/>
      <c r="M420" s="60">
        <f t="shared" ca="1" si="85"/>
        <v>0</v>
      </c>
      <c r="N420" s="61" t="str">
        <f t="shared" ca="1" si="86"/>
        <v/>
      </c>
      <c r="O420" s="61"/>
      <c r="P420" s="62"/>
      <c r="Q420" s="62"/>
      <c r="R420" s="62"/>
      <c r="S420" s="62"/>
      <c r="T420" s="62"/>
      <c r="U420" s="63">
        <f t="shared" si="76"/>
        <v>0</v>
      </c>
    </row>
    <row r="421" spans="1:21" ht="15" hidden="1" customHeight="1" x14ac:dyDescent="0.3">
      <c r="A421" s="331"/>
      <c r="B421" s="56">
        <v>41</v>
      </c>
      <c r="C421" s="57" t="str">
        <f t="shared" ca="1" si="77"/>
        <v>5.3</v>
      </c>
      <c r="D421" s="57" t="str">
        <f t="shared" ca="1" si="78"/>
        <v>na</v>
      </c>
      <c r="E421" s="57" t="s">
        <v>31</v>
      </c>
      <c r="F421" s="64" t="str">
        <f t="shared" ca="1" si="79"/>
        <v>https://conservatoire.agglo-larochelle.fr/actualites</v>
      </c>
      <c r="G421" s="57" t="str">
        <f t="shared" ca="1" si="80"/>
        <v>A</v>
      </c>
      <c r="H421" s="57" t="str">
        <f t="shared" ca="1" si="81"/>
        <v>x</v>
      </c>
      <c r="I421" s="57" t="str">
        <f t="shared" ca="1" si="82"/>
        <v/>
      </c>
      <c r="J421" s="59" t="str">
        <f t="shared" ca="1" si="83"/>
        <v/>
      </c>
      <c r="K421" s="60" t="str">
        <f t="shared" ca="1" si="84"/>
        <v/>
      </c>
      <c r="L421" s="60"/>
      <c r="M421" s="60">
        <f t="shared" ca="1" si="85"/>
        <v>0</v>
      </c>
      <c r="N421" s="61" t="str">
        <f t="shared" ca="1" si="86"/>
        <v/>
      </c>
      <c r="O421" s="61"/>
      <c r="P421" s="62"/>
      <c r="Q421" s="62"/>
      <c r="R421" s="62"/>
      <c r="S421" s="62"/>
      <c r="T421" s="62"/>
      <c r="U421" s="63">
        <f t="shared" si="76"/>
        <v>0</v>
      </c>
    </row>
    <row r="422" spans="1:21" ht="15" hidden="1" customHeight="1" x14ac:dyDescent="0.3">
      <c r="A422" s="331"/>
      <c r="B422" s="46">
        <v>41</v>
      </c>
      <c r="C422" s="47" t="str">
        <f t="shared" ca="1" si="77"/>
        <v>5.3</v>
      </c>
      <c r="D422" s="47" t="str">
        <f t="shared" ca="1" si="78"/>
        <v>na</v>
      </c>
      <c r="E422" s="47" t="s">
        <v>34</v>
      </c>
      <c r="F422" s="65" t="str">
        <f t="shared" ca="1" si="79"/>
        <v>https://conservatoire.agglo-larochelle.fr/-/ouverture-de-saison</v>
      </c>
      <c r="G422" s="47" t="str">
        <f t="shared" ca="1" si="80"/>
        <v>A</v>
      </c>
      <c r="H422" s="47" t="str">
        <f t="shared" ca="1" si="81"/>
        <v>x</v>
      </c>
      <c r="I422" s="47" t="str">
        <f t="shared" ca="1" si="82"/>
        <v/>
      </c>
      <c r="J422" s="49" t="str">
        <f t="shared" ca="1" si="83"/>
        <v/>
      </c>
      <c r="K422" s="50" t="str">
        <f t="shared" ca="1" si="84"/>
        <v/>
      </c>
      <c r="L422" s="50"/>
      <c r="M422" s="50">
        <f t="shared" ca="1" si="85"/>
        <v>0</v>
      </c>
      <c r="N422" s="51" t="str">
        <f t="shared" ca="1" si="86"/>
        <v/>
      </c>
      <c r="O422" s="51"/>
      <c r="P422" s="52"/>
      <c r="Q422" s="52"/>
      <c r="R422" s="52"/>
      <c r="S422" s="52"/>
      <c r="T422" s="52"/>
      <c r="U422" s="53">
        <f t="shared" si="76"/>
        <v>0</v>
      </c>
    </row>
    <row r="423" spans="1:21" ht="15" hidden="1" customHeight="1" x14ac:dyDescent="0.3">
      <c r="A423" s="331"/>
      <c r="B423" s="56">
        <v>41</v>
      </c>
      <c r="C423" s="57" t="str">
        <f t="shared" ca="1" si="77"/>
        <v>5.3</v>
      </c>
      <c r="D423" s="57" t="str">
        <f t="shared" ca="1" si="78"/>
        <v>na</v>
      </c>
      <c r="E423" s="57" t="s">
        <v>37</v>
      </c>
      <c r="F423" s="64" t="str">
        <f t="shared" ca="1" si="79"/>
        <v>https://conservatoire.agglo-larochelle.fr/contactez-nous</v>
      </c>
      <c r="G423" s="57" t="str">
        <f t="shared" ca="1" si="80"/>
        <v>A</v>
      </c>
      <c r="H423" s="57" t="str">
        <f t="shared" ca="1" si="81"/>
        <v>x</v>
      </c>
      <c r="I423" s="57" t="str">
        <f t="shared" ca="1" si="82"/>
        <v/>
      </c>
      <c r="J423" s="59" t="str">
        <f t="shared" ca="1" si="83"/>
        <v/>
      </c>
      <c r="K423" s="60" t="str">
        <f t="shared" ca="1" si="84"/>
        <v/>
      </c>
      <c r="L423" s="60"/>
      <c r="M423" s="60">
        <f t="shared" ca="1" si="85"/>
        <v>0</v>
      </c>
      <c r="N423" s="61" t="str">
        <f t="shared" ca="1" si="86"/>
        <v/>
      </c>
      <c r="O423" s="61"/>
      <c r="P423" s="62"/>
      <c r="Q423" s="62"/>
      <c r="R423" s="62"/>
      <c r="S423" s="62"/>
      <c r="T423" s="62"/>
      <c r="U423" s="63">
        <f t="shared" si="76"/>
        <v>0</v>
      </c>
    </row>
    <row r="424" spans="1:21" ht="15" hidden="1" customHeight="1" x14ac:dyDescent="0.3">
      <c r="A424" s="331"/>
      <c r="B424" s="56">
        <v>41</v>
      </c>
      <c r="C424" s="57" t="str">
        <f t="shared" ca="1" si="77"/>
        <v>5.3</v>
      </c>
      <c r="D424" s="57" t="str">
        <f t="shared" ca="1" si="78"/>
        <v>na</v>
      </c>
      <c r="E424" s="57" t="s">
        <v>40</v>
      </c>
      <c r="F424" s="64" t="str">
        <f t="shared" ca="1" si="79"/>
        <v>https://conservatoire.agglo-larochelle.fr/pratique/reseau-des-ecoles-de-l-agglo?article=puilboreau-a-deux-pas-de-la</v>
      </c>
      <c r="G424" s="57" t="str">
        <f t="shared" ca="1" si="80"/>
        <v>A</v>
      </c>
      <c r="H424" s="57" t="str">
        <f t="shared" ca="1" si="81"/>
        <v>x</v>
      </c>
      <c r="I424" s="57" t="str">
        <f t="shared" ca="1" si="82"/>
        <v/>
      </c>
      <c r="J424" s="59" t="str">
        <f t="shared" ca="1" si="83"/>
        <v/>
      </c>
      <c r="K424" s="60" t="str">
        <f t="shared" ca="1" si="84"/>
        <v/>
      </c>
      <c r="L424" s="60"/>
      <c r="M424" s="60">
        <f t="shared" ca="1" si="85"/>
        <v>0</v>
      </c>
      <c r="N424" s="61" t="str">
        <f t="shared" ca="1" si="86"/>
        <v/>
      </c>
      <c r="O424" s="61"/>
      <c r="P424" s="62"/>
      <c r="Q424" s="62"/>
      <c r="R424" s="62"/>
      <c r="S424" s="62"/>
      <c r="T424" s="62"/>
      <c r="U424" s="63">
        <f t="shared" si="76"/>
        <v>0</v>
      </c>
    </row>
    <row r="425" spans="1:21" ht="15" hidden="1" customHeight="1" x14ac:dyDescent="0.3">
      <c r="A425" s="331"/>
      <c r="B425" s="56">
        <v>41</v>
      </c>
      <c r="C425" s="57" t="str">
        <f t="shared" ca="1" si="77"/>
        <v>5.3</v>
      </c>
      <c r="D425" s="57" t="str">
        <f t="shared" ca="1" si="78"/>
        <v>na</v>
      </c>
      <c r="E425" s="57" t="s">
        <v>43</v>
      </c>
      <c r="F425" s="64" t="str">
        <f t="shared" ca="1" si="79"/>
        <v>https://conservatoire.agglo-larochelle.fr/ressources-documentaires</v>
      </c>
      <c r="G425" s="57" t="str">
        <f t="shared" ca="1" si="80"/>
        <v>A</v>
      </c>
      <c r="H425" s="57" t="str">
        <f t="shared" ca="1" si="81"/>
        <v>x</v>
      </c>
      <c r="I425" s="57" t="str">
        <f t="shared" ca="1" si="82"/>
        <v/>
      </c>
      <c r="J425" s="59" t="str">
        <f t="shared" ca="1" si="83"/>
        <v/>
      </c>
      <c r="K425" s="60" t="str">
        <f t="shared" ca="1" si="84"/>
        <v/>
      </c>
      <c r="L425" s="60"/>
      <c r="M425" s="60">
        <f t="shared" ca="1" si="85"/>
        <v>0</v>
      </c>
      <c r="N425" s="61" t="str">
        <f t="shared" ca="1" si="86"/>
        <v/>
      </c>
      <c r="O425" s="61"/>
      <c r="P425" s="62"/>
      <c r="Q425" s="62"/>
      <c r="R425" s="62"/>
      <c r="S425" s="62"/>
      <c r="T425" s="62"/>
      <c r="U425" s="63">
        <f t="shared" si="76"/>
        <v>0</v>
      </c>
    </row>
    <row r="426" spans="1:21" ht="15" hidden="1" customHeight="1" x14ac:dyDescent="0.3">
      <c r="A426" s="331"/>
      <c r="B426" s="56">
        <v>41</v>
      </c>
      <c r="C426" s="57" t="str">
        <f t="shared" ca="1" si="77"/>
        <v>5.3</v>
      </c>
      <c r="D426" s="57" t="str">
        <f t="shared" ca="1" si="78"/>
        <v>na</v>
      </c>
      <c r="E426" s="57" t="s">
        <v>46</v>
      </c>
      <c r="F426" s="64" t="str">
        <f t="shared" ca="1" si="79"/>
        <v>https://conservatoire.agglo-larochelle.fr/accessibilite</v>
      </c>
      <c r="G426" s="57" t="str">
        <f t="shared" ca="1" si="80"/>
        <v>A</v>
      </c>
      <c r="H426" s="57" t="str">
        <f t="shared" ca="1" si="81"/>
        <v>x</v>
      </c>
      <c r="I426" s="57" t="str">
        <f t="shared" ca="1" si="82"/>
        <v/>
      </c>
      <c r="J426" s="59" t="str">
        <f t="shared" ca="1" si="83"/>
        <v/>
      </c>
      <c r="K426" s="60" t="str">
        <f t="shared" ca="1" si="84"/>
        <v/>
      </c>
      <c r="L426" s="60"/>
      <c r="M426" s="60">
        <f t="shared" ca="1" si="85"/>
        <v>0</v>
      </c>
      <c r="N426" s="61" t="str">
        <f t="shared" ca="1" si="86"/>
        <v/>
      </c>
      <c r="O426" s="61"/>
      <c r="P426" s="62"/>
      <c r="Q426" s="62"/>
      <c r="R426" s="62"/>
      <c r="S426" s="62"/>
      <c r="T426" s="62"/>
      <c r="U426" s="63">
        <f t="shared" si="76"/>
        <v>0</v>
      </c>
    </row>
    <row r="427" spans="1:21" ht="15" hidden="1" customHeight="1" x14ac:dyDescent="0.3">
      <c r="A427" s="331"/>
      <c r="B427" s="56">
        <v>41</v>
      </c>
      <c r="C427" s="57" t="str">
        <f t="shared" ca="1" si="77"/>
        <v>5.3</v>
      </c>
      <c r="D427" s="57" t="str">
        <f t="shared" ca="1" si="78"/>
        <v>na</v>
      </c>
      <c r="E427" s="57" t="s">
        <v>49</v>
      </c>
      <c r="F427" s="64" t="str">
        <f t="shared" ca="1" si="79"/>
        <v>https://conservatoire.agglo-larochelle.fr/mentions-legales</v>
      </c>
      <c r="G427" s="57" t="str">
        <f t="shared" ca="1" si="80"/>
        <v>A</v>
      </c>
      <c r="H427" s="57" t="str">
        <f t="shared" ca="1" si="81"/>
        <v>x</v>
      </c>
      <c r="I427" s="57" t="str">
        <f t="shared" ca="1" si="82"/>
        <v/>
      </c>
      <c r="J427" s="59" t="str">
        <f t="shared" ca="1" si="83"/>
        <v/>
      </c>
      <c r="K427" s="60" t="str">
        <f t="shared" ca="1" si="84"/>
        <v/>
      </c>
      <c r="L427" s="60"/>
      <c r="M427" s="60">
        <f t="shared" ca="1" si="85"/>
        <v>0</v>
      </c>
      <c r="N427" s="61" t="str">
        <f t="shared" ca="1" si="86"/>
        <v/>
      </c>
      <c r="O427" s="61"/>
      <c r="P427" s="62"/>
      <c r="Q427" s="62"/>
      <c r="R427" s="62"/>
      <c r="S427" s="62"/>
      <c r="T427" s="62"/>
      <c r="U427" s="63">
        <f t="shared" si="76"/>
        <v>0</v>
      </c>
    </row>
    <row r="428" spans="1:21" ht="15" hidden="1" customHeight="1" x14ac:dyDescent="0.3">
      <c r="A428" s="331"/>
      <c r="B428" s="56">
        <v>42</v>
      </c>
      <c r="C428" s="57" t="str">
        <f t="shared" ca="1" si="77"/>
        <v>5.4</v>
      </c>
      <c r="D428" s="57" t="str">
        <f t="shared" ca="1" si="78"/>
        <v>na</v>
      </c>
      <c r="E428" s="57" t="s">
        <v>10</v>
      </c>
      <c r="F428" s="64" t="str">
        <f t="shared" ca="1" si="79"/>
        <v>https://conservatoire.agglo-larochelle.fr/</v>
      </c>
      <c r="G428" s="57" t="str">
        <f t="shared" ca="1" si="80"/>
        <v>A</v>
      </c>
      <c r="H428" s="57" t="str">
        <f t="shared" ca="1" si="81"/>
        <v/>
      </c>
      <c r="I428" s="57" t="str">
        <f t="shared" ca="1" si="82"/>
        <v/>
      </c>
      <c r="J428" s="59" t="str">
        <f t="shared" ca="1" si="83"/>
        <v/>
      </c>
      <c r="K428" s="60" t="str">
        <f t="shared" ca="1" si="84"/>
        <v/>
      </c>
      <c r="L428" s="60"/>
      <c r="M428" s="60">
        <f t="shared" ca="1" si="85"/>
        <v>0</v>
      </c>
      <c r="N428" s="61" t="str">
        <f t="shared" ca="1" si="86"/>
        <v/>
      </c>
      <c r="O428" s="61"/>
      <c r="P428" s="62"/>
      <c r="Q428" s="62"/>
      <c r="R428" s="62"/>
      <c r="S428" s="62"/>
      <c r="T428" s="62"/>
      <c r="U428" s="63">
        <f t="shared" si="76"/>
        <v>0</v>
      </c>
    </row>
    <row r="429" spans="1:21" ht="15" hidden="1" customHeight="1" x14ac:dyDescent="0.3">
      <c r="A429" s="331"/>
      <c r="B429" s="56">
        <v>42</v>
      </c>
      <c r="C429" s="57" t="str">
        <f t="shared" ca="1" si="77"/>
        <v>5.4</v>
      </c>
      <c r="D429" s="57" t="str">
        <f t="shared" ca="1" si="78"/>
        <v>na</v>
      </c>
      <c r="E429" s="57" t="s">
        <v>13</v>
      </c>
      <c r="F429" s="64" t="str">
        <f t="shared" ca="1" si="79"/>
        <v>https://conservatoire.agglo-larochelle.fr/plan-du-site</v>
      </c>
      <c r="G429" s="57" t="str">
        <f t="shared" ca="1" si="80"/>
        <v>A</v>
      </c>
      <c r="H429" s="57" t="str">
        <f t="shared" ca="1" si="81"/>
        <v/>
      </c>
      <c r="I429" s="57" t="str">
        <f t="shared" ca="1" si="82"/>
        <v/>
      </c>
      <c r="J429" s="59" t="str">
        <f t="shared" ca="1" si="83"/>
        <v/>
      </c>
      <c r="K429" s="60" t="str">
        <f t="shared" ca="1" si="84"/>
        <v/>
      </c>
      <c r="L429" s="60"/>
      <c r="M429" s="60">
        <f t="shared" ca="1" si="85"/>
        <v>0</v>
      </c>
      <c r="N429" s="61" t="str">
        <f t="shared" ca="1" si="86"/>
        <v/>
      </c>
      <c r="O429" s="61"/>
      <c r="P429" s="62"/>
      <c r="Q429" s="62"/>
      <c r="R429" s="62"/>
      <c r="S429" s="62"/>
      <c r="T429" s="62"/>
      <c r="U429" s="63">
        <f t="shared" si="76"/>
        <v>0</v>
      </c>
    </row>
    <row r="430" spans="1:21" ht="15" hidden="1" customHeight="1" x14ac:dyDescent="0.3">
      <c r="A430" s="331"/>
      <c r="B430" s="56">
        <v>42</v>
      </c>
      <c r="C430" s="57" t="str">
        <f t="shared" ca="1" si="77"/>
        <v>5.4</v>
      </c>
      <c r="D430" s="57" t="str">
        <f t="shared" ca="1" si="78"/>
        <v>na</v>
      </c>
      <c r="E430" s="57" t="s">
        <v>16</v>
      </c>
      <c r="F430" s="64" t="str">
        <f t="shared" ca="1" si="79"/>
        <v>https://conservatoire.agglo-larochelle.fr/musique</v>
      </c>
      <c r="G430" s="57" t="str">
        <f t="shared" ca="1" si="80"/>
        <v>A</v>
      </c>
      <c r="H430" s="57" t="str">
        <f t="shared" ca="1" si="81"/>
        <v/>
      </c>
      <c r="I430" s="57" t="str">
        <f t="shared" ca="1" si="82"/>
        <v/>
      </c>
      <c r="J430" s="59" t="str">
        <f t="shared" ca="1" si="83"/>
        <v/>
      </c>
      <c r="K430" s="60" t="str">
        <f t="shared" ca="1" si="84"/>
        <v/>
      </c>
      <c r="L430" s="60"/>
      <c r="M430" s="60">
        <f t="shared" ca="1" si="85"/>
        <v>0</v>
      </c>
      <c r="N430" s="61" t="str">
        <f t="shared" ca="1" si="86"/>
        <v/>
      </c>
      <c r="O430" s="61"/>
      <c r="P430" s="62"/>
      <c r="Q430" s="62"/>
      <c r="R430" s="62"/>
      <c r="S430" s="62"/>
      <c r="T430" s="62"/>
      <c r="U430" s="63">
        <f t="shared" si="76"/>
        <v>0</v>
      </c>
    </row>
    <row r="431" spans="1:21" ht="15" hidden="1" customHeight="1" x14ac:dyDescent="0.3">
      <c r="A431" s="331"/>
      <c r="B431" s="56">
        <v>42</v>
      </c>
      <c r="C431" s="57" t="str">
        <f t="shared" ca="1" si="77"/>
        <v>5.4</v>
      </c>
      <c r="D431" s="57" t="str">
        <f t="shared" ca="1" si="78"/>
        <v>na</v>
      </c>
      <c r="E431" s="57" t="s">
        <v>19</v>
      </c>
      <c r="F431" s="64" t="str">
        <f t="shared" ca="1" si="79"/>
        <v>https://conservatoire.agglo-larochelle.fr/musique/parcours-du-musicien</v>
      </c>
      <c r="G431" s="57" t="str">
        <f t="shared" ca="1" si="80"/>
        <v>A</v>
      </c>
      <c r="H431" s="57" t="str">
        <f t="shared" ca="1" si="81"/>
        <v/>
      </c>
      <c r="I431" s="57" t="str">
        <f t="shared" ca="1" si="82"/>
        <v/>
      </c>
      <c r="J431" s="59" t="str">
        <f t="shared" ca="1" si="83"/>
        <v/>
      </c>
      <c r="K431" s="60" t="str">
        <f t="shared" ca="1" si="84"/>
        <v/>
      </c>
      <c r="L431" s="60"/>
      <c r="M431" s="60">
        <f t="shared" ca="1" si="85"/>
        <v>0</v>
      </c>
      <c r="N431" s="61" t="str">
        <f t="shared" ca="1" si="86"/>
        <v/>
      </c>
      <c r="O431" s="61"/>
      <c r="P431" s="62"/>
      <c r="Q431" s="62"/>
      <c r="R431" s="62"/>
      <c r="S431" s="62"/>
      <c r="T431" s="62"/>
      <c r="U431" s="63">
        <f t="shared" si="76"/>
        <v>0</v>
      </c>
    </row>
    <row r="432" spans="1:21" ht="15" hidden="1" customHeight="1" x14ac:dyDescent="0.3">
      <c r="A432" s="331"/>
      <c r="B432" s="56">
        <v>42</v>
      </c>
      <c r="C432" s="57" t="str">
        <f t="shared" ca="1" si="77"/>
        <v>5.4</v>
      </c>
      <c r="D432" s="57" t="str">
        <f t="shared" ca="1" si="78"/>
        <v>na</v>
      </c>
      <c r="E432" s="57" t="s">
        <v>22</v>
      </c>
      <c r="F432" s="64" t="str">
        <f t="shared" ca="1" si="79"/>
        <v>https://conservatoire.agglo-larochelle.fr/musique/enseignants-musique</v>
      </c>
      <c r="G432" s="57" t="str">
        <f t="shared" ca="1" si="80"/>
        <v>A</v>
      </c>
      <c r="H432" s="57" t="str">
        <f t="shared" ca="1" si="81"/>
        <v/>
      </c>
      <c r="I432" s="57" t="str">
        <f t="shared" ca="1" si="82"/>
        <v/>
      </c>
      <c r="J432" s="59" t="str">
        <f t="shared" ca="1" si="83"/>
        <v/>
      </c>
      <c r="K432" s="60" t="str">
        <f t="shared" ca="1" si="84"/>
        <v/>
      </c>
      <c r="L432" s="60"/>
      <c r="M432" s="60">
        <f t="shared" ca="1" si="85"/>
        <v>0</v>
      </c>
      <c r="N432" s="61" t="str">
        <f t="shared" ca="1" si="86"/>
        <v/>
      </c>
      <c r="O432" s="61"/>
      <c r="P432" s="62"/>
      <c r="Q432" s="62"/>
      <c r="R432" s="62"/>
      <c r="S432" s="62"/>
      <c r="T432" s="62"/>
      <c r="U432" s="63">
        <f t="shared" si="76"/>
        <v>0</v>
      </c>
    </row>
    <row r="433" spans="1:21" ht="15" hidden="1" customHeight="1" x14ac:dyDescent="0.3">
      <c r="A433" s="331"/>
      <c r="B433" s="56">
        <v>42</v>
      </c>
      <c r="C433" s="57" t="str">
        <f t="shared" ca="1" si="77"/>
        <v>5.4</v>
      </c>
      <c r="D433" s="57" t="str">
        <f t="shared" ca="1" si="78"/>
        <v>na</v>
      </c>
      <c r="E433" s="57" t="s">
        <v>25</v>
      </c>
      <c r="F433" s="64" t="str">
        <f t="shared" ca="1" si="79"/>
        <v>https://conservatoire.agglo-larochelle.fr/agenda?</v>
      </c>
      <c r="G433" s="57" t="str">
        <f t="shared" ca="1" si="80"/>
        <v>A</v>
      </c>
      <c r="H433" s="57" t="str">
        <f t="shared" ca="1" si="81"/>
        <v/>
      </c>
      <c r="I433" s="57" t="str">
        <f t="shared" ca="1" si="82"/>
        <v/>
      </c>
      <c r="J433" s="59" t="str">
        <f t="shared" ca="1" si="83"/>
        <v/>
      </c>
      <c r="K433" s="60" t="str">
        <f t="shared" ca="1" si="84"/>
        <v/>
      </c>
      <c r="L433" s="60"/>
      <c r="M433" s="60">
        <f t="shared" ca="1" si="85"/>
        <v>0</v>
      </c>
      <c r="N433" s="61" t="str">
        <f t="shared" ca="1" si="86"/>
        <v/>
      </c>
      <c r="O433" s="61"/>
      <c r="P433" s="62"/>
      <c r="Q433" s="62"/>
      <c r="R433" s="62"/>
      <c r="S433" s="62"/>
      <c r="T433" s="62"/>
      <c r="U433" s="63">
        <f t="shared" si="76"/>
        <v>0</v>
      </c>
    </row>
    <row r="434" spans="1:21" ht="15" hidden="1" customHeight="1" x14ac:dyDescent="0.3">
      <c r="A434" s="331"/>
      <c r="B434" s="56">
        <v>42</v>
      </c>
      <c r="C434" s="57" t="str">
        <f t="shared" ca="1" si="77"/>
        <v>5.4</v>
      </c>
      <c r="D434" s="57" t="str">
        <f t="shared" ca="1" si="78"/>
        <v>na</v>
      </c>
      <c r="E434" s="57" t="s">
        <v>28</v>
      </c>
      <c r="F434" s="64" t="str">
        <f t="shared" ca="1" si="79"/>
        <v>https://conservatoire.agglo-larochelle.fr/agenda?article=conservatoire-funky-band-et-ateliers-musiques-actuelles</v>
      </c>
      <c r="G434" s="57" t="str">
        <f t="shared" ca="1" si="80"/>
        <v>A</v>
      </c>
      <c r="H434" s="57" t="str">
        <f t="shared" ca="1" si="81"/>
        <v/>
      </c>
      <c r="I434" s="57" t="str">
        <f t="shared" ca="1" si="82"/>
        <v/>
      </c>
      <c r="J434" s="59" t="str">
        <f t="shared" ca="1" si="83"/>
        <v/>
      </c>
      <c r="K434" s="60" t="str">
        <f t="shared" ca="1" si="84"/>
        <v/>
      </c>
      <c r="L434" s="60"/>
      <c r="M434" s="60">
        <f t="shared" ca="1" si="85"/>
        <v>0</v>
      </c>
      <c r="N434" s="61" t="str">
        <f t="shared" ca="1" si="86"/>
        <v/>
      </c>
      <c r="O434" s="61"/>
      <c r="P434" s="62"/>
      <c r="Q434" s="62"/>
      <c r="R434" s="62"/>
      <c r="S434" s="62"/>
      <c r="T434" s="62"/>
      <c r="U434" s="63">
        <f t="shared" si="76"/>
        <v>0</v>
      </c>
    </row>
    <row r="435" spans="1:21" ht="15" hidden="1" customHeight="1" x14ac:dyDescent="0.3">
      <c r="A435" s="331"/>
      <c r="B435" s="56">
        <v>42</v>
      </c>
      <c r="C435" s="57" t="str">
        <f t="shared" ca="1" si="77"/>
        <v>5.4</v>
      </c>
      <c r="D435" s="57" t="str">
        <f t="shared" ca="1" si="78"/>
        <v>na</v>
      </c>
      <c r="E435" s="57" t="s">
        <v>31</v>
      </c>
      <c r="F435" s="64" t="str">
        <f t="shared" ca="1" si="79"/>
        <v>https://conservatoire.agglo-larochelle.fr/actualites</v>
      </c>
      <c r="G435" s="57" t="str">
        <f t="shared" ca="1" si="80"/>
        <v>A</v>
      </c>
      <c r="H435" s="57" t="str">
        <f t="shared" ca="1" si="81"/>
        <v/>
      </c>
      <c r="I435" s="57" t="str">
        <f t="shared" ca="1" si="82"/>
        <v/>
      </c>
      <c r="J435" s="59" t="str">
        <f t="shared" ca="1" si="83"/>
        <v/>
      </c>
      <c r="K435" s="60" t="str">
        <f t="shared" ca="1" si="84"/>
        <v/>
      </c>
      <c r="L435" s="60"/>
      <c r="M435" s="60">
        <f t="shared" ca="1" si="85"/>
        <v>0</v>
      </c>
      <c r="N435" s="61" t="str">
        <f t="shared" ca="1" si="86"/>
        <v/>
      </c>
      <c r="O435" s="61"/>
      <c r="P435" s="62"/>
      <c r="Q435" s="62"/>
      <c r="R435" s="62"/>
      <c r="S435" s="62"/>
      <c r="T435" s="62"/>
      <c r="U435" s="63">
        <f t="shared" si="76"/>
        <v>0</v>
      </c>
    </row>
    <row r="436" spans="1:21" ht="15" hidden="1" customHeight="1" x14ac:dyDescent="0.3">
      <c r="A436" s="331"/>
      <c r="B436" s="56">
        <v>42</v>
      </c>
      <c r="C436" s="57" t="str">
        <f t="shared" ca="1" si="77"/>
        <v>5.4</v>
      </c>
      <c r="D436" s="57" t="str">
        <f t="shared" ca="1" si="78"/>
        <v>na</v>
      </c>
      <c r="E436" s="57" t="s">
        <v>34</v>
      </c>
      <c r="F436" s="64" t="str">
        <f t="shared" ca="1" si="79"/>
        <v>https://conservatoire.agglo-larochelle.fr/-/ouverture-de-saison</v>
      </c>
      <c r="G436" s="57" t="str">
        <f t="shared" ca="1" si="80"/>
        <v>A</v>
      </c>
      <c r="H436" s="57" t="str">
        <f t="shared" ca="1" si="81"/>
        <v/>
      </c>
      <c r="I436" s="57" t="str">
        <f t="shared" ca="1" si="82"/>
        <v/>
      </c>
      <c r="J436" s="59" t="str">
        <f t="shared" ca="1" si="83"/>
        <v/>
      </c>
      <c r="K436" s="60" t="str">
        <f t="shared" ca="1" si="84"/>
        <v/>
      </c>
      <c r="L436" s="60"/>
      <c r="M436" s="60">
        <f t="shared" ca="1" si="85"/>
        <v>0</v>
      </c>
      <c r="N436" s="61" t="str">
        <f t="shared" ca="1" si="86"/>
        <v/>
      </c>
      <c r="O436" s="61"/>
      <c r="P436" s="62"/>
      <c r="Q436" s="62"/>
      <c r="R436" s="62"/>
      <c r="S436" s="62"/>
      <c r="T436" s="62"/>
      <c r="U436" s="63">
        <f t="shared" si="76"/>
        <v>0</v>
      </c>
    </row>
    <row r="437" spans="1:21" ht="15" hidden="1" customHeight="1" x14ac:dyDescent="0.3">
      <c r="A437" s="331"/>
      <c r="B437" s="56">
        <v>42</v>
      </c>
      <c r="C437" s="57" t="str">
        <f t="shared" ca="1" si="77"/>
        <v>5.4</v>
      </c>
      <c r="D437" s="57" t="str">
        <f t="shared" ca="1" si="78"/>
        <v>c</v>
      </c>
      <c r="E437" s="57" t="s">
        <v>37</v>
      </c>
      <c r="F437" s="64" t="str">
        <f t="shared" ca="1" si="79"/>
        <v>https://conservatoire.agglo-larochelle.fr/contactez-nous</v>
      </c>
      <c r="G437" s="57" t="str">
        <f t="shared" ca="1" si="80"/>
        <v>A</v>
      </c>
      <c r="H437" s="57" t="str">
        <f t="shared" ca="1" si="81"/>
        <v/>
      </c>
      <c r="I437" s="57" t="str">
        <f t="shared" ca="1" si="82"/>
        <v/>
      </c>
      <c r="J437" s="59" t="str">
        <f t="shared" ca="1" si="83"/>
        <v/>
      </c>
      <c r="K437" s="60" t="str">
        <f t="shared" ca="1" si="84"/>
        <v/>
      </c>
      <c r="L437" s="60"/>
      <c r="M437" s="60">
        <f t="shared" ca="1" si="85"/>
        <v>0</v>
      </c>
      <c r="N437" s="61" t="str">
        <f t="shared" ca="1" si="86"/>
        <v/>
      </c>
      <c r="O437" s="61"/>
      <c r="P437" s="62"/>
      <c r="Q437" s="62"/>
      <c r="R437" s="62"/>
      <c r="S437" s="62"/>
      <c r="T437" s="62"/>
      <c r="U437" s="63">
        <f t="shared" si="76"/>
        <v>0</v>
      </c>
    </row>
    <row r="438" spans="1:21" ht="15" hidden="1" customHeight="1" x14ac:dyDescent="0.3">
      <c r="A438" s="331"/>
      <c r="B438" s="56">
        <v>42</v>
      </c>
      <c r="C438" s="57" t="str">
        <f t="shared" ca="1" si="77"/>
        <v>5.4</v>
      </c>
      <c r="D438" s="57" t="str">
        <f t="shared" ca="1" si="78"/>
        <v>na</v>
      </c>
      <c r="E438" s="57" t="s">
        <v>40</v>
      </c>
      <c r="F438" s="64" t="str">
        <f t="shared" ca="1" si="79"/>
        <v>https://conservatoire.agglo-larochelle.fr/pratique/reseau-des-ecoles-de-l-agglo?article=puilboreau-a-deux-pas-de-la</v>
      </c>
      <c r="G438" s="57" t="str">
        <f t="shared" ca="1" si="80"/>
        <v>A</v>
      </c>
      <c r="H438" s="57" t="str">
        <f t="shared" ca="1" si="81"/>
        <v/>
      </c>
      <c r="I438" s="57" t="str">
        <f t="shared" ca="1" si="82"/>
        <v/>
      </c>
      <c r="J438" s="59" t="str">
        <f t="shared" ca="1" si="83"/>
        <v/>
      </c>
      <c r="K438" s="60" t="str">
        <f t="shared" ca="1" si="84"/>
        <v/>
      </c>
      <c r="L438" s="60"/>
      <c r="M438" s="60">
        <f t="shared" ca="1" si="85"/>
        <v>0</v>
      </c>
      <c r="N438" s="61" t="str">
        <f t="shared" ca="1" si="86"/>
        <v/>
      </c>
      <c r="O438" s="61"/>
      <c r="P438" s="62"/>
      <c r="Q438" s="62"/>
      <c r="R438" s="62"/>
      <c r="S438" s="62"/>
      <c r="T438" s="62"/>
      <c r="U438" s="63">
        <f t="shared" si="76"/>
        <v>0</v>
      </c>
    </row>
    <row r="439" spans="1:21" ht="15" hidden="1" customHeight="1" x14ac:dyDescent="0.3">
      <c r="A439" s="331"/>
      <c r="B439" s="56">
        <v>42</v>
      </c>
      <c r="C439" s="57" t="str">
        <f t="shared" ca="1" si="77"/>
        <v>5.4</v>
      </c>
      <c r="D439" s="57" t="str">
        <f t="shared" ca="1" si="78"/>
        <v>na</v>
      </c>
      <c r="E439" s="57" t="s">
        <v>43</v>
      </c>
      <c r="F439" s="64" t="str">
        <f t="shared" ca="1" si="79"/>
        <v>https://conservatoire.agglo-larochelle.fr/ressources-documentaires</v>
      </c>
      <c r="G439" s="57" t="str">
        <f t="shared" ca="1" si="80"/>
        <v>A</v>
      </c>
      <c r="H439" s="57" t="str">
        <f t="shared" ca="1" si="81"/>
        <v/>
      </c>
      <c r="I439" s="57" t="str">
        <f t="shared" ca="1" si="82"/>
        <v/>
      </c>
      <c r="J439" s="59" t="str">
        <f t="shared" ca="1" si="83"/>
        <v/>
      </c>
      <c r="K439" s="60" t="str">
        <f t="shared" ca="1" si="84"/>
        <v/>
      </c>
      <c r="L439" s="60"/>
      <c r="M439" s="60">
        <f t="shared" ca="1" si="85"/>
        <v>0</v>
      </c>
      <c r="N439" s="61" t="str">
        <f t="shared" ca="1" si="86"/>
        <v/>
      </c>
      <c r="O439" s="61"/>
      <c r="P439" s="62"/>
      <c r="Q439" s="62"/>
      <c r="R439" s="62"/>
      <c r="S439" s="62"/>
      <c r="T439" s="62"/>
      <c r="U439" s="63">
        <f t="shared" si="76"/>
        <v>0</v>
      </c>
    </row>
    <row r="440" spans="1:21" ht="15" hidden="1" customHeight="1" x14ac:dyDescent="0.3">
      <c r="A440" s="331"/>
      <c r="B440" s="46">
        <v>42</v>
      </c>
      <c r="C440" s="47" t="str">
        <f t="shared" ca="1" si="77"/>
        <v>5.4</v>
      </c>
      <c r="D440" s="47" t="str">
        <f t="shared" ca="1" si="78"/>
        <v>na</v>
      </c>
      <c r="E440" s="47" t="s">
        <v>46</v>
      </c>
      <c r="F440" s="65" t="str">
        <f t="shared" ca="1" si="79"/>
        <v>https://conservatoire.agglo-larochelle.fr/accessibilite</v>
      </c>
      <c r="G440" s="47" t="str">
        <f t="shared" ca="1" si="80"/>
        <v>A</v>
      </c>
      <c r="H440" s="47" t="str">
        <f t="shared" ca="1" si="81"/>
        <v/>
      </c>
      <c r="I440" s="47" t="str">
        <f t="shared" ca="1" si="82"/>
        <v/>
      </c>
      <c r="J440" s="49" t="str">
        <f t="shared" ca="1" si="83"/>
        <v/>
      </c>
      <c r="K440" s="50" t="str">
        <f t="shared" ca="1" si="84"/>
        <v/>
      </c>
      <c r="L440" s="50"/>
      <c r="M440" s="50">
        <f t="shared" ca="1" si="85"/>
        <v>0</v>
      </c>
      <c r="N440" s="51" t="str">
        <f t="shared" ca="1" si="86"/>
        <v/>
      </c>
      <c r="O440" s="51"/>
      <c r="P440" s="52"/>
      <c r="Q440" s="52"/>
      <c r="R440" s="52"/>
      <c r="S440" s="52"/>
      <c r="T440" s="52"/>
      <c r="U440" s="53">
        <f t="shared" si="76"/>
        <v>0</v>
      </c>
    </row>
    <row r="441" spans="1:21" ht="15" hidden="1" customHeight="1" x14ac:dyDescent="0.3">
      <c r="A441" s="331"/>
      <c r="B441" s="56">
        <v>42</v>
      </c>
      <c r="C441" s="57" t="str">
        <f t="shared" ca="1" si="77"/>
        <v>5.4</v>
      </c>
      <c r="D441" s="57" t="str">
        <f t="shared" ca="1" si="78"/>
        <v>na</v>
      </c>
      <c r="E441" s="57" t="s">
        <v>49</v>
      </c>
      <c r="F441" s="64" t="str">
        <f t="shared" ca="1" si="79"/>
        <v>https://conservatoire.agglo-larochelle.fr/mentions-legales</v>
      </c>
      <c r="G441" s="57" t="str">
        <f t="shared" ca="1" si="80"/>
        <v>A</v>
      </c>
      <c r="H441" s="57" t="str">
        <f t="shared" ca="1" si="81"/>
        <v/>
      </c>
      <c r="I441" s="57" t="str">
        <f t="shared" ca="1" si="82"/>
        <v/>
      </c>
      <c r="J441" s="59" t="str">
        <f t="shared" ca="1" si="83"/>
        <v/>
      </c>
      <c r="K441" s="60" t="str">
        <f t="shared" ca="1" si="84"/>
        <v/>
      </c>
      <c r="L441" s="60"/>
      <c r="M441" s="60">
        <f t="shared" ca="1" si="85"/>
        <v>0</v>
      </c>
      <c r="N441" s="61" t="str">
        <f t="shared" ca="1" si="86"/>
        <v/>
      </c>
      <c r="O441" s="61"/>
      <c r="P441" s="62"/>
      <c r="Q441" s="62"/>
      <c r="R441" s="62"/>
      <c r="S441" s="62"/>
      <c r="T441" s="62"/>
      <c r="U441" s="63">
        <f t="shared" si="76"/>
        <v>0</v>
      </c>
    </row>
    <row r="442" spans="1:21" ht="15" hidden="1" customHeight="1" x14ac:dyDescent="0.3">
      <c r="A442" s="331"/>
      <c r="B442" s="56">
        <v>43</v>
      </c>
      <c r="C442" s="57" t="str">
        <f t="shared" ca="1" si="77"/>
        <v>5.5</v>
      </c>
      <c r="D442" s="57" t="str">
        <f t="shared" ca="1" si="78"/>
        <v>na</v>
      </c>
      <c r="E442" s="57" t="s">
        <v>10</v>
      </c>
      <c r="F442" s="64" t="str">
        <f t="shared" ca="1" si="79"/>
        <v>https://conservatoire.agglo-larochelle.fr/</v>
      </c>
      <c r="G442" s="57" t="str">
        <f t="shared" ca="1" si="80"/>
        <v>A</v>
      </c>
      <c r="H442" s="57" t="str">
        <f t="shared" ca="1" si="81"/>
        <v/>
      </c>
      <c r="I442" s="57" t="str">
        <f t="shared" ca="1" si="82"/>
        <v/>
      </c>
      <c r="J442" s="59" t="str">
        <f t="shared" ca="1" si="83"/>
        <v/>
      </c>
      <c r="K442" s="60" t="str">
        <f t="shared" ca="1" si="84"/>
        <v/>
      </c>
      <c r="L442" s="60"/>
      <c r="M442" s="60">
        <f t="shared" ca="1" si="85"/>
        <v>0</v>
      </c>
      <c r="N442" s="61" t="str">
        <f t="shared" ca="1" si="86"/>
        <v/>
      </c>
      <c r="O442" s="61"/>
      <c r="P442" s="62"/>
      <c r="Q442" s="62"/>
      <c r="R442" s="62"/>
      <c r="S442" s="62"/>
      <c r="T442" s="62"/>
      <c r="U442" s="63">
        <f t="shared" si="76"/>
        <v>0</v>
      </c>
    </row>
    <row r="443" spans="1:21" ht="15" hidden="1" customHeight="1" x14ac:dyDescent="0.3">
      <c r="A443" s="331"/>
      <c r="B443" s="56">
        <v>43</v>
      </c>
      <c r="C443" s="57" t="str">
        <f t="shared" ca="1" si="77"/>
        <v>5.5</v>
      </c>
      <c r="D443" s="57" t="str">
        <f t="shared" ca="1" si="78"/>
        <v>na</v>
      </c>
      <c r="E443" s="57" t="s">
        <v>13</v>
      </c>
      <c r="F443" s="64" t="str">
        <f t="shared" ca="1" si="79"/>
        <v>https://conservatoire.agglo-larochelle.fr/plan-du-site</v>
      </c>
      <c r="G443" s="57" t="str">
        <f t="shared" ca="1" si="80"/>
        <v>A</v>
      </c>
      <c r="H443" s="57" t="str">
        <f t="shared" ca="1" si="81"/>
        <v/>
      </c>
      <c r="I443" s="57" t="str">
        <f t="shared" ca="1" si="82"/>
        <v/>
      </c>
      <c r="J443" s="59" t="str">
        <f t="shared" ca="1" si="83"/>
        <v/>
      </c>
      <c r="K443" s="60" t="str">
        <f t="shared" ca="1" si="84"/>
        <v/>
      </c>
      <c r="L443" s="60"/>
      <c r="M443" s="60">
        <f t="shared" ca="1" si="85"/>
        <v>0</v>
      </c>
      <c r="N443" s="61" t="str">
        <f t="shared" ca="1" si="86"/>
        <v/>
      </c>
      <c r="O443" s="61"/>
      <c r="P443" s="62"/>
      <c r="Q443" s="62"/>
      <c r="R443" s="62"/>
      <c r="S443" s="62"/>
      <c r="T443" s="62"/>
      <c r="U443" s="63">
        <f t="shared" si="76"/>
        <v>0</v>
      </c>
    </row>
    <row r="444" spans="1:21" ht="15" hidden="1" customHeight="1" x14ac:dyDescent="0.3">
      <c r="A444" s="331"/>
      <c r="B444" s="56">
        <v>43</v>
      </c>
      <c r="C444" s="57" t="str">
        <f t="shared" ca="1" si="77"/>
        <v>5.5</v>
      </c>
      <c r="D444" s="57" t="str">
        <f t="shared" ca="1" si="78"/>
        <v>na</v>
      </c>
      <c r="E444" s="57" t="s">
        <v>16</v>
      </c>
      <c r="F444" s="64" t="str">
        <f t="shared" ca="1" si="79"/>
        <v>https://conservatoire.agglo-larochelle.fr/musique</v>
      </c>
      <c r="G444" s="57" t="str">
        <f t="shared" ca="1" si="80"/>
        <v>A</v>
      </c>
      <c r="H444" s="57" t="str">
        <f t="shared" ca="1" si="81"/>
        <v/>
      </c>
      <c r="I444" s="57" t="str">
        <f t="shared" ca="1" si="82"/>
        <v/>
      </c>
      <c r="J444" s="59" t="str">
        <f t="shared" ca="1" si="83"/>
        <v/>
      </c>
      <c r="K444" s="60" t="str">
        <f t="shared" ca="1" si="84"/>
        <v/>
      </c>
      <c r="L444" s="60"/>
      <c r="M444" s="60">
        <f t="shared" ca="1" si="85"/>
        <v>0</v>
      </c>
      <c r="N444" s="61" t="str">
        <f t="shared" ca="1" si="86"/>
        <v/>
      </c>
      <c r="O444" s="61"/>
      <c r="P444" s="62"/>
      <c r="Q444" s="62"/>
      <c r="R444" s="62"/>
      <c r="S444" s="62"/>
      <c r="T444" s="62"/>
      <c r="U444" s="63">
        <f t="shared" si="76"/>
        <v>0</v>
      </c>
    </row>
    <row r="445" spans="1:21" ht="15" hidden="1" customHeight="1" x14ac:dyDescent="0.3">
      <c r="A445" s="331"/>
      <c r="B445" s="56">
        <v>43</v>
      </c>
      <c r="C445" s="57" t="str">
        <f t="shared" ca="1" si="77"/>
        <v>5.5</v>
      </c>
      <c r="D445" s="57" t="str">
        <f t="shared" ca="1" si="78"/>
        <v>na</v>
      </c>
      <c r="E445" s="57" t="s">
        <v>19</v>
      </c>
      <c r="F445" s="64" t="str">
        <f t="shared" ca="1" si="79"/>
        <v>https://conservatoire.agglo-larochelle.fr/musique/parcours-du-musicien</v>
      </c>
      <c r="G445" s="57" t="str">
        <f t="shared" ca="1" si="80"/>
        <v>A</v>
      </c>
      <c r="H445" s="57" t="str">
        <f t="shared" ca="1" si="81"/>
        <v/>
      </c>
      <c r="I445" s="57" t="str">
        <f t="shared" ca="1" si="82"/>
        <v/>
      </c>
      <c r="J445" s="59" t="str">
        <f t="shared" ca="1" si="83"/>
        <v/>
      </c>
      <c r="K445" s="60" t="str">
        <f t="shared" ca="1" si="84"/>
        <v/>
      </c>
      <c r="L445" s="60"/>
      <c r="M445" s="60">
        <f t="shared" ca="1" si="85"/>
        <v>0</v>
      </c>
      <c r="N445" s="61" t="str">
        <f t="shared" ca="1" si="86"/>
        <v/>
      </c>
      <c r="O445" s="61"/>
      <c r="P445" s="62"/>
      <c r="Q445" s="62"/>
      <c r="R445" s="62"/>
      <c r="S445" s="62"/>
      <c r="T445" s="62"/>
      <c r="U445" s="63">
        <f t="shared" si="76"/>
        <v>0</v>
      </c>
    </row>
    <row r="446" spans="1:21" ht="15" hidden="1" customHeight="1" x14ac:dyDescent="0.3">
      <c r="A446" s="331"/>
      <c r="B446" s="56">
        <v>43</v>
      </c>
      <c r="C446" s="57" t="str">
        <f t="shared" ca="1" si="77"/>
        <v>5.5</v>
      </c>
      <c r="D446" s="57" t="str">
        <f t="shared" ca="1" si="78"/>
        <v>na</v>
      </c>
      <c r="E446" s="57" t="s">
        <v>22</v>
      </c>
      <c r="F446" s="64" t="str">
        <f t="shared" ca="1" si="79"/>
        <v>https://conservatoire.agglo-larochelle.fr/musique/enseignants-musique</v>
      </c>
      <c r="G446" s="57" t="str">
        <f t="shared" ca="1" si="80"/>
        <v>A</v>
      </c>
      <c r="H446" s="57" t="str">
        <f t="shared" ca="1" si="81"/>
        <v/>
      </c>
      <c r="I446" s="57" t="str">
        <f t="shared" ca="1" si="82"/>
        <v/>
      </c>
      <c r="J446" s="59" t="str">
        <f t="shared" ca="1" si="83"/>
        <v/>
      </c>
      <c r="K446" s="60" t="str">
        <f t="shared" ca="1" si="84"/>
        <v/>
      </c>
      <c r="L446" s="60"/>
      <c r="M446" s="60">
        <f t="shared" ca="1" si="85"/>
        <v>0</v>
      </c>
      <c r="N446" s="61" t="str">
        <f t="shared" ca="1" si="86"/>
        <v/>
      </c>
      <c r="O446" s="61"/>
      <c r="P446" s="62"/>
      <c r="Q446" s="62"/>
      <c r="R446" s="62"/>
      <c r="S446" s="62"/>
      <c r="T446" s="62"/>
      <c r="U446" s="63">
        <f t="shared" si="76"/>
        <v>0</v>
      </c>
    </row>
    <row r="447" spans="1:21" ht="15" hidden="1" customHeight="1" x14ac:dyDescent="0.3">
      <c r="A447" s="331"/>
      <c r="B447" s="56">
        <v>43</v>
      </c>
      <c r="C447" s="57" t="str">
        <f t="shared" ca="1" si="77"/>
        <v>5.5</v>
      </c>
      <c r="D447" s="57" t="str">
        <f t="shared" ca="1" si="78"/>
        <v>na</v>
      </c>
      <c r="E447" s="57" t="s">
        <v>25</v>
      </c>
      <c r="F447" s="64" t="str">
        <f t="shared" ca="1" si="79"/>
        <v>https://conservatoire.agglo-larochelle.fr/agenda?</v>
      </c>
      <c r="G447" s="57" t="str">
        <f t="shared" ca="1" si="80"/>
        <v>A</v>
      </c>
      <c r="H447" s="57" t="str">
        <f t="shared" ca="1" si="81"/>
        <v/>
      </c>
      <c r="I447" s="57" t="str">
        <f t="shared" ca="1" si="82"/>
        <v/>
      </c>
      <c r="J447" s="59" t="str">
        <f t="shared" ca="1" si="83"/>
        <v/>
      </c>
      <c r="K447" s="60" t="str">
        <f t="shared" ca="1" si="84"/>
        <v/>
      </c>
      <c r="L447" s="60"/>
      <c r="M447" s="60">
        <f t="shared" ca="1" si="85"/>
        <v>0</v>
      </c>
      <c r="N447" s="61" t="str">
        <f t="shared" ca="1" si="86"/>
        <v/>
      </c>
      <c r="O447" s="61"/>
      <c r="P447" s="62"/>
      <c r="Q447" s="62"/>
      <c r="R447" s="62"/>
      <c r="S447" s="62"/>
      <c r="T447" s="62"/>
      <c r="U447" s="63">
        <f t="shared" si="76"/>
        <v>0</v>
      </c>
    </row>
    <row r="448" spans="1:21" ht="15" hidden="1" customHeight="1" x14ac:dyDescent="0.3">
      <c r="A448" s="331"/>
      <c r="B448" s="56">
        <v>43</v>
      </c>
      <c r="C448" s="57" t="str">
        <f t="shared" ca="1" si="77"/>
        <v>5.5</v>
      </c>
      <c r="D448" s="57" t="str">
        <f t="shared" ca="1" si="78"/>
        <v>na</v>
      </c>
      <c r="E448" s="57" t="s">
        <v>28</v>
      </c>
      <c r="F448" s="64" t="str">
        <f t="shared" ca="1" si="79"/>
        <v>https://conservatoire.agglo-larochelle.fr/agenda?article=conservatoire-funky-band-et-ateliers-musiques-actuelles</v>
      </c>
      <c r="G448" s="57" t="str">
        <f t="shared" ca="1" si="80"/>
        <v>A</v>
      </c>
      <c r="H448" s="57" t="str">
        <f t="shared" ca="1" si="81"/>
        <v/>
      </c>
      <c r="I448" s="57" t="str">
        <f t="shared" ca="1" si="82"/>
        <v/>
      </c>
      <c r="J448" s="59" t="str">
        <f t="shared" ca="1" si="83"/>
        <v/>
      </c>
      <c r="K448" s="60" t="str">
        <f t="shared" ca="1" si="84"/>
        <v/>
      </c>
      <c r="L448" s="60"/>
      <c r="M448" s="60">
        <f t="shared" ca="1" si="85"/>
        <v>0</v>
      </c>
      <c r="N448" s="61" t="str">
        <f t="shared" ca="1" si="86"/>
        <v/>
      </c>
      <c r="O448" s="61"/>
      <c r="P448" s="62"/>
      <c r="Q448" s="62"/>
      <c r="R448" s="62"/>
      <c r="S448" s="62"/>
      <c r="T448" s="62"/>
      <c r="U448" s="63">
        <f t="shared" si="76"/>
        <v>0</v>
      </c>
    </row>
    <row r="449" spans="1:21" ht="15" hidden="1" customHeight="1" x14ac:dyDescent="0.3">
      <c r="A449" s="331"/>
      <c r="B449" s="56">
        <v>43</v>
      </c>
      <c r="C449" s="57" t="str">
        <f t="shared" ca="1" si="77"/>
        <v>5.5</v>
      </c>
      <c r="D449" s="57" t="str">
        <f t="shared" ca="1" si="78"/>
        <v>na</v>
      </c>
      <c r="E449" s="57" t="s">
        <v>31</v>
      </c>
      <c r="F449" s="64" t="str">
        <f t="shared" ca="1" si="79"/>
        <v>https://conservatoire.agglo-larochelle.fr/actualites</v>
      </c>
      <c r="G449" s="57" t="str">
        <f t="shared" ca="1" si="80"/>
        <v>A</v>
      </c>
      <c r="H449" s="57" t="str">
        <f t="shared" ca="1" si="81"/>
        <v/>
      </c>
      <c r="I449" s="57" t="str">
        <f t="shared" ca="1" si="82"/>
        <v/>
      </c>
      <c r="J449" s="59" t="str">
        <f t="shared" ca="1" si="83"/>
        <v/>
      </c>
      <c r="K449" s="60" t="str">
        <f t="shared" ca="1" si="84"/>
        <v/>
      </c>
      <c r="L449" s="60"/>
      <c r="M449" s="60">
        <f t="shared" ca="1" si="85"/>
        <v>0</v>
      </c>
      <c r="N449" s="61" t="str">
        <f t="shared" ca="1" si="86"/>
        <v/>
      </c>
      <c r="O449" s="61"/>
      <c r="P449" s="62"/>
      <c r="Q449" s="62"/>
      <c r="R449" s="62"/>
      <c r="S449" s="62"/>
      <c r="T449" s="62"/>
      <c r="U449" s="63">
        <f t="shared" si="76"/>
        <v>0</v>
      </c>
    </row>
    <row r="450" spans="1:21" ht="15" hidden="1" customHeight="1" x14ac:dyDescent="0.3">
      <c r="A450" s="331"/>
      <c r="B450" s="56">
        <v>43</v>
      </c>
      <c r="C450" s="57" t="str">
        <f t="shared" ca="1" si="77"/>
        <v>5.5</v>
      </c>
      <c r="D450" s="57" t="str">
        <f t="shared" ca="1" si="78"/>
        <v>na</v>
      </c>
      <c r="E450" s="57" t="s">
        <v>34</v>
      </c>
      <c r="F450" s="64" t="str">
        <f t="shared" ca="1" si="79"/>
        <v>https://conservatoire.agglo-larochelle.fr/-/ouverture-de-saison</v>
      </c>
      <c r="G450" s="57" t="str">
        <f t="shared" ca="1" si="80"/>
        <v>A</v>
      </c>
      <c r="H450" s="57" t="str">
        <f t="shared" ca="1" si="81"/>
        <v/>
      </c>
      <c r="I450" s="57" t="str">
        <f t="shared" ca="1" si="82"/>
        <v/>
      </c>
      <c r="J450" s="59" t="str">
        <f t="shared" ca="1" si="83"/>
        <v/>
      </c>
      <c r="K450" s="60" t="str">
        <f t="shared" ca="1" si="84"/>
        <v/>
      </c>
      <c r="L450" s="60"/>
      <c r="M450" s="60">
        <f t="shared" ca="1" si="85"/>
        <v>0</v>
      </c>
      <c r="N450" s="61" t="str">
        <f t="shared" ca="1" si="86"/>
        <v/>
      </c>
      <c r="O450" s="61"/>
      <c r="P450" s="62"/>
      <c r="Q450" s="62"/>
      <c r="R450" s="62"/>
      <c r="S450" s="62"/>
      <c r="T450" s="62"/>
      <c r="U450" s="63">
        <f t="shared" si="76"/>
        <v>0</v>
      </c>
    </row>
    <row r="451" spans="1:21" ht="15" hidden="1" customHeight="1" x14ac:dyDescent="0.3">
      <c r="A451" s="331"/>
      <c r="B451" s="56">
        <v>43</v>
      </c>
      <c r="C451" s="57" t="str">
        <f t="shared" ca="1" si="77"/>
        <v>5.5</v>
      </c>
      <c r="D451" s="57" t="str">
        <f t="shared" ca="1" si="78"/>
        <v>c</v>
      </c>
      <c r="E451" s="57" t="s">
        <v>37</v>
      </c>
      <c r="F451" s="64" t="str">
        <f t="shared" ca="1" si="79"/>
        <v>https://conservatoire.agglo-larochelle.fr/contactez-nous</v>
      </c>
      <c r="G451" s="57" t="str">
        <f t="shared" ca="1" si="80"/>
        <v>A</v>
      </c>
      <c r="H451" s="57" t="str">
        <f t="shared" ca="1" si="81"/>
        <v/>
      </c>
      <c r="I451" s="57" t="str">
        <f t="shared" ca="1" si="82"/>
        <v/>
      </c>
      <c r="J451" s="59" t="str">
        <f t="shared" ca="1" si="83"/>
        <v/>
      </c>
      <c r="K451" s="60" t="str">
        <f t="shared" ca="1" si="84"/>
        <v/>
      </c>
      <c r="L451" s="60"/>
      <c r="M451" s="60">
        <f t="shared" ca="1" si="85"/>
        <v>0</v>
      </c>
      <c r="N451" s="61" t="str">
        <f t="shared" ca="1" si="86"/>
        <v/>
      </c>
      <c r="O451" s="61"/>
      <c r="P451" s="62"/>
      <c r="Q451" s="62"/>
      <c r="R451" s="62"/>
      <c r="S451" s="62"/>
      <c r="T451" s="62"/>
      <c r="U451" s="63">
        <f t="shared" si="76"/>
        <v>0</v>
      </c>
    </row>
    <row r="452" spans="1:21" ht="15" hidden="1" customHeight="1" x14ac:dyDescent="0.3">
      <c r="A452" s="331"/>
      <c r="B452" s="56">
        <v>43</v>
      </c>
      <c r="C452" s="57" t="str">
        <f t="shared" ca="1" si="77"/>
        <v>5.5</v>
      </c>
      <c r="D452" s="57" t="str">
        <f t="shared" ca="1" si="78"/>
        <v>na</v>
      </c>
      <c r="E452" s="57" t="s">
        <v>40</v>
      </c>
      <c r="F452" s="64" t="str">
        <f t="shared" ca="1" si="79"/>
        <v>https://conservatoire.agglo-larochelle.fr/pratique/reseau-des-ecoles-de-l-agglo?article=puilboreau-a-deux-pas-de-la</v>
      </c>
      <c r="G452" s="57" t="str">
        <f t="shared" ca="1" si="80"/>
        <v>A</v>
      </c>
      <c r="H452" s="57" t="str">
        <f t="shared" ca="1" si="81"/>
        <v/>
      </c>
      <c r="I452" s="57" t="str">
        <f t="shared" ca="1" si="82"/>
        <v/>
      </c>
      <c r="J452" s="59" t="str">
        <f t="shared" ca="1" si="83"/>
        <v/>
      </c>
      <c r="K452" s="60" t="str">
        <f t="shared" ca="1" si="84"/>
        <v/>
      </c>
      <c r="L452" s="60"/>
      <c r="M452" s="60">
        <f t="shared" ca="1" si="85"/>
        <v>0</v>
      </c>
      <c r="N452" s="61" t="str">
        <f t="shared" ca="1" si="86"/>
        <v/>
      </c>
      <c r="O452" s="61"/>
      <c r="P452" s="62"/>
      <c r="Q452" s="62"/>
      <c r="R452" s="62"/>
      <c r="S452" s="62"/>
      <c r="T452" s="62"/>
      <c r="U452" s="63">
        <f t="shared" si="76"/>
        <v>0</v>
      </c>
    </row>
    <row r="453" spans="1:21" ht="15" hidden="1" customHeight="1" x14ac:dyDescent="0.3">
      <c r="A453" s="331"/>
      <c r="B453" s="56">
        <v>43</v>
      </c>
      <c r="C453" s="57" t="str">
        <f t="shared" ca="1" si="77"/>
        <v>5.5</v>
      </c>
      <c r="D453" s="57" t="str">
        <f t="shared" ca="1" si="78"/>
        <v>na</v>
      </c>
      <c r="E453" s="57" t="s">
        <v>43</v>
      </c>
      <c r="F453" s="64" t="str">
        <f t="shared" ca="1" si="79"/>
        <v>https://conservatoire.agglo-larochelle.fr/ressources-documentaires</v>
      </c>
      <c r="G453" s="57" t="str">
        <f t="shared" ca="1" si="80"/>
        <v>A</v>
      </c>
      <c r="H453" s="57" t="str">
        <f t="shared" ca="1" si="81"/>
        <v/>
      </c>
      <c r="I453" s="57" t="str">
        <f t="shared" ca="1" si="82"/>
        <v/>
      </c>
      <c r="J453" s="59" t="str">
        <f t="shared" ca="1" si="83"/>
        <v/>
      </c>
      <c r="K453" s="60" t="str">
        <f t="shared" ca="1" si="84"/>
        <v/>
      </c>
      <c r="L453" s="60"/>
      <c r="M453" s="60">
        <f t="shared" ca="1" si="85"/>
        <v>0</v>
      </c>
      <c r="N453" s="61" t="str">
        <f t="shared" ca="1" si="86"/>
        <v/>
      </c>
      <c r="O453" s="61"/>
      <c r="P453" s="62"/>
      <c r="Q453" s="62"/>
      <c r="R453" s="62"/>
      <c r="S453" s="62"/>
      <c r="T453" s="62"/>
      <c r="U453" s="63">
        <f t="shared" si="76"/>
        <v>0</v>
      </c>
    </row>
    <row r="454" spans="1:21" ht="15" hidden="1" customHeight="1" x14ac:dyDescent="0.3">
      <c r="A454" s="331"/>
      <c r="B454" s="56">
        <v>43</v>
      </c>
      <c r="C454" s="57" t="str">
        <f t="shared" ca="1" si="77"/>
        <v>5.5</v>
      </c>
      <c r="D454" s="57" t="str">
        <f t="shared" ca="1" si="78"/>
        <v>na</v>
      </c>
      <c r="E454" s="57" t="s">
        <v>46</v>
      </c>
      <c r="F454" s="64" t="str">
        <f t="shared" ca="1" si="79"/>
        <v>https://conservatoire.agglo-larochelle.fr/accessibilite</v>
      </c>
      <c r="G454" s="57" t="str">
        <f t="shared" ca="1" si="80"/>
        <v>A</v>
      </c>
      <c r="H454" s="57" t="str">
        <f t="shared" ca="1" si="81"/>
        <v/>
      </c>
      <c r="I454" s="57" t="str">
        <f t="shared" ca="1" si="82"/>
        <v/>
      </c>
      <c r="J454" s="59" t="str">
        <f t="shared" ca="1" si="83"/>
        <v/>
      </c>
      <c r="K454" s="60" t="str">
        <f t="shared" ca="1" si="84"/>
        <v/>
      </c>
      <c r="L454" s="60"/>
      <c r="M454" s="60">
        <f t="shared" ca="1" si="85"/>
        <v>0</v>
      </c>
      <c r="N454" s="61" t="str">
        <f t="shared" ca="1" si="86"/>
        <v/>
      </c>
      <c r="O454" s="61"/>
      <c r="P454" s="62"/>
      <c r="Q454" s="62"/>
      <c r="R454" s="62"/>
      <c r="S454" s="62"/>
      <c r="T454" s="62"/>
      <c r="U454" s="63">
        <f t="shared" si="76"/>
        <v>0</v>
      </c>
    </row>
    <row r="455" spans="1:21" ht="15" hidden="1" customHeight="1" x14ac:dyDescent="0.3">
      <c r="A455" s="331"/>
      <c r="B455" s="56">
        <v>43</v>
      </c>
      <c r="C455" s="57" t="str">
        <f t="shared" ca="1" si="77"/>
        <v>5.5</v>
      </c>
      <c r="D455" s="57" t="str">
        <f t="shared" ca="1" si="78"/>
        <v>na</v>
      </c>
      <c r="E455" s="57" t="s">
        <v>49</v>
      </c>
      <c r="F455" s="64" t="str">
        <f t="shared" ca="1" si="79"/>
        <v>https://conservatoire.agglo-larochelle.fr/mentions-legales</v>
      </c>
      <c r="G455" s="57" t="str">
        <f t="shared" ca="1" si="80"/>
        <v>A</v>
      </c>
      <c r="H455" s="57" t="str">
        <f t="shared" ca="1" si="81"/>
        <v/>
      </c>
      <c r="I455" s="57" t="str">
        <f t="shared" ca="1" si="82"/>
        <v/>
      </c>
      <c r="J455" s="59" t="str">
        <f t="shared" ca="1" si="83"/>
        <v/>
      </c>
      <c r="K455" s="60" t="str">
        <f t="shared" ca="1" si="84"/>
        <v/>
      </c>
      <c r="L455" s="60"/>
      <c r="M455" s="60">
        <f t="shared" ca="1" si="85"/>
        <v>0</v>
      </c>
      <c r="N455" s="61" t="str">
        <f t="shared" ca="1" si="86"/>
        <v/>
      </c>
      <c r="O455" s="61"/>
      <c r="P455" s="62"/>
      <c r="Q455" s="62"/>
      <c r="R455" s="62"/>
      <c r="S455" s="62"/>
      <c r="T455" s="62"/>
      <c r="U455" s="63">
        <f t="shared" si="76"/>
        <v>0</v>
      </c>
    </row>
    <row r="456" spans="1:21" ht="15" hidden="1" customHeight="1" x14ac:dyDescent="0.3">
      <c r="A456" s="331"/>
      <c r="B456" s="56">
        <v>44</v>
      </c>
      <c r="C456" s="57" t="str">
        <f t="shared" ca="1" si="77"/>
        <v>5.6</v>
      </c>
      <c r="D456" s="57" t="str">
        <f t="shared" ca="1" si="78"/>
        <v>na</v>
      </c>
      <c r="E456" s="57" t="s">
        <v>10</v>
      </c>
      <c r="F456" s="64" t="str">
        <f t="shared" ca="1" si="79"/>
        <v>https://conservatoire.agglo-larochelle.fr/</v>
      </c>
      <c r="G456" s="57" t="str">
        <f t="shared" ca="1" si="80"/>
        <v>A</v>
      </c>
      <c r="H456" s="57" t="str">
        <f t="shared" ca="1" si="81"/>
        <v/>
      </c>
      <c r="I456" s="57" t="str">
        <f t="shared" ca="1" si="82"/>
        <v/>
      </c>
      <c r="J456" s="59" t="str">
        <f t="shared" ca="1" si="83"/>
        <v/>
      </c>
      <c r="K456" s="60" t="str">
        <f t="shared" ca="1" si="84"/>
        <v/>
      </c>
      <c r="L456" s="60"/>
      <c r="M456" s="60">
        <f t="shared" ca="1" si="85"/>
        <v>0</v>
      </c>
      <c r="N456" s="61" t="str">
        <f t="shared" ca="1" si="86"/>
        <v/>
      </c>
      <c r="O456" s="61"/>
      <c r="P456" s="62"/>
      <c r="Q456" s="62"/>
      <c r="R456" s="62"/>
      <c r="S456" s="62"/>
      <c r="T456" s="62"/>
      <c r="U456" s="63">
        <f t="shared" ref="U456:U519" si="87">SUM($P456:$T456)</f>
        <v>0</v>
      </c>
    </row>
    <row r="457" spans="1:21" ht="15" hidden="1" customHeight="1" x14ac:dyDescent="0.3">
      <c r="A457" s="331"/>
      <c r="B457" s="56">
        <v>44</v>
      </c>
      <c r="C457" s="57" t="str">
        <f t="shared" ca="1" si="77"/>
        <v>5.6</v>
      </c>
      <c r="D457" s="57" t="str">
        <f t="shared" ca="1" si="78"/>
        <v>na</v>
      </c>
      <c r="E457" s="57" t="s">
        <v>13</v>
      </c>
      <c r="F457" s="64" t="str">
        <f t="shared" ca="1" si="79"/>
        <v>https://conservatoire.agglo-larochelle.fr/plan-du-site</v>
      </c>
      <c r="G457" s="57" t="str">
        <f t="shared" ca="1" si="80"/>
        <v>A</v>
      </c>
      <c r="H457" s="57" t="str">
        <f t="shared" ca="1" si="81"/>
        <v/>
      </c>
      <c r="I457" s="57" t="str">
        <f t="shared" ca="1" si="82"/>
        <v/>
      </c>
      <c r="J457" s="59" t="str">
        <f t="shared" ca="1" si="83"/>
        <v/>
      </c>
      <c r="K457" s="60" t="str">
        <f t="shared" ca="1" si="84"/>
        <v/>
      </c>
      <c r="L457" s="60"/>
      <c r="M457" s="60">
        <f t="shared" ca="1" si="85"/>
        <v>0</v>
      </c>
      <c r="N457" s="61" t="str">
        <f t="shared" ca="1" si="86"/>
        <v/>
      </c>
      <c r="O457" s="61"/>
      <c r="P457" s="62"/>
      <c r="Q457" s="62"/>
      <c r="R457" s="62"/>
      <c r="S457" s="62"/>
      <c r="T457" s="62"/>
      <c r="U457" s="63">
        <f t="shared" si="87"/>
        <v>0</v>
      </c>
    </row>
    <row r="458" spans="1:21" ht="15" hidden="1" customHeight="1" x14ac:dyDescent="0.3">
      <c r="A458" s="331"/>
      <c r="B458" s="46">
        <v>44</v>
      </c>
      <c r="C458" s="47" t="str">
        <f t="shared" ca="1" si="77"/>
        <v>5.6</v>
      </c>
      <c r="D458" s="47" t="str">
        <f t="shared" ca="1" si="78"/>
        <v>na</v>
      </c>
      <c r="E458" s="47" t="s">
        <v>16</v>
      </c>
      <c r="F458" s="65" t="str">
        <f t="shared" ca="1" si="79"/>
        <v>https://conservatoire.agglo-larochelle.fr/musique</v>
      </c>
      <c r="G458" s="47" t="str">
        <f t="shared" ca="1" si="80"/>
        <v>A</v>
      </c>
      <c r="H458" s="47" t="str">
        <f t="shared" ca="1" si="81"/>
        <v/>
      </c>
      <c r="I458" s="47" t="str">
        <f t="shared" ca="1" si="82"/>
        <v/>
      </c>
      <c r="J458" s="49" t="str">
        <f t="shared" ca="1" si="83"/>
        <v/>
      </c>
      <c r="K458" s="50" t="str">
        <f t="shared" ca="1" si="84"/>
        <v/>
      </c>
      <c r="L458" s="50"/>
      <c r="M458" s="50">
        <f t="shared" ca="1" si="85"/>
        <v>0</v>
      </c>
      <c r="N458" s="51" t="str">
        <f t="shared" ca="1" si="86"/>
        <v/>
      </c>
      <c r="O458" s="51"/>
      <c r="P458" s="52"/>
      <c r="Q458" s="52"/>
      <c r="R458" s="52"/>
      <c r="S458" s="52"/>
      <c r="T458" s="52"/>
      <c r="U458" s="53">
        <f t="shared" si="87"/>
        <v>0</v>
      </c>
    </row>
    <row r="459" spans="1:21" ht="15" hidden="1" customHeight="1" x14ac:dyDescent="0.3">
      <c r="A459" s="331"/>
      <c r="B459" s="56">
        <v>44</v>
      </c>
      <c r="C459" s="57" t="str">
        <f t="shared" ca="1" si="77"/>
        <v>5.6</v>
      </c>
      <c r="D459" s="57" t="str">
        <f t="shared" ca="1" si="78"/>
        <v>na</v>
      </c>
      <c r="E459" s="57" t="s">
        <v>19</v>
      </c>
      <c r="F459" s="64" t="str">
        <f t="shared" ca="1" si="79"/>
        <v>https://conservatoire.agglo-larochelle.fr/musique/parcours-du-musicien</v>
      </c>
      <c r="G459" s="57" t="str">
        <f t="shared" ca="1" si="80"/>
        <v>A</v>
      </c>
      <c r="H459" s="57" t="str">
        <f t="shared" ca="1" si="81"/>
        <v/>
      </c>
      <c r="I459" s="57" t="str">
        <f t="shared" ca="1" si="82"/>
        <v/>
      </c>
      <c r="J459" s="59" t="str">
        <f t="shared" ca="1" si="83"/>
        <v/>
      </c>
      <c r="K459" s="60" t="str">
        <f t="shared" ca="1" si="84"/>
        <v/>
      </c>
      <c r="L459" s="60"/>
      <c r="M459" s="60">
        <f t="shared" ca="1" si="85"/>
        <v>0</v>
      </c>
      <c r="N459" s="61" t="str">
        <f t="shared" ca="1" si="86"/>
        <v/>
      </c>
      <c r="O459" s="61"/>
      <c r="P459" s="62"/>
      <c r="Q459" s="62"/>
      <c r="R459" s="62"/>
      <c r="S459" s="62"/>
      <c r="T459" s="62"/>
      <c r="U459" s="63">
        <f t="shared" si="87"/>
        <v>0</v>
      </c>
    </row>
    <row r="460" spans="1:21" ht="15" hidden="1" customHeight="1" x14ac:dyDescent="0.3">
      <c r="A460" s="331"/>
      <c r="B460" s="56">
        <v>44</v>
      </c>
      <c r="C460" s="57" t="str">
        <f t="shared" ca="1" si="77"/>
        <v>5.6</v>
      </c>
      <c r="D460" s="57" t="str">
        <f t="shared" ca="1" si="78"/>
        <v>na</v>
      </c>
      <c r="E460" s="57" t="s">
        <v>22</v>
      </c>
      <c r="F460" s="64" t="str">
        <f t="shared" ca="1" si="79"/>
        <v>https://conservatoire.agglo-larochelle.fr/musique/enseignants-musique</v>
      </c>
      <c r="G460" s="57" t="str">
        <f t="shared" ca="1" si="80"/>
        <v>A</v>
      </c>
      <c r="H460" s="57" t="str">
        <f t="shared" ca="1" si="81"/>
        <v/>
      </c>
      <c r="I460" s="57" t="str">
        <f t="shared" ca="1" si="82"/>
        <v/>
      </c>
      <c r="J460" s="59" t="str">
        <f t="shared" ca="1" si="83"/>
        <v/>
      </c>
      <c r="K460" s="60" t="str">
        <f t="shared" ca="1" si="84"/>
        <v/>
      </c>
      <c r="L460" s="60"/>
      <c r="M460" s="60">
        <f t="shared" ca="1" si="85"/>
        <v>0</v>
      </c>
      <c r="N460" s="61" t="str">
        <f t="shared" ca="1" si="86"/>
        <v/>
      </c>
      <c r="O460" s="61"/>
      <c r="P460" s="62"/>
      <c r="Q460" s="62"/>
      <c r="R460" s="62"/>
      <c r="S460" s="62"/>
      <c r="T460" s="62"/>
      <c r="U460" s="63">
        <f t="shared" si="87"/>
        <v>0</v>
      </c>
    </row>
    <row r="461" spans="1:21" ht="15" hidden="1" customHeight="1" x14ac:dyDescent="0.3">
      <c r="A461" s="331"/>
      <c r="B461" s="56">
        <v>44</v>
      </c>
      <c r="C461" s="57" t="str">
        <f t="shared" ca="1" si="77"/>
        <v>5.6</v>
      </c>
      <c r="D461" s="57" t="str">
        <f t="shared" ca="1" si="78"/>
        <v>na</v>
      </c>
      <c r="E461" s="57" t="s">
        <v>25</v>
      </c>
      <c r="F461" s="64" t="str">
        <f t="shared" ca="1" si="79"/>
        <v>https://conservatoire.agglo-larochelle.fr/agenda?</v>
      </c>
      <c r="G461" s="57" t="str">
        <f t="shared" ca="1" si="80"/>
        <v>A</v>
      </c>
      <c r="H461" s="57" t="str">
        <f t="shared" ca="1" si="81"/>
        <v/>
      </c>
      <c r="I461" s="57" t="str">
        <f t="shared" ca="1" si="82"/>
        <v/>
      </c>
      <c r="J461" s="59" t="str">
        <f t="shared" ca="1" si="83"/>
        <v/>
      </c>
      <c r="K461" s="60" t="str">
        <f t="shared" ca="1" si="84"/>
        <v/>
      </c>
      <c r="L461" s="60"/>
      <c r="M461" s="60">
        <f t="shared" ca="1" si="85"/>
        <v>0</v>
      </c>
      <c r="N461" s="61" t="str">
        <f t="shared" ca="1" si="86"/>
        <v/>
      </c>
      <c r="O461" s="61"/>
      <c r="P461" s="62"/>
      <c r="Q461" s="62"/>
      <c r="R461" s="62"/>
      <c r="S461" s="62"/>
      <c r="T461" s="62"/>
      <c r="U461" s="63">
        <f t="shared" si="87"/>
        <v>0</v>
      </c>
    </row>
    <row r="462" spans="1:21" ht="15" hidden="1" customHeight="1" x14ac:dyDescent="0.3">
      <c r="A462" s="331"/>
      <c r="B462" s="56">
        <v>44</v>
      </c>
      <c r="C462" s="57" t="str">
        <f t="shared" ca="1" si="77"/>
        <v>5.6</v>
      </c>
      <c r="D462" s="57" t="str">
        <f t="shared" ca="1" si="78"/>
        <v>na</v>
      </c>
      <c r="E462" s="57" t="s">
        <v>28</v>
      </c>
      <c r="F462" s="64" t="str">
        <f t="shared" ca="1" si="79"/>
        <v>https://conservatoire.agglo-larochelle.fr/agenda?article=conservatoire-funky-band-et-ateliers-musiques-actuelles</v>
      </c>
      <c r="G462" s="57" t="str">
        <f t="shared" ca="1" si="80"/>
        <v>A</v>
      </c>
      <c r="H462" s="57" t="str">
        <f t="shared" ca="1" si="81"/>
        <v/>
      </c>
      <c r="I462" s="57" t="str">
        <f t="shared" ca="1" si="82"/>
        <v/>
      </c>
      <c r="J462" s="59" t="str">
        <f t="shared" ca="1" si="83"/>
        <v/>
      </c>
      <c r="K462" s="60" t="str">
        <f t="shared" ca="1" si="84"/>
        <v/>
      </c>
      <c r="L462" s="60"/>
      <c r="M462" s="60">
        <f t="shared" ca="1" si="85"/>
        <v>0</v>
      </c>
      <c r="N462" s="61" t="str">
        <f t="shared" ca="1" si="86"/>
        <v/>
      </c>
      <c r="O462" s="61"/>
      <c r="P462" s="62"/>
      <c r="Q462" s="62"/>
      <c r="R462" s="62"/>
      <c r="S462" s="62"/>
      <c r="T462" s="62"/>
      <c r="U462" s="63">
        <f t="shared" si="87"/>
        <v>0</v>
      </c>
    </row>
    <row r="463" spans="1:21" ht="15" hidden="1" customHeight="1" x14ac:dyDescent="0.3">
      <c r="A463" s="331"/>
      <c r="B463" s="56">
        <v>44</v>
      </c>
      <c r="C463" s="57" t="str">
        <f t="shared" ca="1" si="77"/>
        <v>5.6</v>
      </c>
      <c r="D463" s="57" t="str">
        <f t="shared" ca="1" si="78"/>
        <v>na</v>
      </c>
      <c r="E463" s="57" t="s">
        <v>31</v>
      </c>
      <c r="F463" s="64" t="str">
        <f t="shared" ca="1" si="79"/>
        <v>https://conservatoire.agglo-larochelle.fr/actualites</v>
      </c>
      <c r="G463" s="57" t="str">
        <f t="shared" ca="1" si="80"/>
        <v>A</v>
      </c>
      <c r="H463" s="57" t="str">
        <f t="shared" ca="1" si="81"/>
        <v/>
      </c>
      <c r="I463" s="57" t="str">
        <f t="shared" ca="1" si="82"/>
        <v/>
      </c>
      <c r="J463" s="59" t="str">
        <f t="shared" ca="1" si="83"/>
        <v/>
      </c>
      <c r="K463" s="60" t="str">
        <f t="shared" ca="1" si="84"/>
        <v/>
      </c>
      <c r="L463" s="60"/>
      <c r="M463" s="60">
        <f t="shared" ca="1" si="85"/>
        <v>0</v>
      </c>
      <c r="N463" s="61" t="str">
        <f t="shared" ca="1" si="86"/>
        <v/>
      </c>
      <c r="O463" s="61"/>
      <c r="P463" s="62"/>
      <c r="Q463" s="62"/>
      <c r="R463" s="62"/>
      <c r="S463" s="62"/>
      <c r="T463" s="62"/>
      <c r="U463" s="63">
        <f t="shared" si="87"/>
        <v>0</v>
      </c>
    </row>
    <row r="464" spans="1:21" ht="15" hidden="1" customHeight="1" x14ac:dyDescent="0.3">
      <c r="A464" s="331"/>
      <c r="B464" s="56">
        <v>44</v>
      </c>
      <c r="C464" s="57" t="str">
        <f t="shared" ca="1" si="77"/>
        <v>5.6</v>
      </c>
      <c r="D464" s="57" t="str">
        <f t="shared" ca="1" si="78"/>
        <v>na</v>
      </c>
      <c r="E464" s="57" t="s">
        <v>34</v>
      </c>
      <c r="F464" s="64" t="str">
        <f t="shared" ca="1" si="79"/>
        <v>https://conservatoire.agglo-larochelle.fr/-/ouverture-de-saison</v>
      </c>
      <c r="G464" s="57" t="str">
        <f t="shared" ca="1" si="80"/>
        <v>A</v>
      </c>
      <c r="H464" s="57" t="str">
        <f t="shared" ca="1" si="81"/>
        <v/>
      </c>
      <c r="I464" s="57" t="str">
        <f t="shared" ca="1" si="82"/>
        <v/>
      </c>
      <c r="J464" s="59" t="str">
        <f t="shared" ca="1" si="83"/>
        <v/>
      </c>
      <c r="K464" s="60" t="str">
        <f t="shared" ca="1" si="84"/>
        <v/>
      </c>
      <c r="L464" s="60"/>
      <c r="M464" s="60">
        <f t="shared" ca="1" si="85"/>
        <v>0</v>
      </c>
      <c r="N464" s="61" t="str">
        <f t="shared" ca="1" si="86"/>
        <v/>
      </c>
      <c r="O464" s="61"/>
      <c r="P464" s="62"/>
      <c r="Q464" s="62"/>
      <c r="R464" s="62"/>
      <c r="S464" s="62"/>
      <c r="T464" s="62"/>
      <c r="U464" s="63">
        <f t="shared" si="87"/>
        <v>0</v>
      </c>
    </row>
    <row r="465" spans="1:21" ht="15" hidden="1" customHeight="1" x14ac:dyDescent="0.3">
      <c r="A465" s="331"/>
      <c r="B465" s="56">
        <v>44</v>
      </c>
      <c r="C465" s="57" t="str">
        <f t="shared" ca="1" si="77"/>
        <v>5.6</v>
      </c>
      <c r="D465" s="57" t="str">
        <f t="shared" ca="1" si="78"/>
        <v>c</v>
      </c>
      <c r="E465" s="57" t="s">
        <v>37</v>
      </c>
      <c r="F465" s="64" t="str">
        <f t="shared" ca="1" si="79"/>
        <v>https://conservatoire.agglo-larochelle.fr/contactez-nous</v>
      </c>
      <c r="G465" s="57" t="str">
        <f t="shared" ca="1" si="80"/>
        <v>A</v>
      </c>
      <c r="H465" s="57" t="str">
        <f t="shared" ca="1" si="81"/>
        <v/>
      </c>
      <c r="I465" s="57" t="str">
        <f t="shared" ca="1" si="82"/>
        <v/>
      </c>
      <c r="J465" s="59" t="str">
        <f t="shared" ca="1" si="83"/>
        <v/>
      </c>
      <c r="K465" s="60" t="str">
        <f t="shared" ca="1" si="84"/>
        <v/>
      </c>
      <c r="L465" s="60"/>
      <c r="M465" s="60">
        <f t="shared" ca="1" si="85"/>
        <v>0</v>
      </c>
      <c r="N465" s="61" t="str">
        <f t="shared" ca="1" si="86"/>
        <v/>
      </c>
      <c r="O465" s="61"/>
      <c r="P465" s="62"/>
      <c r="Q465" s="62"/>
      <c r="R465" s="62"/>
      <c r="S465" s="62"/>
      <c r="T465" s="62"/>
      <c r="U465" s="63">
        <f t="shared" si="87"/>
        <v>0</v>
      </c>
    </row>
    <row r="466" spans="1:21" ht="15" hidden="1" customHeight="1" x14ac:dyDescent="0.3">
      <c r="A466" s="331"/>
      <c r="B466" s="56">
        <v>44</v>
      </c>
      <c r="C466" s="57" t="str">
        <f t="shared" ca="1" si="77"/>
        <v>5.6</v>
      </c>
      <c r="D466" s="57" t="str">
        <f t="shared" ca="1" si="78"/>
        <v>na</v>
      </c>
      <c r="E466" s="57" t="s">
        <v>40</v>
      </c>
      <c r="F466" s="64" t="str">
        <f t="shared" ca="1" si="79"/>
        <v>https://conservatoire.agglo-larochelle.fr/pratique/reseau-des-ecoles-de-l-agglo?article=puilboreau-a-deux-pas-de-la</v>
      </c>
      <c r="G466" s="57" t="str">
        <f t="shared" ca="1" si="80"/>
        <v>A</v>
      </c>
      <c r="H466" s="57" t="str">
        <f t="shared" ca="1" si="81"/>
        <v/>
      </c>
      <c r="I466" s="57" t="str">
        <f t="shared" ca="1" si="82"/>
        <v/>
      </c>
      <c r="J466" s="59" t="str">
        <f t="shared" ca="1" si="83"/>
        <v/>
      </c>
      <c r="K466" s="60" t="str">
        <f t="shared" ca="1" si="84"/>
        <v/>
      </c>
      <c r="L466" s="60"/>
      <c r="M466" s="60">
        <f t="shared" ca="1" si="85"/>
        <v>0</v>
      </c>
      <c r="N466" s="61" t="str">
        <f t="shared" ca="1" si="86"/>
        <v/>
      </c>
      <c r="O466" s="61"/>
      <c r="P466" s="62"/>
      <c r="Q466" s="62"/>
      <c r="R466" s="62"/>
      <c r="S466" s="62"/>
      <c r="T466" s="62"/>
      <c r="U466" s="63">
        <f t="shared" si="87"/>
        <v>0</v>
      </c>
    </row>
    <row r="467" spans="1:21" ht="15" hidden="1" customHeight="1" x14ac:dyDescent="0.3">
      <c r="A467" s="331"/>
      <c r="B467" s="56">
        <v>44</v>
      </c>
      <c r="C467" s="57" t="str">
        <f t="shared" ca="1" si="77"/>
        <v>5.6</v>
      </c>
      <c r="D467" s="57" t="str">
        <f t="shared" ca="1" si="78"/>
        <v>na</v>
      </c>
      <c r="E467" s="57" t="s">
        <v>43</v>
      </c>
      <c r="F467" s="64" t="str">
        <f t="shared" ca="1" si="79"/>
        <v>https://conservatoire.agglo-larochelle.fr/ressources-documentaires</v>
      </c>
      <c r="G467" s="57" t="str">
        <f t="shared" ca="1" si="80"/>
        <v>A</v>
      </c>
      <c r="H467" s="57" t="str">
        <f t="shared" ca="1" si="81"/>
        <v/>
      </c>
      <c r="I467" s="57" t="str">
        <f t="shared" ca="1" si="82"/>
        <v/>
      </c>
      <c r="J467" s="59" t="str">
        <f t="shared" ca="1" si="83"/>
        <v/>
      </c>
      <c r="K467" s="60" t="str">
        <f t="shared" ca="1" si="84"/>
        <v/>
      </c>
      <c r="L467" s="60"/>
      <c r="M467" s="60">
        <f t="shared" ca="1" si="85"/>
        <v>0</v>
      </c>
      <c r="N467" s="61" t="str">
        <f t="shared" ca="1" si="86"/>
        <v/>
      </c>
      <c r="O467" s="61"/>
      <c r="P467" s="62"/>
      <c r="Q467" s="62"/>
      <c r="R467" s="62"/>
      <c r="S467" s="62"/>
      <c r="T467" s="62"/>
      <c r="U467" s="63">
        <f t="shared" si="87"/>
        <v>0</v>
      </c>
    </row>
    <row r="468" spans="1:21" ht="15" hidden="1" customHeight="1" x14ac:dyDescent="0.3">
      <c r="A468" s="331"/>
      <c r="B468" s="56">
        <v>44</v>
      </c>
      <c r="C468" s="57" t="str">
        <f t="shared" ca="1" si="77"/>
        <v>5.6</v>
      </c>
      <c r="D468" s="57" t="str">
        <f t="shared" ca="1" si="78"/>
        <v>na</v>
      </c>
      <c r="E468" s="57" t="s">
        <v>46</v>
      </c>
      <c r="F468" s="64" t="str">
        <f t="shared" ca="1" si="79"/>
        <v>https://conservatoire.agglo-larochelle.fr/accessibilite</v>
      </c>
      <c r="G468" s="57" t="str">
        <f t="shared" ca="1" si="80"/>
        <v>A</v>
      </c>
      <c r="H468" s="57" t="str">
        <f t="shared" ca="1" si="81"/>
        <v/>
      </c>
      <c r="I468" s="57" t="str">
        <f t="shared" ca="1" si="82"/>
        <v/>
      </c>
      <c r="J468" s="59" t="str">
        <f t="shared" ca="1" si="83"/>
        <v/>
      </c>
      <c r="K468" s="60" t="str">
        <f t="shared" ca="1" si="84"/>
        <v/>
      </c>
      <c r="L468" s="60"/>
      <c r="M468" s="60">
        <f t="shared" ca="1" si="85"/>
        <v>0</v>
      </c>
      <c r="N468" s="61" t="str">
        <f t="shared" ca="1" si="86"/>
        <v/>
      </c>
      <c r="O468" s="61"/>
      <c r="P468" s="62"/>
      <c r="Q468" s="62"/>
      <c r="R468" s="62"/>
      <c r="S468" s="62"/>
      <c r="T468" s="62"/>
      <c r="U468" s="63">
        <f t="shared" si="87"/>
        <v>0</v>
      </c>
    </row>
    <row r="469" spans="1:21" ht="15" hidden="1" customHeight="1" x14ac:dyDescent="0.3">
      <c r="A469" s="331"/>
      <c r="B469" s="56">
        <v>44</v>
      </c>
      <c r="C469" s="57" t="str">
        <f t="shared" ca="1" si="77"/>
        <v>5.6</v>
      </c>
      <c r="D469" s="57" t="str">
        <f t="shared" ca="1" si="78"/>
        <v>na</v>
      </c>
      <c r="E469" s="57" t="s">
        <v>49</v>
      </c>
      <c r="F469" s="64" t="str">
        <f t="shared" ca="1" si="79"/>
        <v>https://conservatoire.agglo-larochelle.fr/mentions-legales</v>
      </c>
      <c r="G469" s="57" t="str">
        <f t="shared" ca="1" si="80"/>
        <v>A</v>
      </c>
      <c r="H469" s="57" t="str">
        <f t="shared" ca="1" si="81"/>
        <v/>
      </c>
      <c r="I469" s="57" t="str">
        <f t="shared" ca="1" si="82"/>
        <v/>
      </c>
      <c r="J469" s="59" t="str">
        <f t="shared" ca="1" si="83"/>
        <v/>
      </c>
      <c r="K469" s="60" t="str">
        <f t="shared" ca="1" si="84"/>
        <v/>
      </c>
      <c r="L469" s="60"/>
      <c r="M469" s="60">
        <f t="shared" ca="1" si="85"/>
        <v>0</v>
      </c>
      <c r="N469" s="61" t="str">
        <f t="shared" ca="1" si="86"/>
        <v/>
      </c>
      <c r="O469" s="61"/>
      <c r="P469" s="62"/>
      <c r="Q469" s="62"/>
      <c r="R469" s="62"/>
      <c r="S469" s="62"/>
      <c r="T469" s="62"/>
      <c r="U469" s="63">
        <f t="shared" si="87"/>
        <v>0</v>
      </c>
    </row>
    <row r="470" spans="1:21" ht="15" hidden="1" customHeight="1" x14ac:dyDescent="0.3">
      <c r="A470" s="331"/>
      <c r="B470" s="56">
        <v>45</v>
      </c>
      <c r="C470" s="57" t="str">
        <f t="shared" ca="1" si="77"/>
        <v>5.7</v>
      </c>
      <c r="D470" s="57" t="str">
        <f t="shared" ca="1" si="78"/>
        <v>na</v>
      </c>
      <c r="E470" s="57" t="s">
        <v>10</v>
      </c>
      <c r="F470" s="64" t="str">
        <f t="shared" ca="1" si="79"/>
        <v>https://conservatoire.agglo-larochelle.fr/</v>
      </c>
      <c r="G470" s="57" t="str">
        <f t="shared" ca="1" si="80"/>
        <v>A</v>
      </c>
      <c r="H470" s="57" t="str">
        <f t="shared" ca="1" si="81"/>
        <v>x</v>
      </c>
      <c r="I470" s="57" t="str">
        <f t="shared" ca="1" si="82"/>
        <v/>
      </c>
      <c r="J470" s="59" t="str">
        <f t="shared" ca="1" si="83"/>
        <v/>
      </c>
      <c r="K470" s="60" t="str">
        <f t="shared" ca="1" si="84"/>
        <v/>
      </c>
      <c r="L470" s="60"/>
      <c r="M470" s="60">
        <f t="shared" ca="1" si="85"/>
        <v>0</v>
      </c>
      <c r="N470" s="61" t="str">
        <f t="shared" ca="1" si="86"/>
        <v/>
      </c>
      <c r="O470" s="61"/>
      <c r="P470" s="62"/>
      <c r="Q470" s="62"/>
      <c r="R470" s="62"/>
      <c r="S470" s="62"/>
      <c r="T470" s="62"/>
      <c r="U470" s="63">
        <f t="shared" si="87"/>
        <v>0</v>
      </c>
    </row>
    <row r="471" spans="1:21" ht="15" hidden="1" customHeight="1" x14ac:dyDescent="0.3">
      <c r="A471" s="331"/>
      <c r="B471" s="56">
        <v>45</v>
      </c>
      <c r="C471" s="57" t="str">
        <f t="shared" ca="1" si="77"/>
        <v>5.7</v>
      </c>
      <c r="D471" s="57" t="str">
        <f t="shared" ca="1" si="78"/>
        <v>na</v>
      </c>
      <c r="E471" s="57" t="s">
        <v>13</v>
      </c>
      <c r="F471" s="64" t="str">
        <f t="shared" ca="1" si="79"/>
        <v>https://conservatoire.agglo-larochelle.fr/plan-du-site</v>
      </c>
      <c r="G471" s="57" t="str">
        <f t="shared" ca="1" si="80"/>
        <v>A</v>
      </c>
      <c r="H471" s="57" t="str">
        <f t="shared" ca="1" si="81"/>
        <v>x</v>
      </c>
      <c r="I471" s="57" t="str">
        <f t="shared" ca="1" si="82"/>
        <v/>
      </c>
      <c r="J471" s="59" t="str">
        <f t="shared" ca="1" si="83"/>
        <v/>
      </c>
      <c r="K471" s="60" t="str">
        <f t="shared" ca="1" si="84"/>
        <v/>
      </c>
      <c r="L471" s="60"/>
      <c r="M471" s="60">
        <f t="shared" ca="1" si="85"/>
        <v>0</v>
      </c>
      <c r="N471" s="61" t="str">
        <f t="shared" ca="1" si="86"/>
        <v/>
      </c>
      <c r="O471" s="61"/>
      <c r="P471" s="62"/>
      <c r="Q471" s="62"/>
      <c r="R471" s="62"/>
      <c r="S471" s="62"/>
      <c r="T471" s="62"/>
      <c r="U471" s="63">
        <f t="shared" si="87"/>
        <v>0</v>
      </c>
    </row>
    <row r="472" spans="1:21" ht="15" hidden="1" customHeight="1" x14ac:dyDescent="0.3">
      <c r="A472" s="331"/>
      <c r="B472" s="56">
        <v>45</v>
      </c>
      <c r="C472" s="57" t="str">
        <f t="shared" ca="1" si="77"/>
        <v>5.7</v>
      </c>
      <c r="D472" s="57" t="str">
        <f t="shared" ca="1" si="78"/>
        <v>na</v>
      </c>
      <c r="E472" s="57" t="s">
        <v>16</v>
      </c>
      <c r="F472" s="64" t="str">
        <f t="shared" ca="1" si="79"/>
        <v>https://conservatoire.agglo-larochelle.fr/musique</v>
      </c>
      <c r="G472" s="57" t="str">
        <f t="shared" ca="1" si="80"/>
        <v>A</v>
      </c>
      <c r="H472" s="57" t="str">
        <f t="shared" ca="1" si="81"/>
        <v>x</v>
      </c>
      <c r="I472" s="57" t="str">
        <f t="shared" ca="1" si="82"/>
        <v/>
      </c>
      <c r="J472" s="59" t="str">
        <f t="shared" ca="1" si="83"/>
        <v/>
      </c>
      <c r="K472" s="60" t="str">
        <f t="shared" ca="1" si="84"/>
        <v/>
      </c>
      <c r="L472" s="60"/>
      <c r="M472" s="60">
        <f t="shared" ca="1" si="85"/>
        <v>0</v>
      </c>
      <c r="N472" s="61" t="str">
        <f t="shared" ca="1" si="86"/>
        <v/>
      </c>
      <c r="O472" s="61"/>
      <c r="P472" s="62"/>
      <c r="Q472" s="62"/>
      <c r="R472" s="62"/>
      <c r="S472" s="62"/>
      <c r="T472" s="62"/>
      <c r="U472" s="63">
        <f t="shared" si="87"/>
        <v>0</v>
      </c>
    </row>
    <row r="473" spans="1:21" ht="15" hidden="1" customHeight="1" x14ac:dyDescent="0.3">
      <c r="A473" s="331"/>
      <c r="B473" s="56">
        <v>45</v>
      </c>
      <c r="C473" s="57" t="str">
        <f t="shared" ref="C473:C536" ca="1" si="88">IF(INDIRECT($E473&amp;"!B"&amp;$B473)=0,"",INDIRECT($E473&amp;"!B"&amp;$B473))</f>
        <v>5.7</v>
      </c>
      <c r="D473" s="57" t="str">
        <f t="shared" ref="D473:D536" ca="1" si="89">IF(INDIRECT($E473&amp;"!F"&amp;$B473)=0,"",INDIRECT($E473&amp;"!F"&amp;$B473))</f>
        <v>na</v>
      </c>
      <c r="E473" s="57" t="s">
        <v>19</v>
      </c>
      <c r="F473" s="64" t="str">
        <f t="shared" ref="F473:F536" ca="1" si="90">HYPERLINK(INDIRECT($E473&amp;"!C3"))</f>
        <v>https://conservatoire.agglo-larochelle.fr/musique/parcours-du-musicien</v>
      </c>
      <c r="G473" s="57" t="str">
        <f t="shared" ref="G473:G536" ca="1" si="91">IF(INDIRECT($E473&amp;"!C"&amp;$B473)=0,"",INDIRECT($E473&amp;"!C"&amp;$B473))</f>
        <v>A</v>
      </c>
      <c r="H473" s="57" t="str">
        <f t="shared" ref="H473:H536" ca="1" si="92">IF(INDIRECT($E473&amp;"!D"&amp;$B473)=0,"",INDIRECT($E473&amp;"!D"&amp;$B473))</f>
        <v>x</v>
      </c>
      <c r="I473" s="57" t="str">
        <f t="shared" ref="I473:I536" ca="1" si="93">IF(INDIRECT($E473&amp;"!H"&amp;$B473)=0,"",INDIRECT($E473&amp;"!H"&amp;$B473))</f>
        <v/>
      </c>
      <c r="J473" s="59" t="str">
        <f t="shared" ref="J473:J536" ca="1" si="94">IF(INDIRECT($E473&amp;"!I"&amp;$B473)=0,"",INDIRECT($E473&amp;"!I"&amp;$B473))</f>
        <v/>
      </c>
      <c r="K473" s="60" t="str">
        <f t="shared" ref="K473:K536" ca="1" si="95">IFERROR(VLOOKUP($J473,$W$1:$AA$4,(MATCH($I473,$X$5:$AA$5,0))+1,FALSE),"")</f>
        <v/>
      </c>
      <c r="L473" s="60"/>
      <c r="M473" s="60">
        <f t="shared" ref="M473:M536" ca="1" si="96">COUNTIFS($C$7:$C$1491,$C473,$D$7:$D$1491,"nc")</f>
        <v>0</v>
      </c>
      <c r="N473" s="61" t="str">
        <f t="shared" ref="N473:N536" ca="1" si="97">IF(INDIRECT($E473&amp;"!J"&amp;$B473)=0,"",INDIRECT($E473&amp;"!J"&amp;$B473))</f>
        <v/>
      </c>
      <c r="O473" s="61"/>
      <c r="P473" s="62"/>
      <c r="Q473" s="62"/>
      <c r="R473" s="62"/>
      <c r="S473" s="62"/>
      <c r="T473" s="62"/>
      <c r="U473" s="63">
        <f t="shared" si="87"/>
        <v>0</v>
      </c>
    </row>
    <row r="474" spans="1:21" ht="15" hidden="1" customHeight="1" x14ac:dyDescent="0.3">
      <c r="A474" s="331"/>
      <c r="B474" s="56">
        <v>45</v>
      </c>
      <c r="C474" s="57" t="str">
        <f t="shared" ca="1" si="88"/>
        <v>5.7</v>
      </c>
      <c r="D474" s="57" t="str">
        <f t="shared" ca="1" si="89"/>
        <v>na</v>
      </c>
      <c r="E474" s="57" t="s">
        <v>22</v>
      </c>
      <c r="F474" s="64" t="str">
        <f t="shared" ca="1" si="90"/>
        <v>https://conservatoire.agglo-larochelle.fr/musique/enseignants-musique</v>
      </c>
      <c r="G474" s="57" t="str">
        <f t="shared" ca="1" si="91"/>
        <v>A</v>
      </c>
      <c r="H474" s="57" t="str">
        <f t="shared" ca="1" si="92"/>
        <v>x</v>
      </c>
      <c r="I474" s="57" t="str">
        <f t="shared" ca="1" si="93"/>
        <v/>
      </c>
      <c r="J474" s="59" t="str">
        <f t="shared" ca="1" si="94"/>
        <v/>
      </c>
      <c r="K474" s="60" t="str">
        <f t="shared" ca="1" si="95"/>
        <v/>
      </c>
      <c r="L474" s="60"/>
      <c r="M474" s="60">
        <f t="shared" ca="1" si="96"/>
        <v>0</v>
      </c>
      <c r="N474" s="61" t="str">
        <f t="shared" ca="1" si="97"/>
        <v/>
      </c>
      <c r="O474" s="61"/>
      <c r="P474" s="62"/>
      <c r="Q474" s="62"/>
      <c r="R474" s="62"/>
      <c r="S474" s="62"/>
      <c r="T474" s="62"/>
      <c r="U474" s="63">
        <f t="shared" si="87"/>
        <v>0</v>
      </c>
    </row>
    <row r="475" spans="1:21" ht="15" hidden="1" customHeight="1" x14ac:dyDescent="0.3">
      <c r="A475" s="331"/>
      <c r="B475" s="56">
        <v>45</v>
      </c>
      <c r="C475" s="57" t="str">
        <f t="shared" ca="1" si="88"/>
        <v>5.7</v>
      </c>
      <c r="D475" s="57" t="str">
        <f t="shared" ca="1" si="89"/>
        <v>na</v>
      </c>
      <c r="E475" s="57" t="s">
        <v>25</v>
      </c>
      <c r="F475" s="64" t="str">
        <f t="shared" ca="1" si="90"/>
        <v>https://conservatoire.agglo-larochelle.fr/agenda?</v>
      </c>
      <c r="G475" s="57" t="str">
        <f t="shared" ca="1" si="91"/>
        <v>A</v>
      </c>
      <c r="H475" s="57" t="str">
        <f t="shared" ca="1" si="92"/>
        <v>x</v>
      </c>
      <c r="I475" s="57" t="str">
        <f t="shared" ca="1" si="93"/>
        <v/>
      </c>
      <c r="J475" s="59" t="str">
        <f t="shared" ca="1" si="94"/>
        <v/>
      </c>
      <c r="K475" s="60" t="str">
        <f t="shared" ca="1" si="95"/>
        <v/>
      </c>
      <c r="L475" s="60"/>
      <c r="M475" s="60">
        <f t="shared" ca="1" si="96"/>
        <v>0</v>
      </c>
      <c r="N475" s="61" t="str">
        <f t="shared" ca="1" si="97"/>
        <v/>
      </c>
      <c r="O475" s="61"/>
      <c r="P475" s="62"/>
      <c r="Q475" s="62"/>
      <c r="R475" s="62"/>
      <c r="S475" s="62"/>
      <c r="T475" s="62"/>
      <c r="U475" s="63">
        <f t="shared" si="87"/>
        <v>0</v>
      </c>
    </row>
    <row r="476" spans="1:21" ht="15" hidden="1" customHeight="1" x14ac:dyDescent="0.3">
      <c r="A476" s="331"/>
      <c r="B476" s="46">
        <v>45</v>
      </c>
      <c r="C476" s="47" t="str">
        <f t="shared" ca="1" si="88"/>
        <v>5.7</v>
      </c>
      <c r="D476" s="47" t="str">
        <f t="shared" ca="1" si="89"/>
        <v>na</v>
      </c>
      <c r="E476" s="47" t="s">
        <v>28</v>
      </c>
      <c r="F476" s="65" t="str">
        <f t="shared" ca="1" si="90"/>
        <v>https://conservatoire.agglo-larochelle.fr/agenda?article=conservatoire-funky-band-et-ateliers-musiques-actuelles</v>
      </c>
      <c r="G476" s="47" t="str">
        <f t="shared" ca="1" si="91"/>
        <v>A</v>
      </c>
      <c r="H476" s="47" t="str">
        <f t="shared" ca="1" si="92"/>
        <v>x</v>
      </c>
      <c r="I476" s="47" t="str">
        <f t="shared" ca="1" si="93"/>
        <v/>
      </c>
      <c r="J476" s="49" t="str">
        <f t="shared" ca="1" si="94"/>
        <v/>
      </c>
      <c r="K476" s="50" t="str">
        <f t="shared" ca="1" si="95"/>
        <v/>
      </c>
      <c r="L476" s="50"/>
      <c r="M476" s="50">
        <f t="shared" ca="1" si="96"/>
        <v>0</v>
      </c>
      <c r="N476" s="51" t="str">
        <f t="shared" ca="1" si="97"/>
        <v/>
      </c>
      <c r="O476" s="51"/>
      <c r="P476" s="52"/>
      <c r="Q476" s="52"/>
      <c r="R476" s="52"/>
      <c r="S476" s="52"/>
      <c r="T476" s="52"/>
      <c r="U476" s="53">
        <f t="shared" si="87"/>
        <v>0</v>
      </c>
    </row>
    <row r="477" spans="1:21" ht="15" hidden="1" customHeight="1" x14ac:dyDescent="0.3">
      <c r="A477" s="331"/>
      <c r="B477" s="56">
        <v>45</v>
      </c>
      <c r="C477" s="57" t="str">
        <f t="shared" ca="1" si="88"/>
        <v>5.7</v>
      </c>
      <c r="D477" s="57" t="str">
        <f t="shared" ca="1" si="89"/>
        <v>na</v>
      </c>
      <c r="E477" s="57" t="s">
        <v>31</v>
      </c>
      <c r="F477" s="64" t="str">
        <f t="shared" ca="1" si="90"/>
        <v>https://conservatoire.agglo-larochelle.fr/actualites</v>
      </c>
      <c r="G477" s="57" t="str">
        <f t="shared" ca="1" si="91"/>
        <v>A</v>
      </c>
      <c r="H477" s="57" t="str">
        <f t="shared" ca="1" si="92"/>
        <v>x</v>
      </c>
      <c r="I477" s="57" t="str">
        <f t="shared" ca="1" si="93"/>
        <v/>
      </c>
      <c r="J477" s="59" t="str">
        <f t="shared" ca="1" si="94"/>
        <v/>
      </c>
      <c r="K477" s="60" t="str">
        <f t="shared" ca="1" si="95"/>
        <v/>
      </c>
      <c r="L477" s="60"/>
      <c r="M477" s="60">
        <f t="shared" ca="1" si="96"/>
        <v>0</v>
      </c>
      <c r="N477" s="61" t="str">
        <f t="shared" ca="1" si="97"/>
        <v/>
      </c>
      <c r="O477" s="61"/>
      <c r="P477" s="62"/>
      <c r="Q477" s="62"/>
      <c r="R477" s="62"/>
      <c r="S477" s="62"/>
      <c r="T477" s="62"/>
      <c r="U477" s="63">
        <f t="shared" si="87"/>
        <v>0</v>
      </c>
    </row>
    <row r="478" spans="1:21" ht="15" hidden="1" customHeight="1" x14ac:dyDescent="0.3">
      <c r="A478" s="331"/>
      <c r="B478" s="56">
        <v>45</v>
      </c>
      <c r="C478" s="57" t="str">
        <f t="shared" ca="1" si="88"/>
        <v>5.7</v>
      </c>
      <c r="D478" s="57" t="str">
        <f t="shared" ca="1" si="89"/>
        <v>na</v>
      </c>
      <c r="E478" s="57" t="s">
        <v>34</v>
      </c>
      <c r="F478" s="64" t="str">
        <f t="shared" ca="1" si="90"/>
        <v>https://conservatoire.agglo-larochelle.fr/-/ouverture-de-saison</v>
      </c>
      <c r="G478" s="57" t="str">
        <f t="shared" ca="1" si="91"/>
        <v>A</v>
      </c>
      <c r="H478" s="57" t="str">
        <f t="shared" ca="1" si="92"/>
        <v>x</v>
      </c>
      <c r="I478" s="57" t="str">
        <f t="shared" ca="1" si="93"/>
        <v/>
      </c>
      <c r="J478" s="59" t="str">
        <f t="shared" ca="1" si="94"/>
        <v/>
      </c>
      <c r="K478" s="60" t="str">
        <f t="shared" ca="1" si="95"/>
        <v/>
      </c>
      <c r="L478" s="60"/>
      <c r="M478" s="60">
        <f t="shared" ca="1" si="96"/>
        <v>0</v>
      </c>
      <c r="N478" s="61" t="str">
        <f t="shared" ca="1" si="97"/>
        <v/>
      </c>
      <c r="O478" s="61"/>
      <c r="P478" s="62"/>
      <c r="Q478" s="62"/>
      <c r="R478" s="62"/>
      <c r="S478" s="62"/>
      <c r="T478" s="62"/>
      <c r="U478" s="63">
        <f t="shared" si="87"/>
        <v>0</v>
      </c>
    </row>
    <row r="479" spans="1:21" ht="15" hidden="1" customHeight="1" x14ac:dyDescent="0.3">
      <c r="A479" s="331"/>
      <c r="B479" s="56">
        <v>45</v>
      </c>
      <c r="C479" s="57" t="str">
        <f t="shared" ca="1" si="88"/>
        <v>5.7</v>
      </c>
      <c r="D479" s="57" t="str">
        <f t="shared" ca="1" si="89"/>
        <v>c</v>
      </c>
      <c r="E479" s="57" t="s">
        <v>37</v>
      </c>
      <c r="F479" s="64" t="str">
        <f t="shared" ca="1" si="90"/>
        <v>https://conservatoire.agglo-larochelle.fr/contactez-nous</v>
      </c>
      <c r="G479" s="57" t="str">
        <f t="shared" ca="1" si="91"/>
        <v>A</v>
      </c>
      <c r="H479" s="57" t="str">
        <f t="shared" ca="1" si="92"/>
        <v>x</v>
      </c>
      <c r="I479" s="57" t="str">
        <f t="shared" ca="1" si="93"/>
        <v/>
      </c>
      <c r="J479" s="59" t="str">
        <f t="shared" ca="1" si="94"/>
        <v/>
      </c>
      <c r="K479" s="60" t="str">
        <f t="shared" ca="1" si="95"/>
        <v/>
      </c>
      <c r="L479" s="60"/>
      <c r="M479" s="60">
        <f t="shared" ca="1" si="96"/>
        <v>0</v>
      </c>
      <c r="N479" s="61" t="str">
        <f t="shared" ca="1" si="97"/>
        <v/>
      </c>
      <c r="O479" s="61"/>
      <c r="P479" s="62"/>
      <c r="Q479" s="62"/>
      <c r="R479" s="62"/>
      <c r="S479" s="62"/>
      <c r="T479" s="62"/>
      <c r="U479" s="63">
        <f t="shared" si="87"/>
        <v>0</v>
      </c>
    </row>
    <row r="480" spans="1:21" ht="15" hidden="1" customHeight="1" x14ac:dyDescent="0.3">
      <c r="A480" s="331"/>
      <c r="B480" s="56">
        <v>45</v>
      </c>
      <c r="C480" s="57" t="str">
        <f t="shared" ca="1" si="88"/>
        <v>5.7</v>
      </c>
      <c r="D480" s="57" t="str">
        <f t="shared" ca="1" si="89"/>
        <v>na</v>
      </c>
      <c r="E480" s="57" t="s">
        <v>40</v>
      </c>
      <c r="F480" s="64" t="str">
        <f t="shared" ca="1" si="90"/>
        <v>https://conservatoire.agglo-larochelle.fr/pratique/reseau-des-ecoles-de-l-agglo?article=puilboreau-a-deux-pas-de-la</v>
      </c>
      <c r="G480" s="57" t="str">
        <f t="shared" ca="1" si="91"/>
        <v>A</v>
      </c>
      <c r="H480" s="57" t="str">
        <f t="shared" ca="1" si="92"/>
        <v>x</v>
      </c>
      <c r="I480" s="57" t="str">
        <f t="shared" ca="1" si="93"/>
        <v/>
      </c>
      <c r="J480" s="59" t="str">
        <f t="shared" ca="1" si="94"/>
        <v/>
      </c>
      <c r="K480" s="60" t="str">
        <f t="shared" ca="1" si="95"/>
        <v/>
      </c>
      <c r="L480" s="60"/>
      <c r="M480" s="60">
        <f t="shared" ca="1" si="96"/>
        <v>0</v>
      </c>
      <c r="N480" s="61" t="str">
        <f t="shared" ca="1" si="97"/>
        <v/>
      </c>
      <c r="O480" s="61"/>
      <c r="P480" s="62"/>
      <c r="Q480" s="62"/>
      <c r="R480" s="62"/>
      <c r="S480" s="62"/>
      <c r="T480" s="62"/>
      <c r="U480" s="63">
        <f t="shared" si="87"/>
        <v>0</v>
      </c>
    </row>
    <row r="481" spans="1:21" ht="15" hidden="1" customHeight="1" x14ac:dyDescent="0.3">
      <c r="A481" s="331"/>
      <c r="B481" s="56">
        <v>45</v>
      </c>
      <c r="C481" s="57" t="str">
        <f t="shared" ca="1" si="88"/>
        <v>5.7</v>
      </c>
      <c r="D481" s="57" t="str">
        <f t="shared" ca="1" si="89"/>
        <v>na</v>
      </c>
      <c r="E481" s="57" t="s">
        <v>43</v>
      </c>
      <c r="F481" s="64" t="str">
        <f t="shared" ca="1" si="90"/>
        <v>https://conservatoire.agglo-larochelle.fr/ressources-documentaires</v>
      </c>
      <c r="G481" s="57" t="str">
        <f t="shared" ca="1" si="91"/>
        <v>A</v>
      </c>
      <c r="H481" s="57" t="str">
        <f t="shared" ca="1" si="92"/>
        <v>x</v>
      </c>
      <c r="I481" s="57" t="str">
        <f t="shared" ca="1" si="93"/>
        <v/>
      </c>
      <c r="J481" s="59" t="str">
        <f t="shared" ca="1" si="94"/>
        <v/>
      </c>
      <c r="K481" s="60" t="str">
        <f t="shared" ca="1" si="95"/>
        <v/>
      </c>
      <c r="L481" s="60"/>
      <c r="M481" s="60">
        <f t="shared" ca="1" si="96"/>
        <v>0</v>
      </c>
      <c r="N481" s="61" t="str">
        <f t="shared" ca="1" si="97"/>
        <v/>
      </c>
      <c r="O481" s="61"/>
      <c r="P481" s="62"/>
      <c r="Q481" s="62"/>
      <c r="R481" s="62"/>
      <c r="S481" s="62"/>
      <c r="T481" s="62"/>
      <c r="U481" s="63">
        <f t="shared" si="87"/>
        <v>0</v>
      </c>
    </row>
    <row r="482" spans="1:21" ht="15" hidden="1" customHeight="1" x14ac:dyDescent="0.3">
      <c r="A482" s="331"/>
      <c r="B482" s="56">
        <v>45</v>
      </c>
      <c r="C482" s="57" t="str">
        <f t="shared" ca="1" si="88"/>
        <v>5.7</v>
      </c>
      <c r="D482" s="57" t="str">
        <f t="shared" ca="1" si="89"/>
        <v>na</v>
      </c>
      <c r="E482" s="57" t="s">
        <v>46</v>
      </c>
      <c r="F482" s="64" t="str">
        <f t="shared" ca="1" si="90"/>
        <v>https://conservatoire.agglo-larochelle.fr/accessibilite</v>
      </c>
      <c r="G482" s="57" t="str">
        <f t="shared" ca="1" si="91"/>
        <v>A</v>
      </c>
      <c r="H482" s="57" t="str">
        <f t="shared" ca="1" si="92"/>
        <v>x</v>
      </c>
      <c r="I482" s="57" t="str">
        <f t="shared" ca="1" si="93"/>
        <v/>
      </c>
      <c r="J482" s="59" t="str">
        <f t="shared" ca="1" si="94"/>
        <v/>
      </c>
      <c r="K482" s="60" t="str">
        <f t="shared" ca="1" si="95"/>
        <v/>
      </c>
      <c r="L482" s="60"/>
      <c r="M482" s="60">
        <f t="shared" ca="1" si="96"/>
        <v>0</v>
      </c>
      <c r="N482" s="61" t="str">
        <f t="shared" ca="1" si="97"/>
        <v/>
      </c>
      <c r="O482" s="61"/>
      <c r="P482" s="62"/>
      <c r="Q482" s="62"/>
      <c r="R482" s="62"/>
      <c r="S482" s="62"/>
      <c r="T482" s="62"/>
      <c r="U482" s="63">
        <f t="shared" si="87"/>
        <v>0</v>
      </c>
    </row>
    <row r="483" spans="1:21" ht="15" hidden="1" customHeight="1" x14ac:dyDescent="0.3">
      <c r="A483" s="331"/>
      <c r="B483" s="56">
        <v>45</v>
      </c>
      <c r="C483" s="57" t="str">
        <f t="shared" ca="1" si="88"/>
        <v>5.7</v>
      </c>
      <c r="D483" s="57" t="str">
        <f t="shared" ca="1" si="89"/>
        <v>na</v>
      </c>
      <c r="E483" s="57" t="s">
        <v>49</v>
      </c>
      <c r="F483" s="64" t="str">
        <f t="shared" ca="1" si="90"/>
        <v>https://conservatoire.agglo-larochelle.fr/mentions-legales</v>
      </c>
      <c r="G483" s="57" t="str">
        <f t="shared" ca="1" si="91"/>
        <v>A</v>
      </c>
      <c r="H483" s="57" t="str">
        <f t="shared" ca="1" si="92"/>
        <v>x</v>
      </c>
      <c r="I483" s="57" t="str">
        <f t="shared" ca="1" si="93"/>
        <v/>
      </c>
      <c r="J483" s="59" t="str">
        <f t="shared" ca="1" si="94"/>
        <v/>
      </c>
      <c r="K483" s="60" t="str">
        <f t="shared" ca="1" si="95"/>
        <v/>
      </c>
      <c r="L483" s="60"/>
      <c r="M483" s="60">
        <f t="shared" ca="1" si="96"/>
        <v>0</v>
      </c>
      <c r="N483" s="61" t="str">
        <f t="shared" ca="1" si="97"/>
        <v/>
      </c>
      <c r="O483" s="61"/>
      <c r="P483" s="62"/>
      <c r="Q483" s="62"/>
      <c r="R483" s="62"/>
      <c r="S483" s="62"/>
      <c r="T483" s="62"/>
      <c r="U483" s="63">
        <f t="shared" si="87"/>
        <v>0</v>
      </c>
    </row>
    <row r="484" spans="1:21" ht="15" hidden="1" customHeight="1" x14ac:dyDescent="0.3">
      <c r="A484" s="331"/>
      <c r="B484" s="56">
        <v>46</v>
      </c>
      <c r="C484" s="57" t="str">
        <f t="shared" ca="1" si="88"/>
        <v>5.8</v>
      </c>
      <c r="D484" s="57" t="str">
        <f t="shared" ca="1" si="89"/>
        <v>na</v>
      </c>
      <c r="E484" s="57" t="s">
        <v>10</v>
      </c>
      <c r="F484" s="64" t="str">
        <f t="shared" ca="1" si="90"/>
        <v>https://conservatoire.agglo-larochelle.fr/</v>
      </c>
      <c r="G484" s="57" t="str">
        <f t="shared" ca="1" si="91"/>
        <v>A</v>
      </c>
      <c r="H484" s="57" t="str">
        <f t="shared" ca="1" si="92"/>
        <v/>
      </c>
      <c r="I484" s="57" t="str">
        <f t="shared" ca="1" si="93"/>
        <v/>
      </c>
      <c r="J484" s="59" t="str">
        <f t="shared" ca="1" si="94"/>
        <v/>
      </c>
      <c r="K484" s="60" t="str">
        <f t="shared" ca="1" si="95"/>
        <v/>
      </c>
      <c r="L484" s="60"/>
      <c r="M484" s="60">
        <f t="shared" ca="1" si="96"/>
        <v>0</v>
      </c>
      <c r="N484" s="61" t="str">
        <f t="shared" ca="1" si="97"/>
        <v/>
      </c>
      <c r="O484" s="61"/>
      <c r="P484" s="62"/>
      <c r="Q484" s="62"/>
      <c r="R484" s="62"/>
      <c r="S484" s="62"/>
      <c r="T484" s="62"/>
      <c r="U484" s="63">
        <f t="shared" si="87"/>
        <v>0</v>
      </c>
    </row>
    <row r="485" spans="1:21" ht="15" hidden="1" customHeight="1" x14ac:dyDescent="0.3">
      <c r="A485" s="331"/>
      <c r="B485" s="56">
        <v>46</v>
      </c>
      <c r="C485" s="57" t="str">
        <f t="shared" ca="1" si="88"/>
        <v>5.8</v>
      </c>
      <c r="D485" s="57" t="str">
        <f t="shared" ca="1" si="89"/>
        <v>na</v>
      </c>
      <c r="E485" s="57" t="s">
        <v>13</v>
      </c>
      <c r="F485" s="64" t="str">
        <f t="shared" ca="1" si="90"/>
        <v>https://conservatoire.agglo-larochelle.fr/plan-du-site</v>
      </c>
      <c r="G485" s="57" t="str">
        <f t="shared" ca="1" si="91"/>
        <v>A</v>
      </c>
      <c r="H485" s="57" t="str">
        <f t="shared" ca="1" si="92"/>
        <v/>
      </c>
      <c r="I485" s="57" t="str">
        <f t="shared" ca="1" si="93"/>
        <v/>
      </c>
      <c r="J485" s="59" t="str">
        <f t="shared" ca="1" si="94"/>
        <v/>
      </c>
      <c r="K485" s="60" t="str">
        <f t="shared" ca="1" si="95"/>
        <v/>
      </c>
      <c r="L485" s="60"/>
      <c r="M485" s="60">
        <f t="shared" ca="1" si="96"/>
        <v>0</v>
      </c>
      <c r="N485" s="61" t="str">
        <f t="shared" ca="1" si="97"/>
        <v/>
      </c>
      <c r="O485" s="61"/>
      <c r="P485" s="62"/>
      <c r="Q485" s="62"/>
      <c r="R485" s="62"/>
      <c r="S485" s="62"/>
      <c r="T485" s="62"/>
      <c r="U485" s="63">
        <f t="shared" si="87"/>
        <v>0</v>
      </c>
    </row>
    <row r="486" spans="1:21" ht="15" hidden="1" customHeight="1" x14ac:dyDescent="0.3">
      <c r="A486" s="331"/>
      <c r="B486" s="56">
        <v>46</v>
      </c>
      <c r="C486" s="57" t="str">
        <f t="shared" ca="1" si="88"/>
        <v>5.8</v>
      </c>
      <c r="D486" s="57" t="str">
        <f t="shared" ca="1" si="89"/>
        <v>na</v>
      </c>
      <c r="E486" s="57" t="s">
        <v>16</v>
      </c>
      <c r="F486" s="64" t="str">
        <f t="shared" ca="1" si="90"/>
        <v>https://conservatoire.agglo-larochelle.fr/musique</v>
      </c>
      <c r="G486" s="57" t="str">
        <f t="shared" ca="1" si="91"/>
        <v>A</v>
      </c>
      <c r="H486" s="57" t="str">
        <f t="shared" ca="1" si="92"/>
        <v/>
      </c>
      <c r="I486" s="57" t="str">
        <f t="shared" ca="1" si="93"/>
        <v/>
      </c>
      <c r="J486" s="59" t="str">
        <f t="shared" ca="1" si="94"/>
        <v/>
      </c>
      <c r="K486" s="60" t="str">
        <f t="shared" ca="1" si="95"/>
        <v/>
      </c>
      <c r="L486" s="60"/>
      <c r="M486" s="60">
        <f t="shared" ca="1" si="96"/>
        <v>0</v>
      </c>
      <c r="N486" s="61" t="str">
        <f t="shared" ca="1" si="97"/>
        <v/>
      </c>
      <c r="O486" s="61"/>
      <c r="P486" s="62"/>
      <c r="Q486" s="62"/>
      <c r="R486" s="62"/>
      <c r="S486" s="62"/>
      <c r="T486" s="62"/>
      <c r="U486" s="63">
        <f t="shared" si="87"/>
        <v>0</v>
      </c>
    </row>
    <row r="487" spans="1:21" ht="15" hidden="1" customHeight="1" x14ac:dyDescent="0.3">
      <c r="A487" s="331"/>
      <c r="B487" s="56">
        <v>46</v>
      </c>
      <c r="C487" s="57" t="str">
        <f t="shared" ca="1" si="88"/>
        <v>5.8</v>
      </c>
      <c r="D487" s="57" t="str">
        <f t="shared" ca="1" si="89"/>
        <v>na</v>
      </c>
      <c r="E487" s="57" t="s">
        <v>19</v>
      </c>
      <c r="F487" s="64" t="str">
        <f t="shared" ca="1" si="90"/>
        <v>https://conservatoire.agglo-larochelle.fr/musique/parcours-du-musicien</v>
      </c>
      <c r="G487" s="57" t="str">
        <f t="shared" ca="1" si="91"/>
        <v>A</v>
      </c>
      <c r="H487" s="57" t="str">
        <f t="shared" ca="1" si="92"/>
        <v/>
      </c>
      <c r="I487" s="57" t="str">
        <f t="shared" ca="1" si="93"/>
        <v/>
      </c>
      <c r="J487" s="59" t="str">
        <f t="shared" ca="1" si="94"/>
        <v/>
      </c>
      <c r="K487" s="60" t="str">
        <f t="shared" ca="1" si="95"/>
        <v/>
      </c>
      <c r="L487" s="60"/>
      <c r="M487" s="60">
        <f t="shared" ca="1" si="96"/>
        <v>0</v>
      </c>
      <c r="N487" s="61" t="str">
        <f t="shared" ca="1" si="97"/>
        <v/>
      </c>
      <c r="O487" s="61"/>
      <c r="P487" s="62"/>
      <c r="Q487" s="62"/>
      <c r="R487" s="62"/>
      <c r="S487" s="62"/>
      <c r="T487" s="62"/>
      <c r="U487" s="63">
        <f t="shared" si="87"/>
        <v>0</v>
      </c>
    </row>
    <row r="488" spans="1:21" ht="15" hidden="1" customHeight="1" x14ac:dyDescent="0.3">
      <c r="A488" s="331"/>
      <c r="B488" s="56">
        <v>46</v>
      </c>
      <c r="C488" s="57" t="str">
        <f t="shared" ca="1" si="88"/>
        <v>5.8</v>
      </c>
      <c r="D488" s="57" t="str">
        <f t="shared" ca="1" si="89"/>
        <v>na</v>
      </c>
      <c r="E488" s="57" t="s">
        <v>22</v>
      </c>
      <c r="F488" s="64" t="str">
        <f t="shared" ca="1" si="90"/>
        <v>https://conservatoire.agglo-larochelle.fr/musique/enseignants-musique</v>
      </c>
      <c r="G488" s="57" t="str">
        <f t="shared" ca="1" si="91"/>
        <v>A</v>
      </c>
      <c r="H488" s="57" t="str">
        <f t="shared" ca="1" si="92"/>
        <v/>
      </c>
      <c r="I488" s="57" t="str">
        <f t="shared" ca="1" si="93"/>
        <v/>
      </c>
      <c r="J488" s="59" t="str">
        <f t="shared" ca="1" si="94"/>
        <v/>
      </c>
      <c r="K488" s="60" t="str">
        <f t="shared" ca="1" si="95"/>
        <v/>
      </c>
      <c r="L488" s="60"/>
      <c r="M488" s="60">
        <f t="shared" ca="1" si="96"/>
        <v>0</v>
      </c>
      <c r="N488" s="61" t="str">
        <f t="shared" ca="1" si="97"/>
        <v/>
      </c>
      <c r="O488" s="61"/>
      <c r="P488" s="62"/>
      <c r="Q488" s="62"/>
      <c r="R488" s="62"/>
      <c r="S488" s="62"/>
      <c r="T488" s="62"/>
      <c r="U488" s="63">
        <f t="shared" si="87"/>
        <v>0</v>
      </c>
    </row>
    <row r="489" spans="1:21" ht="15" hidden="1" customHeight="1" x14ac:dyDescent="0.3">
      <c r="A489" s="331"/>
      <c r="B489" s="56">
        <v>46</v>
      </c>
      <c r="C489" s="57" t="str">
        <f t="shared" ca="1" si="88"/>
        <v>5.8</v>
      </c>
      <c r="D489" s="57" t="str">
        <f t="shared" ca="1" si="89"/>
        <v>na</v>
      </c>
      <c r="E489" s="57" t="s">
        <v>25</v>
      </c>
      <c r="F489" s="64" t="str">
        <f t="shared" ca="1" si="90"/>
        <v>https://conservatoire.agglo-larochelle.fr/agenda?</v>
      </c>
      <c r="G489" s="57" t="str">
        <f t="shared" ca="1" si="91"/>
        <v>A</v>
      </c>
      <c r="H489" s="57" t="str">
        <f t="shared" ca="1" si="92"/>
        <v/>
      </c>
      <c r="I489" s="57" t="str">
        <f t="shared" ca="1" si="93"/>
        <v/>
      </c>
      <c r="J489" s="59" t="str">
        <f t="shared" ca="1" si="94"/>
        <v/>
      </c>
      <c r="K489" s="60" t="str">
        <f t="shared" ca="1" si="95"/>
        <v/>
      </c>
      <c r="L489" s="60"/>
      <c r="M489" s="60">
        <f t="shared" ca="1" si="96"/>
        <v>0</v>
      </c>
      <c r="N489" s="61" t="str">
        <f t="shared" ca="1" si="97"/>
        <v/>
      </c>
      <c r="O489" s="61"/>
      <c r="P489" s="62"/>
      <c r="Q489" s="62"/>
      <c r="R489" s="62"/>
      <c r="S489" s="62"/>
      <c r="T489" s="62"/>
      <c r="U489" s="63">
        <f t="shared" si="87"/>
        <v>0</v>
      </c>
    </row>
    <row r="490" spans="1:21" ht="15" hidden="1" customHeight="1" x14ac:dyDescent="0.3">
      <c r="A490" s="331"/>
      <c r="B490" s="56">
        <v>46</v>
      </c>
      <c r="C490" s="57" t="str">
        <f t="shared" ca="1" si="88"/>
        <v>5.8</v>
      </c>
      <c r="D490" s="57" t="str">
        <f t="shared" ca="1" si="89"/>
        <v>na</v>
      </c>
      <c r="E490" s="57" t="s">
        <v>28</v>
      </c>
      <c r="F490" s="64" t="str">
        <f t="shared" ca="1" si="90"/>
        <v>https://conservatoire.agglo-larochelle.fr/agenda?article=conservatoire-funky-band-et-ateliers-musiques-actuelles</v>
      </c>
      <c r="G490" s="57" t="str">
        <f t="shared" ca="1" si="91"/>
        <v>A</v>
      </c>
      <c r="H490" s="57" t="str">
        <f t="shared" ca="1" si="92"/>
        <v/>
      </c>
      <c r="I490" s="57" t="str">
        <f t="shared" ca="1" si="93"/>
        <v/>
      </c>
      <c r="J490" s="59" t="str">
        <f t="shared" ca="1" si="94"/>
        <v/>
      </c>
      <c r="K490" s="60" t="str">
        <f t="shared" ca="1" si="95"/>
        <v/>
      </c>
      <c r="L490" s="60"/>
      <c r="M490" s="60">
        <f t="shared" ca="1" si="96"/>
        <v>0</v>
      </c>
      <c r="N490" s="61" t="str">
        <f t="shared" ca="1" si="97"/>
        <v/>
      </c>
      <c r="O490" s="61"/>
      <c r="P490" s="62"/>
      <c r="Q490" s="62"/>
      <c r="R490" s="62"/>
      <c r="S490" s="62"/>
      <c r="T490" s="62"/>
      <c r="U490" s="63">
        <f t="shared" si="87"/>
        <v>0</v>
      </c>
    </row>
    <row r="491" spans="1:21" ht="15" hidden="1" customHeight="1" x14ac:dyDescent="0.3">
      <c r="A491" s="331"/>
      <c r="B491" s="56">
        <v>46</v>
      </c>
      <c r="C491" s="57" t="str">
        <f t="shared" ca="1" si="88"/>
        <v>5.8</v>
      </c>
      <c r="D491" s="57" t="str">
        <f t="shared" ca="1" si="89"/>
        <v>na</v>
      </c>
      <c r="E491" s="57" t="s">
        <v>31</v>
      </c>
      <c r="F491" s="64" t="str">
        <f t="shared" ca="1" si="90"/>
        <v>https://conservatoire.agglo-larochelle.fr/actualites</v>
      </c>
      <c r="G491" s="57" t="str">
        <f t="shared" ca="1" si="91"/>
        <v>A</v>
      </c>
      <c r="H491" s="57" t="str">
        <f t="shared" ca="1" si="92"/>
        <v/>
      </c>
      <c r="I491" s="57" t="str">
        <f t="shared" ca="1" si="93"/>
        <v/>
      </c>
      <c r="J491" s="59" t="str">
        <f t="shared" ca="1" si="94"/>
        <v/>
      </c>
      <c r="K491" s="60" t="str">
        <f t="shared" ca="1" si="95"/>
        <v/>
      </c>
      <c r="L491" s="60"/>
      <c r="M491" s="60">
        <f t="shared" ca="1" si="96"/>
        <v>0</v>
      </c>
      <c r="N491" s="61" t="str">
        <f t="shared" ca="1" si="97"/>
        <v/>
      </c>
      <c r="O491" s="61"/>
      <c r="P491" s="62"/>
      <c r="Q491" s="62"/>
      <c r="R491" s="62"/>
      <c r="S491" s="62"/>
      <c r="T491" s="62"/>
      <c r="U491" s="63">
        <f t="shared" si="87"/>
        <v>0</v>
      </c>
    </row>
    <row r="492" spans="1:21" ht="15" hidden="1" customHeight="1" x14ac:dyDescent="0.3">
      <c r="A492" s="331"/>
      <c r="B492" s="56">
        <v>46</v>
      </c>
      <c r="C492" s="57" t="str">
        <f t="shared" ca="1" si="88"/>
        <v>5.8</v>
      </c>
      <c r="D492" s="57" t="str">
        <f t="shared" ca="1" si="89"/>
        <v>na</v>
      </c>
      <c r="E492" s="57" t="s">
        <v>34</v>
      </c>
      <c r="F492" s="64" t="str">
        <f t="shared" ca="1" si="90"/>
        <v>https://conservatoire.agglo-larochelle.fr/-/ouverture-de-saison</v>
      </c>
      <c r="G492" s="57" t="str">
        <f t="shared" ca="1" si="91"/>
        <v>A</v>
      </c>
      <c r="H492" s="57" t="str">
        <f t="shared" ca="1" si="92"/>
        <v/>
      </c>
      <c r="I492" s="57" t="str">
        <f t="shared" ca="1" si="93"/>
        <v/>
      </c>
      <c r="J492" s="59" t="str">
        <f t="shared" ca="1" si="94"/>
        <v/>
      </c>
      <c r="K492" s="60" t="str">
        <f t="shared" ca="1" si="95"/>
        <v/>
      </c>
      <c r="L492" s="60"/>
      <c r="M492" s="60">
        <f t="shared" ca="1" si="96"/>
        <v>0</v>
      </c>
      <c r="N492" s="61" t="str">
        <f t="shared" ca="1" si="97"/>
        <v/>
      </c>
      <c r="O492" s="61"/>
      <c r="P492" s="62"/>
      <c r="Q492" s="62"/>
      <c r="R492" s="62"/>
      <c r="S492" s="62"/>
      <c r="T492" s="62"/>
      <c r="U492" s="63">
        <f t="shared" si="87"/>
        <v>0</v>
      </c>
    </row>
    <row r="493" spans="1:21" ht="15" hidden="1" customHeight="1" x14ac:dyDescent="0.3">
      <c r="A493" s="331"/>
      <c r="B493" s="56">
        <v>46</v>
      </c>
      <c r="C493" s="57" t="str">
        <f t="shared" ca="1" si="88"/>
        <v>5.8</v>
      </c>
      <c r="D493" s="57" t="str">
        <f t="shared" ca="1" si="89"/>
        <v>na</v>
      </c>
      <c r="E493" s="57" t="s">
        <v>37</v>
      </c>
      <c r="F493" s="64" t="str">
        <f t="shared" ca="1" si="90"/>
        <v>https://conservatoire.agglo-larochelle.fr/contactez-nous</v>
      </c>
      <c r="G493" s="57" t="str">
        <f t="shared" ca="1" si="91"/>
        <v>A</v>
      </c>
      <c r="H493" s="57" t="str">
        <f t="shared" ca="1" si="92"/>
        <v/>
      </c>
      <c r="I493" s="57" t="str">
        <f t="shared" ca="1" si="93"/>
        <v/>
      </c>
      <c r="J493" s="59" t="str">
        <f t="shared" ca="1" si="94"/>
        <v/>
      </c>
      <c r="K493" s="60" t="str">
        <f t="shared" ca="1" si="95"/>
        <v/>
      </c>
      <c r="L493" s="60"/>
      <c r="M493" s="60">
        <f t="shared" ca="1" si="96"/>
        <v>0</v>
      </c>
      <c r="N493" s="61" t="str">
        <f t="shared" ca="1" si="97"/>
        <v/>
      </c>
      <c r="O493" s="61"/>
      <c r="P493" s="62"/>
      <c r="Q493" s="62"/>
      <c r="R493" s="62"/>
      <c r="S493" s="62"/>
      <c r="T493" s="62"/>
      <c r="U493" s="63">
        <f t="shared" si="87"/>
        <v>0</v>
      </c>
    </row>
    <row r="494" spans="1:21" ht="15" hidden="1" customHeight="1" x14ac:dyDescent="0.3">
      <c r="A494" s="331"/>
      <c r="B494" s="46">
        <v>46</v>
      </c>
      <c r="C494" s="47" t="str">
        <f t="shared" ca="1" si="88"/>
        <v>5.8</v>
      </c>
      <c r="D494" s="47" t="str">
        <f t="shared" ca="1" si="89"/>
        <v>na</v>
      </c>
      <c r="E494" s="47" t="s">
        <v>40</v>
      </c>
      <c r="F494" s="65" t="str">
        <f t="shared" ca="1" si="90"/>
        <v>https://conservatoire.agglo-larochelle.fr/pratique/reseau-des-ecoles-de-l-agglo?article=puilboreau-a-deux-pas-de-la</v>
      </c>
      <c r="G494" s="47" t="str">
        <f t="shared" ca="1" si="91"/>
        <v>A</v>
      </c>
      <c r="H494" s="47" t="str">
        <f t="shared" ca="1" si="92"/>
        <v/>
      </c>
      <c r="I494" s="47" t="str">
        <f t="shared" ca="1" si="93"/>
        <v/>
      </c>
      <c r="J494" s="49" t="str">
        <f t="shared" ca="1" si="94"/>
        <v/>
      </c>
      <c r="K494" s="50" t="str">
        <f t="shared" ca="1" si="95"/>
        <v/>
      </c>
      <c r="L494" s="50"/>
      <c r="M494" s="50">
        <f t="shared" ca="1" si="96"/>
        <v>0</v>
      </c>
      <c r="N494" s="51" t="str">
        <f t="shared" ca="1" si="97"/>
        <v/>
      </c>
      <c r="O494" s="51"/>
      <c r="P494" s="52"/>
      <c r="Q494" s="52"/>
      <c r="R494" s="52"/>
      <c r="S494" s="52"/>
      <c r="T494" s="52"/>
      <c r="U494" s="53">
        <f t="shared" si="87"/>
        <v>0</v>
      </c>
    </row>
    <row r="495" spans="1:21" ht="15" hidden="1" customHeight="1" x14ac:dyDescent="0.3">
      <c r="A495" s="331"/>
      <c r="B495" s="56">
        <v>46</v>
      </c>
      <c r="C495" s="57" t="str">
        <f t="shared" ca="1" si="88"/>
        <v>5.8</v>
      </c>
      <c r="D495" s="57" t="str">
        <f t="shared" ca="1" si="89"/>
        <v>na</v>
      </c>
      <c r="E495" s="57" t="s">
        <v>43</v>
      </c>
      <c r="F495" s="64" t="str">
        <f t="shared" ca="1" si="90"/>
        <v>https://conservatoire.agglo-larochelle.fr/ressources-documentaires</v>
      </c>
      <c r="G495" s="57" t="str">
        <f t="shared" ca="1" si="91"/>
        <v>A</v>
      </c>
      <c r="H495" s="57" t="str">
        <f t="shared" ca="1" si="92"/>
        <v/>
      </c>
      <c r="I495" s="57" t="str">
        <f t="shared" ca="1" si="93"/>
        <v/>
      </c>
      <c r="J495" s="59" t="str">
        <f t="shared" ca="1" si="94"/>
        <v/>
      </c>
      <c r="K495" s="60" t="str">
        <f t="shared" ca="1" si="95"/>
        <v/>
      </c>
      <c r="L495" s="60"/>
      <c r="M495" s="60">
        <f t="shared" ca="1" si="96"/>
        <v>0</v>
      </c>
      <c r="N495" s="61" t="str">
        <f t="shared" ca="1" si="97"/>
        <v/>
      </c>
      <c r="O495" s="61"/>
      <c r="P495" s="62"/>
      <c r="Q495" s="62"/>
      <c r="R495" s="62"/>
      <c r="S495" s="62"/>
      <c r="T495" s="62"/>
      <c r="U495" s="63">
        <f t="shared" si="87"/>
        <v>0</v>
      </c>
    </row>
    <row r="496" spans="1:21" ht="15" hidden="1" customHeight="1" x14ac:dyDescent="0.3">
      <c r="A496" s="331"/>
      <c r="B496" s="56">
        <v>46</v>
      </c>
      <c r="C496" s="57" t="str">
        <f t="shared" ca="1" si="88"/>
        <v>5.8</v>
      </c>
      <c r="D496" s="57" t="str">
        <f t="shared" ca="1" si="89"/>
        <v>na</v>
      </c>
      <c r="E496" s="57" t="s">
        <v>46</v>
      </c>
      <c r="F496" s="64" t="str">
        <f t="shared" ca="1" si="90"/>
        <v>https://conservatoire.agglo-larochelle.fr/accessibilite</v>
      </c>
      <c r="G496" s="57" t="str">
        <f t="shared" ca="1" si="91"/>
        <v>A</v>
      </c>
      <c r="H496" s="57" t="str">
        <f t="shared" ca="1" si="92"/>
        <v/>
      </c>
      <c r="I496" s="57" t="str">
        <f t="shared" ca="1" si="93"/>
        <v/>
      </c>
      <c r="J496" s="59" t="str">
        <f t="shared" ca="1" si="94"/>
        <v/>
      </c>
      <c r="K496" s="60" t="str">
        <f t="shared" ca="1" si="95"/>
        <v/>
      </c>
      <c r="L496" s="60"/>
      <c r="M496" s="60">
        <f t="shared" ca="1" si="96"/>
        <v>0</v>
      </c>
      <c r="N496" s="61" t="str">
        <f t="shared" ca="1" si="97"/>
        <v/>
      </c>
      <c r="O496" s="61"/>
      <c r="P496" s="62"/>
      <c r="Q496" s="62"/>
      <c r="R496" s="62"/>
      <c r="S496" s="62"/>
      <c r="T496" s="62"/>
      <c r="U496" s="63">
        <f t="shared" si="87"/>
        <v>0</v>
      </c>
    </row>
    <row r="497" spans="1:21" ht="15" hidden="1" customHeight="1" x14ac:dyDescent="0.3">
      <c r="A497" s="331"/>
      <c r="B497" s="56">
        <v>46</v>
      </c>
      <c r="C497" s="57" t="str">
        <f t="shared" ca="1" si="88"/>
        <v>5.8</v>
      </c>
      <c r="D497" s="57" t="str">
        <f t="shared" ca="1" si="89"/>
        <v>na</v>
      </c>
      <c r="E497" s="57" t="s">
        <v>49</v>
      </c>
      <c r="F497" s="64" t="str">
        <f t="shared" ca="1" si="90"/>
        <v>https://conservatoire.agglo-larochelle.fr/mentions-legales</v>
      </c>
      <c r="G497" s="57" t="str">
        <f t="shared" ca="1" si="91"/>
        <v>A</v>
      </c>
      <c r="H497" s="57" t="str">
        <f t="shared" ca="1" si="92"/>
        <v/>
      </c>
      <c r="I497" s="57" t="str">
        <f t="shared" ca="1" si="93"/>
        <v/>
      </c>
      <c r="J497" s="59" t="str">
        <f t="shared" ca="1" si="94"/>
        <v/>
      </c>
      <c r="K497" s="60" t="str">
        <f t="shared" ca="1" si="95"/>
        <v/>
      </c>
      <c r="L497" s="60"/>
      <c r="M497" s="60">
        <f t="shared" ca="1" si="96"/>
        <v>0</v>
      </c>
      <c r="N497" s="61" t="str">
        <f t="shared" ca="1" si="97"/>
        <v/>
      </c>
      <c r="O497" s="61"/>
      <c r="P497" s="62"/>
      <c r="Q497" s="62"/>
      <c r="R497" s="62"/>
      <c r="S497" s="62"/>
      <c r="T497" s="62"/>
      <c r="U497" s="63">
        <f t="shared" si="87"/>
        <v>0</v>
      </c>
    </row>
    <row r="498" spans="1:21" ht="61.5" customHeight="1" x14ac:dyDescent="0.3">
      <c r="A498" s="330" t="s">
        <v>90</v>
      </c>
      <c r="B498" s="56">
        <v>47</v>
      </c>
      <c r="C498" s="57" t="str">
        <f t="shared" ca="1" si="88"/>
        <v>6.1</v>
      </c>
      <c r="D498" s="57" t="str">
        <f t="shared" ca="1" si="89"/>
        <v>c</v>
      </c>
      <c r="E498" s="57" t="s">
        <v>10</v>
      </c>
      <c r="F498" s="64" t="str">
        <f t="shared" ca="1" si="90"/>
        <v>https://conservatoire.agglo-larochelle.fr/</v>
      </c>
      <c r="G498" s="57" t="str">
        <f t="shared" ca="1" si="91"/>
        <v>A</v>
      </c>
      <c r="H498" s="57" t="str">
        <f t="shared" ca="1" si="92"/>
        <v>x</v>
      </c>
      <c r="I498" s="57" t="str">
        <f t="shared" ca="1" si="93"/>
        <v>Majeure</v>
      </c>
      <c r="J498" s="59" t="str">
        <f t="shared" ca="1" si="94"/>
        <v>Une seule fois dans la page</v>
      </c>
      <c r="K498" s="60">
        <f t="shared" ca="1" si="95"/>
        <v>3</v>
      </c>
      <c r="L498" s="60"/>
      <c r="M498" s="60">
        <f t="shared" ca="1" si="96"/>
        <v>0</v>
      </c>
      <c r="N498" s="61" t="str">
        <f t="shared" ca="1" si="97"/>
        <v xml:space="preserve">
les liens vers les publications facebook ont des itnitulés trop long, complexes et non pertinents </v>
      </c>
      <c r="O498" s="61"/>
      <c r="P498" s="62"/>
      <c r="Q498" s="62"/>
      <c r="R498" s="62"/>
      <c r="S498" s="62"/>
      <c r="T498" s="62"/>
      <c r="U498" s="63">
        <f t="shared" si="87"/>
        <v>0</v>
      </c>
    </row>
    <row r="499" spans="1:21" ht="15" hidden="1" customHeight="1" x14ac:dyDescent="0.3">
      <c r="A499" s="330"/>
      <c r="B499" s="56">
        <v>47</v>
      </c>
      <c r="C499" s="57" t="str">
        <f t="shared" ca="1" si="88"/>
        <v>6.1</v>
      </c>
      <c r="D499" s="57" t="str">
        <f t="shared" ca="1" si="89"/>
        <v>c</v>
      </c>
      <c r="E499" s="57" t="s">
        <v>13</v>
      </c>
      <c r="F499" s="64" t="str">
        <f t="shared" ca="1" si="90"/>
        <v>https://conservatoire.agglo-larochelle.fr/plan-du-site</v>
      </c>
      <c r="G499" s="57" t="str">
        <f t="shared" ca="1" si="91"/>
        <v>A</v>
      </c>
      <c r="H499" s="57" t="str">
        <f t="shared" ca="1" si="92"/>
        <v>x</v>
      </c>
      <c r="I499" s="57" t="str">
        <f t="shared" ca="1" si="93"/>
        <v/>
      </c>
      <c r="J499" s="59" t="str">
        <f t="shared" ca="1" si="94"/>
        <v/>
      </c>
      <c r="K499" s="60" t="str">
        <f t="shared" ca="1" si="95"/>
        <v/>
      </c>
      <c r="L499" s="60"/>
      <c r="M499" s="60">
        <f t="shared" ca="1" si="96"/>
        <v>0</v>
      </c>
      <c r="N499" s="61" t="str">
        <f t="shared" ca="1" si="97"/>
        <v/>
      </c>
      <c r="O499" s="61"/>
      <c r="P499" s="62"/>
      <c r="Q499" s="62"/>
      <c r="R499" s="62"/>
      <c r="S499" s="62"/>
      <c r="T499" s="62"/>
      <c r="U499" s="63">
        <f t="shared" si="87"/>
        <v>0</v>
      </c>
    </row>
    <row r="500" spans="1:21" ht="15" hidden="1" customHeight="1" x14ac:dyDescent="0.3">
      <c r="A500" s="330"/>
      <c r="B500" s="56">
        <v>47</v>
      </c>
      <c r="C500" s="57" t="str">
        <f t="shared" ca="1" si="88"/>
        <v>6.1</v>
      </c>
      <c r="D500" s="57" t="str">
        <f t="shared" ca="1" si="89"/>
        <v>c</v>
      </c>
      <c r="E500" s="57" t="s">
        <v>16</v>
      </c>
      <c r="F500" s="64" t="str">
        <f t="shared" ca="1" si="90"/>
        <v>https://conservatoire.agglo-larochelle.fr/musique</v>
      </c>
      <c r="G500" s="57" t="str">
        <f t="shared" ca="1" si="91"/>
        <v>A</v>
      </c>
      <c r="H500" s="57" t="str">
        <f t="shared" ca="1" si="92"/>
        <v>x</v>
      </c>
      <c r="I500" s="57" t="str">
        <f t="shared" ca="1" si="93"/>
        <v/>
      </c>
      <c r="J500" s="59" t="str">
        <f t="shared" ca="1" si="94"/>
        <v/>
      </c>
      <c r="K500" s="60" t="str">
        <f t="shared" ca="1" si="95"/>
        <v/>
      </c>
      <c r="L500" s="60"/>
      <c r="M500" s="60">
        <f t="shared" ca="1" si="96"/>
        <v>0</v>
      </c>
      <c r="N500" s="61" t="str">
        <f t="shared" ca="1" si="97"/>
        <v/>
      </c>
      <c r="O500" s="61"/>
      <c r="P500" s="62"/>
      <c r="Q500" s="62"/>
      <c r="R500" s="62"/>
      <c r="S500" s="62"/>
      <c r="T500" s="62"/>
      <c r="U500" s="63">
        <f t="shared" si="87"/>
        <v>0</v>
      </c>
    </row>
    <row r="501" spans="1:21" ht="15" hidden="1" customHeight="1" x14ac:dyDescent="0.3">
      <c r="A501" s="330"/>
      <c r="B501" s="56">
        <v>47</v>
      </c>
      <c r="C501" s="57" t="str">
        <f t="shared" ca="1" si="88"/>
        <v>6.1</v>
      </c>
      <c r="D501" s="57" t="str">
        <f t="shared" ca="1" si="89"/>
        <v>c</v>
      </c>
      <c r="E501" s="57" t="s">
        <v>19</v>
      </c>
      <c r="F501" s="64" t="str">
        <f t="shared" ca="1" si="90"/>
        <v>https://conservatoire.agglo-larochelle.fr/musique/parcours-du-musicien</v>
      </c>
      <c r="G501" s="57" t="str">
        <f t="shared" ca="1" si="91"/>
        <v>A</v>
      </c>
      <c r="H501" s="57" t="str">
        <f t="shared" ca="1" si="92"/>
        <v>x</v>
      </c>
      <c r="I501" s="57" t="str">
        <f t="shared" ca="1" si="93"/>
        <v/>
      </c>
      <c r="J501" s="59" t="str">
        <f t="shared" ca="1" si="94"/>
        <v/>
      </c>
      <c r="K501" s="60" t="str">
        <f t="shared" ca="1" si="95"/>
        <v/>
      </c>
      <c r="L501" s="60"/>
      <c r="M501" s="60">
        <f t="shared" ca="1" si="96"/>
        <v>0</v>
      </c>
      <c r="N501" s="61" t="str">
        <f t="shared" ca="1" si="97"/>
        <v/>
      </c>
      <c r="O501" s="61"/>
      <c r="P501" s="62"/>
      <c r="Q501" s="62"/>
      <c r="R501" s="62"/>
      <c r="S501" s="62"/>
      <c r="T501" s="62"/>
      <c r="U501" s="63">
        <f t="shared" si="87"/>
        <v>0</v>
      </c>
    </row>
    <row r="502" spans="1:21" ht="15" hidden="1" customHeight="1" x14ac:dyDescent="0.3">
      <c r="A502" s="330"/>
      <c r="B502" s="56">
        <v>47</v>
      </c>
      <c r="C502" s="57" t="str">
        <f t="shared" ca="1" si="88"/>
        <v>6.1</v>
      </c>
      <c r="D502" s="57" t="str">
        <f t="shared" ca="1" si="89"/>
        <v>c</v>
      </c>
      <c r="E502" s="57" t="s">
        <v>22</v>
      </c>
      <c r="F502" s="64" t="str">
        <f t="shared" ca="1" si="90"/>
        <v>https://conservatoire.agglo-larochelle.fr/musique/enseignants-musique</v>
      </c>
      <c r="G502" s="57" t="str">
        <f t="shared" ca="1" si="91"/>
        <v>A</v>
      </c>
      <c r="H502" s="57" t="str">
        <f t="shared" ca="1" si="92"/>
        <v>x</v>
      </c>
      <c r="I502" s="57" t="str">
        <f t="shared" ca="1" si="93"/>
        <v/>
      </c>
      <c r="J502" s="59" t="str">
        <f t="shared" ca="1" si="94"/>
        <v/>
      </c>
      <c r="K502" s="60" t="str">
        <f t="shared" ca="1" si="95"/>
        <v/>
      </c>
      <c r="L502" s="60"/>
      <c r="M502" s="60">
        <f t="shared" ca="1" si="96"/>
        <v>0</v>
      </c>
      <c r="N502" s="61" t="str">
        <f t="shared" ca="1" si="97"/>
        <v/>
      </c>
      <c r="O502" s="61"/>
      <c r="P502" s="62"/>
      <c r="Q502" s="62"/>
      <c r="R502" s="62"/>
      <c r="S502" s="62"/>
      <c r="T502" s="62"/>
      <c r="U502" s="63">
        <f t="shared" si="87"/>
        <v>0</v>
      </c>
    </row>
    <row r="503" spans="1:21" ht="15" hidden="1" customHeight="1" x14ac:dyDescent="0.3">
      <c r="A503" s="330"/>
      <c r="B503" s="56">
        <v>47</v>
      </c>
      <c r="C503" s="57" t="str">
        <f t="shared" ca="1" si="88"/>
        <v>6.1</v>
      </c>
      <c r="D503" s="57" t="str">
        <f t="shared" ca="1" si="89"/>
        <v>c</v>
      </c>
      <c r="E503" s="57" t="s">
        <v>25</v>
      </c>
      <c r="F503" s="64" t="str">
        <f t="shared" ca="1" si="90"/>
        <v>https://conservatoire.agglo-larochelle.fr/agenda?</v>
      </c>
      <c r="G503" s="57" t="str">
        <f t="shared" ca="1" si="91"/>
        <v>A</v>
      </c>
      <c r="H503" s="57" t="str">
        <f t="shared" ca="1" si="92"/>
        <v>x</v>
      </c>
      <c r="I503" s="57" t="str">
        <f t="shared" ca="1" si="93"/>
        <v/>
      </c>
      <c r="J503" s="59" t="str">
        <f t="shared" ca="1" si="94"/>
        <v/>
      </c>
      <c r="K503" s="60" t="str">
        <f t="shared" ca="1" si="95"/>
        <v/>
      </c>
      <c r="L503" s="60"/>
      <c r="M503" s="60">
        <f t="shared" ca="1" si="96"/>
        <v>0</v>
      </c>
      <c r="N503" s="61" t="str">
        <f t="shared" ca="1" si="97"/>
        <v/>
      </c>
      <c r="O503" s="61"/>
      <c r="P503" s="62"/>
      <c r="Q503" s="62"/>
      <c r="R503" s="62"/>
      <c r="S503" s="62"/>
      <c r="T503" s="62"/>
      <c r="U503" s="63">
        <f t="shared" si="87"/>
        <v>0</v>
      </c>
    </row>
    <row r="504" spans="1:21" ht="15" hidden="1" customHeight="1" x14ac:dyDescent="0.3">
      <c r="A504" s="330"/>
      <c r="B504" s="56">
        <v>47</v>
      </c>
      <c r="C504" s="57" t="str">
        <f t="shared" ca="1" si="88"/>
        <v>6.1</v>
      </c>
      <c r="D504" s="57" t="str">
        <f t="shared" ca="1" si="89"/>
        <v>c</v>
      </c>
      <c r="E504" s="57" t="s">
        <v>28</v>
      </c>
      <c r="F504" s="64" t="str">
        <f t="shared" ca="1" si="90"/>
        <v>https://conservatoire.agglo-larochelle.fr/agenda?article=conservatoire-funky-band-et-ateliers-musiques-actuelles</v>
      </c>
      <c r="G504" s="57" t="str">
        <f t="shared" ca="1" si="91"/>
        <v>A</v>
      </c>
      <c r="H504" s="57" t="str">
        <f t="shared" ca="1" si="92"/>
        <v>x</v>
      </c>
      <c r="I504" s="57" t="str">
        <f t="shared" ca="1" si="93"/>
        <v/>
      </c>
      <c r="J504" s="59" t="str">
        <f t="shared" ca="1" si="94"/>
        <v/>
      </c>
      <c r="K504" s="60" t="str">
        <f t="shared" ca="1" si="95"/>
        <v/>
      </c>
      <c r="L504" s="60"/>
      <c r="M504" s="60">
        <f t="shared" ca="1" si="96"/>
        <v>0</v>
      </c>
      <c r="N504" s="61" t="str">
        <f t="shared" ca="1" si="97"/>
        <v/>
      </c>
      <c r="O504" s="61"/>
      <c r="P504" s="62"/>
      <c r="Q504" s="62"/>
      <c r="R504" s="62"/>
      <c r="S504" s="62"/>
      <c r="T504" s="62"/>
      <c r="U504" s="63">
        <f t="shared" si="87"/>
        <v>0</v>
      </c>
    </row>
    <row r="505" spans="1:21" ht="31.5" hidden="1" customHeight="1" x14ac:dyDescent="0.3">
      <c r="A505" s="330"/>
      <c r="B505" s="56">
        <v>47</v>
      </c>
      <c r="C505" s="57" t="str">
        <f t="shared" ca="1" si="88"/>
        <v>6.1</v>
      </c>
      <c r="D505" s="57" t="str">
        <f t="shared" ca="1" si="89"/>
        <v>c</v>
      </c>
      <c r="E505" s="57" t="s">
        <v>31</v>
      </c>
      <c r="F505" s="64" t="str">
        <f t="shared" ca="1" si="90"/>
        <v>https://conservatoire.agglo-larochelle.fr/actualites</v>
      </c>
      <c r="G505" s="57" t="str">
        <f t="shared" ca="1" si="91"/>
        <v>A</v>
      </c>
      <c r="H505" s="57" t="str">
        <f t="shared" ca="1" si="92"/>
        <v>x</v>
      </c>
      <c r="I505" s="57" t="str">
        <f t="shared" ca="1" si="93"/>
        <v/>
      </c>
      <c r="J505" s="59" t="str">
        <f t="shared" ca="1" si="94"/>
        <v/>
      </c>
      <c r="K505" s="60" t="str">
        <f t="shared" ca="1" si="95"/>
        <v/>
      </c>
      <c r="L505" s="60"/>
      <c r="M505" s="60">
        <f t="shared" ca="1" si="96"/>
        <v>0</v>
      </c>
      <c r="N505" s="61" t="str">
        <f t="shared" ca="1" si="97"/>
        <v/>
      </c>
      <c r="O505" s="61"/>
      <c r="P505" s="62"/>
      <c r="Q505" s="62"/>
      <c r="R505" s="62"/>
      <c r="S505" s="62"/>
      <c r="T505" s="62"/>
      <c r="U505" s="63">
        <f t="shared" si="87"/>
        <v>0</v>
      </c>
    </row>
    <row r="506" spans="1:21" ht="45.75" customHeight="1" x14ac:dyDescent="0.3">
      <c r="A506" s="330"/>
      <c r="B506" s="56">
        <v>47</v>
      </c>
      <c r="C506" s="57" t="str">
        <f t="shared" ca="1" si="88"/>
        <v>6.1</v>
      </c>
      <c r="D506" s="57" t="str">
        <f t="shared" ca="1" si="89"/>
        <v>c</v>
      </c>
      <c r="E506" s="57" t="s">
        <v>34</v>
      </c>
      <c r="F506" s="64" t="str">
        <f t="shared" ca="1" si="90"/>
        <v>https://conservatoire.agglo-larochelle.fr/-/ouverture-de-saison</v>
      </c>
      <c r="G506" s="57" t="str">
        <f t="shared" ca="1" si="91"/>
        <v>A</v>
      </c>
      <c r="H506" s="57" t="str">
        <f t="shared" ca="1" si="92"/>
        <v>x</v>
      </c>
      <c r="I506" s="57" t="str">
        <f t="shared" ca="1" si="93"/>
        <v>Majeure</v>
      </c>
      <c r="J506" s="59" t="str">
        <f t="shared" ca="1" si="94"/>
        <v>Plusieurs fois sur cette page uniquement</v>
      </c>
      <c r="K506" s="60">
        <f t="shared" ca="1" si="95"/>
        <v>2</v>
      </c>
      <c r="L506" s="60"/>
      <c r="M506" s="60">
        <f t="shared" ca="1" si="96"/>
        <v>0</v>
      </c>
      <c r="N506" s="61" t="str">
        <f t="shared" ca="1" si="97"/>
        <v>les liens des documents PDF en téléchargement ont des title vides</v>
      </c>
      <c r="O506" s="61"/>
      <c r="P506" s="62"/>
      <c r="Q506" s="62"/>
      <c r="R506" s="62"/>
      <c r="S506" s="62"/>
      <c r="T506" s="62"/>
      <c r="U506" s="63">
        <f t="shared" si="87"/>
        <v>0</v>
      </c>
    </row>
    <row r="507" spans="1:21" ht="15" hidden="1" customHeight="1" x14ac:dyDescent="0.3">
      <c r="A507" s="330"/>
      <c r="B507" s="56">
        <v>47</v>
      </c>
      <c r="C507" s="57" t="str">
        <f t="shared" ca="1" si="88"/>
        <v>6.1</v>
      </c>
      <c r="D507" s="57" t="str">
        <f t="shared" ca="1" si="89"/>
        <v>c</v>
      </c>
      <c r="E507" s="57" t="s">
        <v>37</v>
      </c>
      <c r="F507" s="64" t="str">
        <f t="shared" ca="1" si="90"/>
        <v>https://conservatoire.agglo-larochelle.fr/contactez-nous</v>
      </c>
      <c r="G507" s="57" t="str">
        <f t="shared" ca="1" si="91"/>
        <v>A</v>
      </c>
      <c r="H507" s="57" t="str">
        <f t="shared" ca="1" si="92"/>
        <v>x</v>
      </c>
      <c r="I507" s="57" t="str">
        <f t="shared" ca="1" si="93"/>
        <v/>
      </c>
      <c r="J507" s="59" t="str">
        <f t="shared" ca="1" si="94"/>
        <v/>
      </c>
      <c r="K507" s="60" t="str">
        <f t="shared" ca="1" si="95"/>
        <v/>
      </c>
      <c r="L507" s="60"/>
      <c r="M507" s="60">
        <f t="shared" ca="1" si="96"/>
        <v>0</v>
      </c>
      <c r="N507" s="61" t="str">
        <f t="shared" ca="1" si="97"/>
        <v/>
      </c>
      <c r="O507" s="61"/>
      <c r="P507" s="62"/>
      <c r="Q507" s="62"/>
      <c r="R507" s="62"/>
      <c r="S507" s="62"/>
      <c r="T507" s="62"/>
      <c r="U507" s="63">
        <f t="shared" si="87"/>
        <v>0</v>
      </c>
    </row>
    <row r="508" spans="1:21" ht="15" hidden="1" customHeight="1" x14ac:dyDescent="0.3">
      <c r="A508" s="330"/>
      <c r="B508" s="56">
        <v>47</v>
      </c>
      <c r="C508" s="57" t="str">
        <f t="shared" ca="1" si="88"/>
        <v>6.1</v>
      </c>
      <c r="D508" s="57" t="str">
        <f t="shared" ca="1" si="89"/>
        <v>c</v>
      </c>
      <c r="E508" s="57" t="s">
        <v>40</v>
      </c>
      <c r="F508" s="64" t="str">
        <f t="shared" ca="1" si="90"/>
        <v>https://conservatoire.agglo-larochelle.fr/pratique/reseau-des-ecoles-de-l-agglo?article=puilboreau-a-deux-pas-de-la</v>
      </c>
      <c r="G508" s="57" t="str">
        <f t="shared" ca="1" si="91"/>
        <v>A</v>
      </c>
      <c r="H508" s="57" t="str">
        <f t="shared" ca="1" si="92"/>
        <v>x</v>
      </c>
      <c r="I508" s="57" t="str">
        <f t="shared" ca="1" si="93"/>
        <v/>
      </c>
      <c r="J508" s="59" t="str">
        <f t="shared" ca="1" si="94"/>
        <v/>
      </c>
      <c r="K508" s="60" t="str">
        <f t="shared" ca="1" si="95"/>
        <v/>
      </c>
      <c r="L508" s="60"/>
      <c r="M508" s="60">
        <f t="shared" ca="1" si="96"/>
        <v>0</v>
      </c>
      <c r="N508" s="61" t="str">
        <f t="shared" ca="1" si="97"/>
        <v/>
      </c>
      <c r="O508" s="61"/>
      <c r="P508" s="62"/>
      <c r="Q508" s="62"/>
      <c r="R508" s="62"/>
      <c r="S508" s="62"/>
      <c r="T508" s="62"/>
      <c r="U508" s="63">
        <f t="shared" si="87"/>
        <v>0</v>
      </c>
    </row>
    <row r="509" spans="1:21" ht="15" hidden="1" customHeight="1" x14ac:dyDescent="0.3">
      <c r="A509" s="330"/>
      <c r="B509" s="56">
        <v>47</v>
      </c>
      <c r="C509" s="57" t="str">
        <f t="shared" ca="1" si="88"/>
        <v>6.1</v>
      </c>
      <c r="D509" s="57" t="str">
        <f t="shared" ca="1" si="89"/>
        <v>c</v>
      </c>
      <c r="E509" s="57" t="s">
        <v>43</v>
      </c>
      <c r="F509" s="64" t="str">
        <f t="shared" ca="1" si="90"/>
        <v>https://conservatoire.agglo-larochelle.fr/ressources-documentaires</v>
      </c>
      <c r="G509" s="57" t="str">
        <f t="shared" ca="1" si="91"/>
        <v>A</v>
      </c>
      <c r="H509" s="57" t="str">
        <f t="shared" ca="1" si="92"/>
        <v>x</v>
      </c>
      <c r="I509" s="57" t="str">
        <f t="shared" ca="1" si="93"/>
        <v/>
      </c>
      <c r="J509" s="59" t="str">
        <f t="shared" ca="1" si="94"/>
        <v/>
      </c>
      <c r="K509" s="60" t="str">
        <f t="shared" ca="1" si="95"/>
        <v/>
      </c>
      <c r="L509" s="60"/>
      <c r="M509" s="60">
        <f t="shared" ca="1" si="96"/>
        <v>0</v>
      </c>
      <c r="N509" s="61" t="str">
        <f t="shared" ca="1" si="97"/>
        <v/>
      </c>
      <c r="O509" s="61"/>
      <c r="P509" s="62"/>
      <c r="Q509" s="62"/>
      <c r="R509" s="62"/>
      <c r="S509" s="62"/>
      <c r="T509" s="62"/>
      <c r="U509" s="63">
        <f t="shared" si="87"/>
        <v>0</v>
      </c>
    </row>
    <row r="510" spans="1:21" ht="15" hidden="1" customHeight="1" x14ac:dyDescent="0.3">
      <c r="A510" s="330"/>
      <c r="B510" s="56">
        <v>47</v>
      </c>
      <c r="C510" s="57" t="str">
        <f t="shared" ca="1" si="88"/>
        <v>6.1</v>
      </c>
      <c r="D510" s="57" t="str">
        <f t="shared" ca="1" si="89"/>
        <v>c</v>
      </c>
      <c r="E510" s="57" t="s">
        <v>46</v>
      </c>
      <c r="F510" s="64" t="str">
        <f t="shared" ca="1" si="90"/>
        <v>https://conservatoire.agglo-larochelle.fr/accessibilite</v>
      </c>
      <c r="G510" s="57" t="str">
        <f t="shared" ca="1" si="91"/>
        <v>A</v>
      </c>
      <c r="H510" s="57" t="str">
        <f t="shared" ca="1" si="92"/>
        <v>x</v>
      </c>
      <c r="I510" s="57" t="str">
        <f t="shared" ca="1" si="93"/>
        <v/>
      </c>
      <c r="J510" s="59" t="str">
        <f t="shared" ca="1" si="94"/>
        <v/>
      </c>
      <c r="K510" s="60" t="str">
        <f t="shared" ca="1" si="95"/>
        <v/>
      </c>
      <c r="L510" s="60"/>
      <c r="M510" s="60">
        <f t="shared" ca="1" si="96"/>
        <v>0</v>
      </c>
      <c r="N510" s="61" t="str">
        <f t="shared" ca="1" si="97"/>
        <v/>
      </c>
      <c r="O510" s="61"/>
      <c r="P510" s="62"/>
      <c r="Q510" s="62"/>
      <c r="R510" s="62"/>
      <c r="S510" s="62"/>
      <c r="T510" s="62"/>
      <c r="U510" s="63">
        <f t="shared" si="87"/>
        <v>0</v>
      </c>
    </row>
    <row r="511" spans="1:21" ht="15" hidden="1" customHeight="1" x14ac:dyDescent="0.3">
      <c r="A511" s="330"/>
      <c r="B511" s="56">
        <v>47</v>
      </c>
      <c r="C511" s="57" t="str">
        <f t="shared" ca="1" si="88"/>
        <v>6.1</v>
      </c>
      <c r="D511" s="57" t="str">
        <f t="shared" ca="1" si="89"/>
        <v>c</v>
      </c>
      <c r="E511" s="57" t="s">
        <v>49</v>
      </c>
      <c r="F511" s="64" t="str">
        <f t="shared" ca="1" si="90"/>
        <v>https://conservatoire.agglo-larochelle.fr/mentions-legales</v>
      </c>
      <c r="G511" s="57" t="str">
        <f t="shared" ca="1" si="91"/>
        <v>A</v>
      </c>
      <c r="H511" s="57" t="str">
        <f t="shared" ca="1" si="92"/>
        <v>x</v>
      </c>
      <c r="I511" s="57" t="str">
        <f t="shared" ca="1" si="93"/>
        <v/>
      </c>
      <c r="J511" s="59" t="str">
        <f t="shared" ca="1" si="94"/>
        <v/>
      </c>
      <c r="K511" s="60" t="str">
        <f t="shared" ca="1" si="95"/>
        <v/>
      </c>
      <c r="L511" s="60"/>
      <c r="M511" s="60">
        <f t="shared" ca="1" si="96"/>
        <v>0</v>
      </c>
      <c r="N511" s="61" t="str">
        <f t="shared" ca="1" si="97"/>
        <v/>
      </c>
      <c r="O511" s="61"/>
      <c r="P511" s="62"/>
      <c r="Q511" s="62"/>
      <c r="R511" s="62"/>
      <c r="S511" s="62"/>
      <c r="T511" s="62"/>
      <c r="U511" s="63">
        <f t="shared" si="87"/>
        <v>0</v>
      </c>
    </row>
    <row r="512" spans="1:21" ht="15" hidden="1" customHeight="1" x14ac:dyDescent="0.3">
      <c r="A512" s="330"/>
      <c r="B512" s="46">
        <v>48</v>
      </c>
      <c r="C512" s="47" t="str">
        <f t="shared" ca="1" si="88"/>
        <v>6.2</v>
      </c>
      <c r="D512" s="47" t="str">
        <f t="shared" ca="1" si="89"/>
        <v>c</v>
      </c>
      <c r="E512" s="47" t="s">
        <v>10</v>
      </c>
      <c r="F512" s="65" t="str">
        <f t="shared" ca="1" si="90"/>
        <v>https://conservatoire.agglo-larochelle.fr/</v>
      </c>
      <c r="G512" s="47" t="str">
        <f t="shared" ca="1" si="91"/>
        <v>A</v>
      </c>
      <c r="H512" s="47" t="str">
        <f t="shared" ca="1" si="92"/>
        <v>x</v>
      </c>
      <c r="I512" s="47" t="str">
        <f t="shared" ca="1" si="93"/>
        <v/>
      </c>
      <c r="J512" s="49" t="str">
        <f t="shared" ca="1" si="94"/>
        <v/>
      </c>
      <c r="K512" s="50" t="str">
        <f t="shared" ca="1" si="95"/>
        <v/>
      </c>
      <c r="L512" s="50"/>
      <c r="M512" s="50">
        <f t="shared" ca="1" si="96"/>
        <v>0</v>
      </c>
      <c r="N512" s="51" t="str">
        <f t="shared" ca="1" si="97"/>
        <v/>
      </c>
      <c r="O512" s="51"/>
      <c r="P512" s="52"/>
      <c r="Q512" s="52"/>
      <c r="R512" s="52"/>
      <c r="S512" s="52"/>
      <c r="T512" s="52"/>
      <c r="U512" s="53">
        <f t="shared" si="87"/>
        <v>0</v>
      </c>
    </row>
    <row r="513" spans="1:21" ht="15" hidden="1" customHeight="1" x14ac:dyDescent="0.3">
      <c r="A513" s="330"/>
      <c r="B513" s="56">
        <v>48</v>
      </c>
      <c r="C513" s="57" t="str">
        <f t="shared" ca="1" si="88"/>
        <v>6.2</v>
      </c>
      <c r="D513" s="57" t="str">
        <f t="shared" ca="1" si="89"/>
        <v>c</v>
      </c>
      <c r="E513" s="57" t="s">
        <v>13</v>
      </c>
      <c r="F513" s="64" t="str">
        <f t="shared" ca="1" si="90"/>
        <v>https://conservatoire.agglo-larochelle.fr/plan-du-site</v>
      </c>
      <c r="G513" s="57" t="str">
        <f t="shared" ca="1" si="91"/>
        <v>A</v>
      </c>
      <c r="H513" s="57" t="str">
        <f t="shared" ca="1" si="92"/>
        <v>x</v>
      </c>
      <c r="I513" s="57" t="str">
        <f t="shared" ca="1" si="93"/>
        <v/>
      </c>
      <c r="J513" s="59" t="str">
        <f t="shared" ca="1" si="94"/>
        <v/>
      </c>
      <c r="K513" s="60" t="str">
        <f t="shared" ca="1" si="95"/>
        <v/>
      </c>
      <c r="L513" s="60"/>
      <c r="M513" s="60">
        <f t="shared" ca="1" si="96"/>
        <v>0</v>
      </c>
      <c r="N513" s="61" t="str">
        <f t="shared" ca="1" si="97"/>
        <v/>
      </c>
      <c r="O513" s="61"/>
      <c r="P513" s="62"/>
      <c r="Q513" s="62"/>
      <c r="R513" s="62"/>
      <c r="S513" s="62"/>
      <c r="T513" s="62"/>
      <c r="U513" s="63">
        <f t="shared" si="87"/>
        <v>0</v>
      </c>
    </row>
    <row r="514" spans="1:21" ht="15" hidden="1" customHeight="1" x14ac:dyDescent="0.3">
      <c r="A514" s="330"/>
      <c r="B514" s="56">
        <v>48</v>
      </c>
      <c r="C514" s="57" t="str">
        <f t="shared" ca="1" si="88"/>
        <v>6.2</v>
      </c>
      <c r="D514" s="57" t="str">
        <f t="shared" ca="1" si="89"/>
        <v>c</v>
      </c>
      <c r="E514" s="57" t="s">
        <v>16</v>
      </c>
      <c r="F514" s="64" t="str">
        <f t="shared" ca="1" si="90"/>
        <v>https://conservatoire.agglo-larochelle.fr/musique</v>
      </c>
      <c r="G514" s="57" t="str">
        <f t="shared" ca="1" si="91"/>
        <v>A</v>
      </c>
      <c r="H514" s="57" t="str">
        <f t="shared" ca="1" si="92"/>
        <v>x</v>
      </c>
      <c r="I514" s="57" t="str">
        <f t="shared" ca="1" si="93"/>
        <v/>
      </c>
      <c r="J514" s="59" t="str">
        <f t="shared" ca="1" si="94"/>
        <v/>
      </c>
      <c r="K514" s="60" t="str">
        <f t="shared" ca="1" si="95"/>
        <v/>
      </c>
      <c r="L514" s="60"/>
      <c r="M514" s="60">
        <f t="shared" ca="1" si="96"/>
        <v>0</v>
      </c>
      <c r="N514" s="61" t="str">
        <f t="shared" ca="1" si="97"/>
        <v/>
      </c>
      <c r="O514" s="61"/>
      <c r="P514" s="62"/>
      <c r="Q514" s="62"/>
      <c r="R514" s="62"/>
      <c r="S514" s="62"/>
      <c r="T514" s="62"/>
      <c r="U514" s="63">
        <f t="shared" si="87"/>
        <v>0</v>
      </c>
    </row>
    <row r="515" spans="1:21" ht="15" hidden="1" customHeight="1" x14ac:dyDescent="0.3">
      <c r="A515" s="330"/>
      <c r="B515" s="56">
        <v>48</v>
      </c>
      <c r="C515" s="57" t="str">
        <f t="shared" ca="1" si="88"/>
        <v>6.2</v>
      </c>
      <c r="D515" s="57" t="str">
        <f t="shared" ca="1" si="89"/>
        <v>c</v>
      </c>
      <c r="E515" s="57" t="s">
        <v>19</v>
      </c>
      <c r="F515" s="64" t="str">
        <f t="shared" ca="1" si="90"/>
        <v>https://conservatoire.agglo-larochelle.fr/musique/parcours-du-musicien</v>
      </c>
      <c r="G515" s="57" t="str">
        <f t="shared" ca="1" si="91"/>
        <v>A</v>
      </c>
      <c r="H515" s="57" t="str">
        <f t="shared" ca="1" si="92"/>
        <v>x</v>
      </c>
      <c r="I515" s="57" t="str">
        <f t="shared" ca="1" si="93"/>
        <v/>
      </c>
      <c r="J515" s="59" t="str">
        <f t="shared" ca="1" si="94"/>
        <v/>
      </c>
      <c r="K515" s="60" t="str">
        <f t="shared" ca="1" si="95"/>
        <v/>
      </c>
      <c r="L515" s="60"/>
      <c r="M515" s="60">
        <f t="shared" ca="1" si="96"/>
        <v>0</v>
      </c>
      <c r="N515" s="61" t="str">
        <f t="shared" ca="1" si="97"/>
        <v/>
      </c>
      <c r="O515" s="61"/>
      <c r="P515" s="62"/>
      <c r="Q515" s="62"/>
      <c r="R515" s="62"/>
      <c r="S515" s="62"/>
      <c r="T515" s="62"/>
      <c r="U515" s="63">
        <f t="shared" si="87"/>
        <v>0</v>
      </c>
    </row>
    <row r="516" spans="1:21" ht="15" hidden="1" customHeight="1" x14ac:dyDescent="0.3">
      <c r="A516" s="330"/>
      <c r="B516" s="56">
        <v>48</v>
      </c>
      <c r="C516" s="57" t="str">
        <f t="shared" ca="1" si="88"/>
        <v>6.2</v>
      </c>
      <c r="D516" s="57" t="str">
        <f t="shared" ca="1" si="89"/>
        <v>c</v>
      </c>
      <c r="E516" s="57" t="s">
        <v>22</v>
      </c>
      <c r="F516" s="64" t="str">
        <f t="shared" ca="1" si="90"/>
        <v>https://conservatoire.agglo-larochelle.fr/musique/enseignants-musique</v>
      </c>
      <c r="G516" s="57" t="str">
        <f t="shared" ca="1" si="91"/>
        <v>A</v>
      </c>
      <c r="H516" s="57" t="str">
        <f t="shared" ca="1" si="92"/>
        <v>x</v>
      </c>
      <c r="I516" s="57" t="str">
        <f t="shared" ca="1" si="93"/>
        <v/>
      </c>
      <c r="J516" s="59" t="str">
        <f t="shared" ca="1" si="94"/>
        <v/>
      </c>
      <c r="K516" s="60" t="str">
        <f t="shared" ca="1" si="95"/>
        <v/>
      </c>
      <c r="L516" s="60"/>
      <c r="M516" s="60">
        <f t="shared" ca="1" si="96"/>
        <v>0</v>
      </c>
      <c r="N516" s="61" t="str">
        <f t="shared" ca="1" si="97"/>
        <v/>
      </c>
      <c r="O516" s="61"/>
      <c r="P516" s="62"/>
      <c r="Q516" s="62"/>
      <c r="R516" s="62"/>
      <c r="S516" s="62"/>
      <c r="T516" s="62"/>
      <c r="U516" s="63">
        <f t="shared" si="87"/>
        <v>0</v>
      </c>
    </row>
    <row r="517" spans="1:21" ht="15" hidden="1" customHeight="1" x14ac:dyDescent="0.3">
      <c r="A517" s="330"/>
      <c r="B517" s="56">
        <v>48</v>
      </c>
      <c r="C517" s="57" t="str">
        <f t="shared" ca="1" si="88"/>
        <v>6.2</v>
      </c>
      <c r="D517" s="57" t="str">
        <f t="shared" ca="1" si="89"/>
        <v>c</v>
      </c>
      <c r="E517" s="57" t="s">
        <v>25</v>
      </c>
      <c r="F517" s="64" t="str">
        <f t="shared" ca="1" si="90"/>
        <v>https://conservatoire.agglo-larochelle.fr/agenda?</v>
      </c>
      <c r="G517" s="57" t="str">
        <f t="shared" ca="1" si="91"/>
        <v>A</v>
      </c>
      <c r="H517" s="57" t="str">
        <f t="shared" ca="1" si="92"/>
        <v>x</v>
      </c>
      <c r="I517" s="57" t="str">
        <f t="shared" ca="1" si="93"/>
        <v/>
      </c>
      <c r="J517" s="59" t="str">
        <f t="shared" ca="1" si="94"/>
        <v/>
      </c>
      <c r="K517" s="60" t="str">
        <f t="shared" ca="1" si="95"/>
        <v/>
      </c>
      <c r="L517" s="60"/>
      <c r="M517" s="60">
        <f t="shared" ca="1" si="96"/>
        <v>0</v>
      </c>
      <c r="N517" s="61" t="str">
        <f t="shared" ca="1" si="97"/>
        <v/>
      </c>
      <c r="O517" s="61"/>
      <c r="P517" s="62"/>
      <c r="Q517" s="62"/>
      <c r="R517" s="62"/>
      <c r="S517" s="62"/>
      <c r="T517" s="62"/>
      <c r="U517" s="63">
        <f t="shared" si="87"/>
        <v>0</v>
      </c>
    </row>
    <row r="518" spans="1:21" ht="15" hidden="1" customHeight="1" x14ac:dyDescent="0.3">
      <c r="A518" s="330"/>
      <c r="B518" s="56">
        <v>48</v>
      </c>
      <c r="C518" s="57" t="str">
        <f t="shared" ca="1" si="88"/>
        <v>6.2</v>
      </c>
      <c r="D518" s="57" t="str">
        <f t="shared" ca="1" si="89"/>
        <v>c</v>
      </c>
      <c r="E518" s="57" t="s">
        <v>28</v>
      </c>
      <c r="F518" s="64" t="str">
        <f t="shared" ca="1" si="90"/>
        <v>https://conservatoire.agglo-larochelle.fr/agenda?article=conservatoire-funky-band-et-ateliers-musiques-actuelles</v>
      </c>
      <c r="G518" s="57" t="str">
        <f t="shared" ca="1" si="91"/>
        <v>A</v>
      </c>
      <c r="H518" s="57" t="str">
        <f t="shared" ca="1" si="92"/>
        <v>x</v>
      </c>
      <c r="I518" s="57" t="str">
        <f t="shared" ca="1" si="93"/>
        <v/>
      </c>
      <c r="J518" s="59" t="str">
        <f t="shared" ca="1" si="94"/>
        <v/>
      </c>
      <c r="K518" s="60" t="str">
        <f t="shared" ca="1" si="95"/>
        <v/>
      </c>
      <c r="L518" s="60"/>
      <c r="M518" s="60">
        <f t="shared" ca="1" si="96"/>
        <v>0</v>
      </c>
      <c r="N518" s="61" t="str">
        <f t="shared" ca="1" si="97"/>
        <v/>
      </c>
      <c r="O518" s="61"/>
      <c r="P518" s="62"/>
      <c r="Q518" s="62"/>
      <c r="R518" s="62"/>
      <c r="S518" s="62"/>
      <c r="T518" s="62"/>
      <c r="U518" s="63">
        <f t="shared" si="87"/>
        <v>0</v>
      </c>
    </row>
    <row r="519" spans="1:21" ht="15" hidden="1" customHeight="1" x14ac:dyDescent="0.3">
      <c r="A519" s="330"/>
      <c r="B519" s="56">
        <v>48</v>
      </c>
      <c r="C519" s="57" t="str">
        <f t="shared" ca="1" si="88"/>
        <v>6.2</v>
      </c>
      <c r="D519" s="57" t="str">
        <f t="shared" ca="1" si="89"/>
        <v>c</v>
      </c>
      <c r="E519" s="57" t="s">
        <v>31</v>
      </c>
      <c r="F519" s="64" t="str">
        <f t="shared" ca="1" si="90"/>
        <v>https://conservatoire.agglo-larochelle.fr/actualites</v>
      </c>
      <c r="G519" s="57" t="str">
        <f t="shared" ca="1" si="91"/>
        <v>A</v>
      </c>
      <c r="H519" s="57" t="str">
        <f t="shared" ca="1" si="92"/>
        <v>x</v>
      </c>
      <c r="I519" s="57" t="str">
        <f t="shared" ca="1" si="93"/>
        <v/>
      </c>
      <c r="J519" s="59" t="str">
        <f t="shared" ca="1" si="94"/>
        <v/>
      </c>
      <c r="K519" s="60" t="str">
        <f t="shared" ca="1" si="95"/>
        <v/>
      </c>
      <c r="L519" s="60"/>
      <c r="M519" s="60">
        <f t="shared" ca="1" si="96"/>
        <v>0</v>
      </c>
      <c r="N519" s="61" t="str">
        <f t="shared" ca="1" si="97"/>
        <v/>
      </c>
      <c r="O519" s="61"/>
      <c r="P519" s="62"/>
      <c r="Q519" s="62"/>
      <c r="R519" s="62"/>
      <c r="S519" s="62"/>
      <c r="T519" s="62"/>
      <c r="U519" s="63">
        <f t="shared" si="87"/>
        <v>0</v>
      </c>
    </row>
    <row r="520" spans="1:21" ht="15" hidden="1" customHeight="1" x14ac:dyDescent="0.3">
      <c r="A520" s="330"/>
      <c r="B520" s="56">
        <v>48</v>
      </c>
      <c r="C520" s="57" t="str">
        <f t="shared" ca="1" si="88"/>
        <v>6.2</v>
      </c>
      <c r="D520" s="57" t="str">
        <f t="shared" ca="1" si="89"/>
        <v>c</v>
      </c>
      <c r="E520" s="57" t="s">
        <v>34</v>
      </c>
      <c r="F520" s="64" t="str">
        <f t="shared" ca="1" si="90"/>
        <v>https://conservatoire.agglo-larochelle.fr/-/ouverture-de-saison</v>
      </c>
      <c r="G520" s="57" t="str">
        <f t="shared" ca="1" si="91"/>
        <v>A</v>
      </c>
      <c r="H520" s="57" t="str">
        <f t="shared" ca="1" si="92"/>
        <v>x</v>
      </c>
      <c r="I520" s="57" t="str">
        <f t="shared" ca="1" si="93"/>
        <v/>
      </c>
      <c r="J520" s="59" t="str">
        <f t="shared" ca="1" si="94"/>
        <v/>
      </c>
      <c r="K520" s="60" t="str">
        <f t="shared" ca="1" si="95"/>
        <v/>
      </c>
      <c r="L520" s="60"/>
      <c r="M520" s="60">
        <f t="shared" ca="1" si="96"/>
        <v>0</v>
      </c>
      <c r="N520" s="61" t="str">
        <f t="shared" ca="1" si="97"/>
        <v/>
      </c>
      <c r="O520" s="61"/>
      <c r="P520" s="62"/>
      <c r="Q520" s="62"/>
      <c r="R520" s="62"/>
      <c r="S520" s="62"/>
      <c r="T520" s="62"/>
      <c r="U520" s="63">
        <f t="shared" ref="U520:U583" si="98">SUM($P520:$T520)</f>
        <v>0</v>
      </c>
    </row>
    <row r="521" spans="1:21" ht="15" hidden="1" customHeight="1" x14ac:dyDescent="0.3">
      <c r="A521" s="330"/>
      <c r="B521" s="56">
        <v>48</v>
      </c>
      <c r="C521" s="57" t="str">
        <f t="shared" ca="1" si="88"/>
        <v>6.2</v>
      </c>
      <c r="D521" s="57" t="str">
        <f t="shared" ca="1" si="89"/>
        <v>c</v>
      </c>
      <c r="E521" s="57" t="s">
        <v>37</v>
      </c>
      <c r="F521" s="64" t="str">
        <f t="shared" ca="1" si="90"/>
        <v>https://conservatoire.agglo-larochelle.fr/contactez-nous</v>
      </c>
      <c r="G521" s="57" t="str">
        <f t="shared" ca="1" si="91"/>
        <v>A</v>
      </c>
      <c r="H521" s="57" t="str">
        <f t="shared" ca="1" si="92"/>
        <v>x</v>
      </c>
      <c r="I521" s="57" t="str">
        <f t="shared" ca="1" si="93"/>
        <v/>
      </c>
      <c r="J521" s="59" t="str">
        <f t="shared" ca="1" si="94"/>
        <v/>
      </c>
      <c r="K521" s="60" t="str">
        <f t="shared" ca="1" si="95"/>
        <v/>
      </c>
      <c r="L521" s="60"/>
      <c r="M521" s="60">
        <f t="shared" ca="1" si="96"/>
        <v>0</v>
      </c>
      <c r="N521" s="61" t="str">
        <f t="shared" ca="1" si="97"/>
        <v/>
      </c>
      <c r="O521" s="61"/>
      <c r="P521" s="62"/>
      <c r="Q521" s="62"/>
      <c r="R521" s="62"/>
      <c r="S521" s="62"/>
      <c r="T521" s="62"/>
      <c r="U521" s="63">
        <f t="shared" si="98"/>
        <v>0</v>
      </c>
    </row>
    <row r="522" spans="1:21" ht="15" hidden="1" customHeight="1" x14ac:dyDescent="0.3">
      <c r="A522" s="330"/>
      <c r="B522" s="56">
        <v>48</v>
      </c>
      <c r="C522" s="57" t="str">
        <f t="shared" ca="1" si="88"/>
        <v>6.2</v>
      </c>
      <c r="D522" s="57" t="str">
        <f t="shared" ca="1" si="89"/>
        <v>c</v>
      </c>
      <c r="E522" s="57" t="s">
        <v>40</v>
      </c>
      <c r="F522" s="64" t="str">
        <f t="shared" ca="1" si="90"/>
        <v>https://conservatoire.agglo-larochelle.fr/pratique/reseau-des-ecoles-de-l-agglo?article=puilboreau-a-deux-pas-de-la</v>
      </c>
      <c r="G522" s="57" t="str">
        <f t="shared" ca="1" si="91"/>
        <v>A</v>
      </c>
      <c r="H522" s="57" t="str">
        <f t="shared" ca="1" si="92"/>
        <v>x</v>
      </c>
      <c r="I522" s="57" t="str">
        <f t="shared" ca="1" si="93"/>
        <v/>
      </c>
      <c r="J522" s="59" t="str">
        <f t="shared" ca="1" si="94"/>
        <v/>
      </c>
      <c r="K522" s="60" t="str">
        <f t="shared" ca="1" si="95"/>
        <v/>
      </c>
      <c r="L522" s="60"/>
      <c r="M522" s="60">
        <f t="shared" ca="1" si="96"/>
        <v>0</v>
      </c>
      <c r="N522" s="61" t="str">
        <f t="shared" ca="1" si="97"/>
        <v/>
      </c>
      <c r="O522" s="61"/>
      <c r="P522" s="62"/>
      <c r="Q522" s="62"/>
      <c r="R522" s="62"/>
      <c r="S522" s="62"/>
      <c r="T522" s="62"/>
      <c r="U522" s="63">
        <f t="shared" si="98"/>
        <v>0</v>
      </c>
    </row>
    <row r="523" spans="1:21" ht="15" hidden="1" customHeight="1" x14ac:dyDescent="0.3">
      <c r="A523" s="330"/>
      <c r="B523" s="56">
        <v>48</v>
      </c>
      <c r="C523" s="57" t="str">
        <f t="shared" ca="1" si="88"/>
        <v>6.2</v>
      </c>
      <c r="D523" s="57" t="str">
        <f t="shared" ca="1" si="89"/>
        <v>c</v>
      </c>
      <c r="E523" s="57" t="s">
        <v>43</v>
      </c>
      <c r="F523" s="64" t="str">
        <f t="shared" ca="1" si="90"/>
        <v>https://conservatoire.agglo-larochelle.fr/ressources-documentaires</v>
      </c>
      <c r="G523" s="57" t="str">
        <f t="shared" ca="1" si="91"/>
        <v>A</v>
      </c>
      <c r="H523" s="57" t="str">
        <f t="shared" ca="1" si="92"/>
        <v>x</v>
      </c>
      <c r="I523" s="57" t="str">
        <f t="shared" ca="1" si="93"/>
        <v/>
      </c>
      <c r="J523" s="59" t="str">
        <f t="shared" ca="1" si="94"/>
        <v/>
      </c>
      <c r="K523" s="60" t="str">
        <f t="shared" ca="1" si="95"/>
        <v/>
      </c>
      <c r="L523" s="60"/>
      <c r="M523" s="60">
        <f t="shared" ca="1" si="96"/>
        <v>0</v>
      </c>
      <c r="N523" s="61" t="str">
        <f t="shared" ca="1" si="97"/>
        <v/>
      </c>
      <c r="O523" s="61"/>
      <c r="P523" s="62"/>
      <c r="Q523" s="62"/>
      <c r="R523" s="62"/>
      <c r="S523" s="62"/>
      <c r="T523" s="62"/>
      <c r="U523" s="63">
        <f t="shared" si="98"/>
        <v>0</v>
      </c>
    </row>
    <row r="524" spans="1:21" ht="15" hidden="1" customHeight="1" x14ac:dyDescent="0.3">
      <c r="A524" s="330"/>
      <c r="B524" s="56">
        <v>48</v>
      </c>
      <c r="C524" s="57" t="str">
        <f t="shared" ca="1" si="88"/>
        <v>6.2</v>
      </c>
      <c r="D524" s="57" t="str">
        <f t="shared" ca="1" si="89"/>
        <v>c</v>
      </c>
      <c r="E524" s="57" t="s">
        <v>46</v>
      </c>
      <c r="F524" s="64" t="str">
        <f t="shared" ca="1" si="90"/>
        <v>https://conservatoire.agglo-larochelle.fr/accessibilite</v>
      </c>
      <c r="G524" s="57" t="str">
        <f t="shared" ca="1" si="91"/>
        <v>A</v>
      </c>
      <c r="H524" s="57" t="str">
        <f t="shared" ca="1" si="92"/>
        <v>x</v>
      </c>
      <c r="I524" s="57" t="str">
        <f t="shared" ca="1" si="93"/>
        <v/>
      </c>
      <c r="J524" s="59" t="str">
        <f t="shared" ca="1" si="94"/>
        <v/>
      </c>
      <c r="K524" s="60" t="str">
        <f t="shared" ca="1" si="95"/>
        <v/>
      </c>
      <c r="L524" s="60"/>
      <c r="M524" s="60">
        <f t="shared" ca="1" si="96"/>
        <v>0</v>
      </c>
      <c r="N524" s="61" t="str">
        <f t="shared" ca="1" si="97"/>
        <v/>
      </c>
      <c r="O524" s="61"/>
      <c r="P524" s="62"/>
      <c r="Q524" s="62"/>
      <c r="R524" s="62"/>
      <c r="S524" s="62"/>
      <c r="T524" s="62"/>
      <c r="U524" s="63">
        <f t="shared" si="98"/>
        <v>0</v>
      </c>
    </row>
    <row r="525" spans="1:21" ht="15" hidden="1" customHeight="1" x14ac:dyDescent="0.3">
      <c r="A525" s="330"/>
      <c r="B525" s="56">
        <v>48</v>
      </c>
      <c r="C525" s="57" t="str">
        <f t="shared" ca="1" si="88"/>
        <v>6.2</v>
      </c>
      <c r="D525" s="57" t="str">
        <f t="shared" ca="1" si="89"/>
        <v>c</v>
      </c>
      <c r="E525" s="57" t="s">
        <v>49</v>
      </c>
      <c r="F525" s="64" t="str">
        <f t="shared" ca="1" si="90"/>
        <v>https://conservatoire.agglo-larochelle.fr/mentions-legales</v>
      </c>
      <c r="G525" s="57" t="str">
        <f t="shared" ca="1" si="91"/>
        <v>A</v>
      </c>
      <c r="H525" s="57" t="str">
        <f t="shared" ca="1" si="92"/>
        <v>x</v>
      </c>
      <c r="I525" s="57" t="str">
        <f t="shared" ca="1" si="93"/>
        <v/>
      </c>
      <c r="J525" s="59" t="str">
        <f t="shared" ca="1" si="94"/>
        <v/>
      </c>
      <c r="K525" s="60" t="str">
        <f t="shared" ca="1" si="95"/>
        <v/>
      </c>
      <c r="L525" s="60"/>
      <c r="M525" s="60">
        <f t="shared" ca="1" si="96"/>
        <v>0</v>
      </c>
      <c r="N525" s="61" t="str">
        <f t="shared" ca="1" si="97"/>
        <v/>
      </c>
      <c r="O525" s="61"/>
      <c r="P525" s="62"/>
      <c r="Q525" s="62"/>
      <c r="R525" s="62"/>
      <c r="S525" s="62"/>
      <c r="T525" s="62"/>
      <c r="U525" s="63">
        <f t="shared" si="98"/>
        <v>0</v>
      </c>
    </row>
    <row r="526" spans="1:21" ht="147.75" customHeight="1" x14ac:dyDescent="0.3">
      <c r="A526" s="330" t="s">
        <v>91</v>
      </c>
      <c r="B526" s="56">
        <v>49</v>
      </c>
      <c r="C526" s="57" t="str">
        <f t="shared" ca="1" si="88"/>
        <v>7.1</v>
      </c>
      <c r="D526" s="57" t="str">
        <f t="shared" ca="1" si="89"/>
        <v>c</v>
      </c>
      <c r="E526" s="57" t="s">
        <v>10</v>
      </c>
      <c r="F526" s="64" t="str">
        <f t="shared" ca="1" si="90"/>
        <v>https://conservatoire.agglo-larochelle.fr/</v>
      </c>
      <c r="G526" s="57" t="str">
        <f t="shared" ca="1" si="91"/>
        <v>A</v>
      </c>
      <c r="H526" s="57" t="str">
        <f t="shared" ca="1" si="92"/>
        <v>x</v>
      </c>
      <c r="I526" s="57" t="str">
        <f t="shared" ca="1" si="93"/>
        <v>Bloquante</v>
      </c>
      <c r="J526" s="59" t="str">
        <f t="shared" ca="1" si="94"/>
        <v>Une seule fois dans la page</v>
      </c>
      <c r="K526" s="60">
        <f t="shared" ca="1" si="95"/>
        <v>1</v>
      </c>
      <c r="L526" s="60"/>
      <c r="M526" s="60">
        <f t="shared" ca="1" si="96"/>
        <v>0</v>
      </c>
      <c r="N526" s="61" t="str">
        <f t="shared" ca="1" si="97"/>
        <v>la carte dispose d'un attribut aria-hidden=true qui la rend inatteignable aux TA mais reste atteignable au clavier. Il faudrait ajouter un tabindex-1 ainsi qu'une alterntive à cette carte (une liste des lieux par exemple) 
le champ de recherche avec autocompletion ne respecte pas le motif de conception combobox</v>
      </c>
      <c r="O526" s="61"/>
      <c r="P526" s="62"/>
      <c r="Q526" s="62"/>
      <c r="R526" s="62"/>
      <c r="S526" s="62"/>
      <c r="T526" s="62"/>
      <c r="U526" s="63">
        <f t="shared" si="98"/>
        <v>0</v>
      </c>
    </row>
    <row r="527" spans="1:21" ht="15" hidden="1" customHeight="1" x14ac:dyDescent="0.3">
      <c r="A527" s="330"/>
      <c r="B527" s="56">
        <v>49</v>
      </c>
      <c r="C527" s="57" t="str">
        <f t="shared" ca="1" si="88"/>
        <v>7.1</v>
      </c>
      <c r="D527" s="57" t="str">
        <f t="shared" ca="1" si="89"/>
        <v>na</v>
      </c>
      <c r="E527" s="57" t="s">
        <v>13</v>
      </c>
      <c r="F527" s="64" t="str">
        <f t="shared" ca="1" si="90"/>
        <v>https://conservatoire.agglo-larochelle.fr/plan-du-site</v>
      </c>
      <c r="G527" s="57" t="str">
        <f t="shared" ca="1" si="91"/>
        <v>A</v>
      </c>
      <c r="H527" s="57" t="str">
        <f t="shared" ca="1" si="92"/>
        <v>x</v>
      </c>
      <c r="I527" s="57" t="str">
        <f t="shared" ca="1" si="93"/>
        <v/>
      </c>
      <c r="J527" s="59" t="str">
        <f t="shared" ca="1" si="94"/>
        <v/>
      </c>
      <c r="K527" s="60" t="str">
        <f t="shared" ca="1" si="95"/>
        <v/>
      </c>
      <c r="L527" s="60"/>
      <c r="M527" s="60">
        <f t="shared" ca="1" si="96"/>
        <v>0</v>
      </c>
      <c r="N527" s="61" t="str">
        <f t="shared" ca="1" si="97"/>
        <v/>
      </c>
      <c r="O527" s="61"/>
      <c r="P527" s="62"/>
      <c r="Q527" s="62"/>
      <c r="R527" s="62"/>
      <c r="S527" s="62"/>
      <c r="T527" s="62"/>
      <c r="U527" s="63">
        <f t="shared" si="98"/>
        <v>0</v>
      </c>
    </row>
    <row r="528" spans="1:21" ht="15" hidden="1" customHeight="1" x14ac:dyDescent="0.3">
      <c r="A528" s="330"/>
      <c r="B528" s="56">
        <v>49</v>
      </c>
      <c r="C528" s="57" t="str">
        <f t="shared" ca="1" si="88"/>
        <v>7.1</v>
      </c>
      <c r="D528" s="57" t="str">
        <f t="shared" ca="1" si="89"/>
        <v>na</v>
      </c>
      <c r="E528" s="57" t="s">
        <v>16</v>
      </c>
      <c r="F528" s="64" t="str">
        <f t="shared" ca="1" si="90"/>
        <v>https://conservatoire.agglo-larochelle.fr/musique</v>
      </c>
      <c r="G528" s="57" t="str">
        <f t="shared" ca="1" si="91"/>
        <v>A</v>
      </c>
      <c r="H528" s="57" t="str">
        <f t="shared" ca="1" si="92"/>
        <v>x</v>
      </c>
      <c r="I528" s="57" t="str">
        <f t="shared" ca="1" si="93"/>
        <v/>
      </c>
      <c r="J528" s="59" t="str">
        <f t="shared" ca="1" si="94"/>
        <v/>
      </c>
      <c r="K528" s="60" t="str">
        <f t="shared" ca="1" si="95"/>
        <v/>
      </c>
      <c r="L528" s="60"/>
      <c r="M528" s="60">
        <f t="shared" ca="1" si="96"/>
        <v>0</v>
      </c>
      <c r="N528" s="61" t="str">
        <f t="shared" ca="1" si="97"/>
        <v/>
      </c>
      <c r="O528" s="61"/>
      <c r="P528" s="62"/>
      <c r="Q528" s="62"/>
      <c r="R528" s="62"/>
      <c r="S528" s="62"/>
      <c r="T528" s="62"/>
      <c r="U528" s="63">
        <f t="shared" si="98"/>
        <v>0</v>
      </c>
    </row>
    <row r="529" spans="1:21" ht="15" hidden="1" customHeight="1" x14ac:dyDescent="0.3">
      <c r="A529" s="330"/>
      <c r="B529" s="56">
        <v>49</v>
      </c>
      <c r="C529" s="57" t="str">
        <f t="shared" ca="1" si="88"/>
        <v>7.1</v>
      </c>
      <c r="D529" s="57" t="str">
        <f t="shared" ca="1" si="89"/>
        <v>c</v>
      </c>
      <c r="E529" s="57" t="s">
        <v>19</v>
      </c>
      <c r="F529" s="64" t="str">
        <f t="shared" ca="1" si="90"/>
        <v>https://conservatoire.agglo-larochelle.fr/musique/parcours-du-musicien</v>
      </c>
      <c r="G529" s="57" t="str">
        <f t="shared" ca="1" si="91"/>
        <v>A</v>
      </c>
      <c r="H529" s="57" t="str">
        <f t="shared" ca="1" si="92"/>
        <v>x</v>
      </c>
      <c r="I529" s="57" t="str">
        <f t="shared" ca="1" si="93"/>
        <v/>
      </c>
      <c r="J529" s="59" t="str">
        <f t="shared" ca="1" si="94"/>
        <v/>
      </c>
      <c r="K529" s="60" t="str">
        <f t="shared" ca="1" si="95"/>
        <v/>
      </c>
      <c r="L529" s="60"/>
      <c r="M529" s="60">
        <f t="shared" ca="1" si="96"/>
        <v>0</v>
      </c>
      <c r="N529" s="61" t="str">
        <f t="shared" ca="1" si="97"/>
        <v/>
      </c>
      <c r="O529" s="61"/>
      <c r="P529" s="62"/>
      <c r="Q529" s="62"/>
      <c r="R529" s="62"/>
      <c r="S529" s="62"/>
      <c r="T529" s="62"/>
      <c r="U529" s="63">
        <f t="shared" si="98"/>
        <v>0</v>
      </c>
    </row>
    <row r="530" spans="1:21" ht="15" hidden="1" customHeight="1" x14ac:dyDescent="0.3">
      <c r="A530" s="330"/>
      <c r="B530" s="46">
        <v>49</v>
      </c>
      <c r="C530" s="47" t="str">
        <f t="shared" ca="1" si="88"/>
        <v>7.1</v>
      </c>
      <c r="D530" s="47" t="str">
        <f t="shared" ca="1" si="89"/>
        <v>c</v>
      </c>
      <c r="E530" s="47" t="s">
        <v>22</v>
      </c>
      <c r="F530" s="65" t="str">
        <f t="shared" ca="1" si="90"/>
        <v>https://conservatoire.agglo-larochelle.fr/musique/enseignants-musique</v>
      </c>
      <c r="G530" s="47" t="str">
        <f t="shared" ca="1" si="91"/>
        <v>A</v>
      </c>
      <c r="H530" s="47" t="str">
        <f t="shared" ca="1" si="92"/>
        <v>x</v>
      </c>
      <c r="I530" s="47" t="str">
        <f t="shared" ca="1" si="93"/>
        <v/>
      </c>
      <c r="J530" s="49" t="str">
        <f t="shared" ca="1" si="94"/>
        <v/>
      </c>
      <c r="K530" s="50" t="str">
        <f t="shared" ca="1" si="95"/>
        <v/>
      </c>
      <c r="L530" s="50"/>
      <c r="M530" s="50">
        <f t="shared" ca="1" si="96"/>
        <v>0</v>
      </c>
      <c r="N530" s="51" t="str">
        <f t="shared" ca="1" si="97"/>
        <v/>
      </c>
      <c r="O530" s="51"/>
      <c r="P530" s="52"/>
      <c r="Q530" s="52"/>
      <c r="R530" s="52"/>
      <c r="S530" s="52"/>
      <c r="T530" s="52"/>
      <c r="U530" s="53">
        <f t="shared" si="98"/>
        <v>0</v>
      </c>
    </row>
    <row r="531" spans="1:21" ht="15" hidden="1" customHeight="1" x14ac:dyDescent="0.3">
      <c r="A531" s="330"/>
      <c r="B531" s="56">
        <v>49</v>
      </c>
      <c r="C531" s="57" t="str">
        <f t="shared" ca="1" si="88"/>
        <v>7.1</v>
      </c>
      <c r="D531" s="57" t="str">
        <f t="shared" ca="1" si="89"/>
        <v>c</v>
      </c>
      <c r="E531" s="57" t="s">
        <v>25</v>
      </c>
      <c r="F531" s="64" t="str">
        <f t="shared" ca="1" si="90"/>
        <v>https://conservatoire.agglo-larochelle.fr/agenda?</v>
      </c>
      <c r="G531" s="57" t="str">
        <f t="shared" ca="1" si="91"/>
        <v>A</v>
      </c>
      <c r="H531" s="57" t="str">
        <f t="shared" ca="1" si="92"/>
        <v>x</v>
      </c>
      <c r="I531" s="57" t="str">
        <f t="shared" ca="1" si="93"/>
        <v/>
      </c>
      <c r="J531" s="59" t="str">
        <f t="shared" ca="1" si="94"/>
        <v/>
      </c>
      <c r="K531" s="60" t="str">
        <f t="shared" ca="1" si="95"/>
        <v/>
      </c>
      <c r="L531" s="60"/>
      <c r="M531" s="60">
        <f t="shared" ca="1" si="96"/>
        <v>0</v>
      </c>
      <c r="N531" s="61" t="str">
        <f t="shared" ca="1" si="97"/>
        <v/>
      </c>
      <c r="O531" s="61"/>
      <c r="P531" s="62"/>
      <c r="Q531" s="62"/>
      <c r="R531" s="62"/>
      <c r="S531" s="62"/>
      <c r="T531" s="62"/>
      <c r="U531" s="63">
        <f t="shared" si="98"/>
        <v>0</v>
      </c>
    </row>
    <row r="532" spans="1:21" ht="15" hidden="1" customHeight="1" x14ac:dyDescent="0.3">
      <c r="A532" s="330"/>
      <c r="B532" s="56">
        <v>49</v>
      </c>
      <c r="C532" s="57" t="str">
        <f t="shared" ca="1" si="88"/>
        <v>7.1</v>
      </c>
      <c r="D532" s="57" t="str">
        <f t="shared" ca="1" si="89"/>
        <v>c</v>
      </c>
      <c r="E532" s="57" t="s">
        <v>28</v>
      </c>
      <c r="F532" s="64" t="str">
        <f t="shared" ca="1" si="90"/>
        <v>https://conservatoire.agglo-larochelle.fr/agenda?article=conservatoire-funky-band-et-ateliers-musiques-actuelles</v>
      </c>
      <c r="G532" s="57" t="str">
        <f t="shared" ca="1" si="91"/>
        <v>A</v>
      </c>
      <c r="H532" s="57" t="str">
        <f t="shared" ca="1" si="92"/>
        <v>x</v>
      </c>
      <c r="I532" s="57" t="str">
        <f t="shared" ca="1" si="93"/>
        <v/>
      </c>
      <c r="J532" s="59" t="str">
        <f t="shared" ca="1" si="94"/>
        <v/>
      </c>
      <c r="K532" s="60" t="str">
        <f t="shared" ca="1" si="95"/>
        <v/>
      </c>
      <c r="L532" s="60"/>
      <c r="M532" s="60">
        <f t="shared" ca="1" si="96"/>
        <v>0</v>
      </c>
      <c r="N532" s="61" t="str">
        <f t="shared" ca="1" si="97"/>
        <v/>
      </c>
      <c r="O532" s="61"/>
      <c r="P532" s="62"/>
      <c r="Q532" s="62"/>
      <c r="R532" s="62"/>
      <c r="S532" s="62"/>
      <c r="T532" s="62"/>
      <c r="U532" s="63">
        <f t="shared" si="98"/>
        <v>0</v>
      </c>
    </row>
    <row r="533" spans="1:21" ht="15" hidden="1" customHeight="1" x14ac:dyDescent="0.3">
      <c r="A533" s="330"/>
      <c r="B533" s="56">
        <v>49</v>
      </c>
      <c r="C533" s="57" t="str">
        <f t="shared" ca="1" si="88"/>
        <v>7.1</v>
      </c>
      <c r="D533" s="57" t="str">
        <f t="shared" ca="1" si="89"/>
        <v>na</v>
      </c>
      <c r="E533" s="57" t="s">
        <v>31</v>
      </c>
      <c r="F533" s="64" t="str">
        <f t="shared" ca="1" si="90"/>
        <v>https://conservatoire.agglo-larochelle.fr/actualites</v>
      </c>
      <c r="G533" s="57" t="str">
        <f t="shared" ca="1" si="91"/>
        <v>A</v>
      </c>
      <c r="H533" s="57" t="str">
        <f t="shared" ca="1" si="92"/>
        <v>x</v>
      </c>
      <c r="I533" s="57" t="str">
        <f t="shared" ca="1" si="93"/>
        <v/>
      </c>
      <c r="J533" s="59" t="str">
        <f t="shared" ca="1" si="94"/>
        <v/>
      </c>
      <c r="K533" s="60" t="str">
        <f t="shared" ca="1" si="95"/>
        <v/>
      </c>
      <c r="L533" s="60"/>
      <c r="M533" s="60">
        <f t="shared" ca="1" si="96"/>
        <v>0</v>
      </c>
      <c r="N533" s="61" t="str">
        <f t="shared" ca="1" si="97"/>
        <v/>
      </c>
      <c r="O533" s="61"/>
      <c r="P533" s="62"/>
      <c r="Q533" s="62"/>
      <c r="R533" s="62"/>
      <c r="S533" s="62"/>
      <c r="T533" s="62"/>
      <c r="U533" s="63">
        <f t="shared" si="98"/>
        <v>0</v>
      </c>
    </row>
    <row r="534" spans="1:21" ht="15" hidden="1" customHeight="1" x14ac:dyDescent="0.3">
      <c r="A534" s="330"/>
      <c r="B534" s="56">
        <v>49</v>
      </c>
      <c r="C534" s="57" t="str">
        <f t="shared" ca="1" si="88"/>
        <v>7.1</v>
      </c>
      <c r="D534" s="57" t="str">
        <f t="shared" ca="1" si="89"/>
        <v>c</v>
      </c>
      <c r="E534" s="57" t="s">
        <v>34</v>
      </c>
      <c r="F534" s="64" t="str">
        <f t="shared" ca="1" si="90"/>
        <v>https://conservatoire.agglo-larochelle.fr/-/ouverture-de-saison</v>
      </c>
      <c r="G534" s="57" t="str">
        <f t="shared" ca="1" si="91"/>
        <v>A</v>
      </c>
      <c r="H534" s="57" t="str">
        <f t="shared" ca="1" si="92"/>
        <v>x</v>
      </c>
      <c r="I534" s="57" t="str">
        <f t="shared" ca="1" si="93"/>
        <v/>
      </c>
      <c r="J534" s="59" t="str">
        <f t="shared" ca="1" si="94"/>
        <v/>
      </c>
      <c r="K534" s="60" t="str">
        <f t="shared" ca="1" si="95"/>
        <v/>
      </c>
      <c r="L534" s="60"/>
      <c r="M534" s="60">
        <f t="shared" ca="1" si="96"/>
        <v>0</v>
      </c>
      <c r="N534" s="61" t="str">
        <f t="shared" ca="1" si="97"/>
        <v/>
      </c>
      <c r="O534" s="61"/>
      <c r="P534" s="62"/>
      <c r="Q534" s="62"/>
      <c r="R534" s="62"/>
      <c r="S534" s="62"/>
      <c r="T534" s="62"/>
      <c r="U534" s="63">
        <f t="shared" si="98"/>
        <v>0</v>
      </c>
    </row>
    <row r="535" spans="1:21" ht="15" hidden="1" customHeight="1" x14ac:dyDescent="0.3">
      <c r="A535" s="330"/>
      <c r="B535" s="56">
        <v>49</v>
      </c>
      <c r="C535" s="57" t="str">
        <f t="shared" ca="1" si="88"/>
        <v>7.1</v>
      </c>
      <c r="D535" s="57" t="str">
        <f t="shared" ca="1" si="89"/>
        <v>c</v>
      </c>
      <c r="E535" s="57" t="s">
        <v>37</v>
      </c>
      <c r="F535" s="64" t="str">
        <f t="shared" ca="1" si="90"/>
        <v>https://conservatoire.agglo-larochelle.fr/contactez-nous</v>
      </c>
      <c r="G535" s="57" t="str">
        <f t="shared" ca="1" si="91"/>
        <v>A</v>
      </c>
      <c r="H535" s="57" t="str">
        <f t="shared" ca="1" si="92"/>
        <v>x</v>
      </c>
      <c r="I535" s="57" t="str">
        <f t="shared" ca="1" si="93"/>
        <v/>
      </c>
      <c r="J535" s="59" t="str">
        <f t="shared" ca="1" si="94"/>
        <v/>
      </c>
      <c r="K535" s="60" t="str">
        <f t="shared" ca="1" si="95"/>
        <v/>
      </c>
      <c r="L535" s="60"/>
      <c r="M535" s="60">
        <f t="shared" ca="1" si="96"/>
        <v>0</v>
      </c>
      <c r="N535" s="61" t="str">
        <f t="shared" ca="1" si="97"/>
        <v/>
      </c>
      <c r="O535" s="61"/>
      <c r="P535" s="62"/>
      <c r="Q535" s="62"/>
      <c r="R535" s="62"/>
      <c r="S535" s="62"/>
      <c r="T535" s="62"/>
      <c r="U535" s="63">
        <f t="shared" si="98"/>
        <v>0</v>
      </c>
    </row>
    <row r="536" spans="1:21" ht="15" hidden="1" customHeight="1" x14ac:dyDescent="0.3">
      <c r="A536" s="330"/>
      <c r="B536" s="56">
        <v>49</v>
      </c>
      <c r="C536" s="57" t="str">
        <f t="shared" ca="1" si="88"/>
        <v>7.1</v>
      </c>
      <c r="D536" s="57" t="str">
        <f t="shared" ca="1" si="89"/>
        <v>c</v>
      </c>
      <c r="E536" s="57" t="s">
        <v>40</v>
      </c>
      <c r="F536" s="64" t="str">
        <f t="shared" ca="1" si="90"/>
        <v>https://conservatoire.agglo-larochelle.fr/pratique/reseau-des-ecoles-de-l-agglo?article=puilboreau-a-deux-pas-de-la</v>
      </c>
      <c r="G536" s="57" t="str">
        <f t="shared" ca="1" si="91"/>
        <v>A</v>
      </c>
      <c r="H536" s="57" t="str">
        <f t="shared" ca="1" si="92"/>
        <v>x</v>
      </c>
      <c r="I536" s="57" t="str">
        <f t="shared" ca="1" si="93"/>
        <v/>
      </c>
      <c r="J536" s="59" t="str">
        <f t="shared" ca="1" si="94"/>
        <v/>
      </c>
      <c r="K536" s="60" t="str">
        <f t="shared" ca="1" si="95"/>
        <v/>
      </c>
      <c r="L536" s="60"/>
      <c r="M536" s="60">
        <f t="shared" ca="1" si="96"/>
        <v>0</v>
      </c>
      <c r="N536" s="61" t="str">
        <f t="shared" ca="1" si="97"/>
        <v/>
      </c>
      <c r="O536" s="61"/>
      <c r="P536" s="62"/>
      <c r="Q536" s="62"/>
      <c r="R536" s="62"/>
      <c r="S536" s="62"/>
      <c r="T536" s="62"/>
      <c r="U536" s="63">
        <f t="shared" si="98"/>
        <v>0</v>
      </c>
    </row>
    <row r="537" spans="1:21" ht="15" hidden="1" customHeight="1" x14ac:dyDescent="0.3">
      <c r="A537" s="330"/>
      <c r="B537" s="56">
        <v>49</v>
      </c>
      <c r="C537" s="57" t="str">
        <f t="shared" ref="C537:C600" ca="1" si="99">IF(INDIRECT($E537&amp;"!B"&amp;$B537)=0,"",INDIRECT($E537&amp;"!B"&amp;$B537))</f>
        <v>7.1</v>
      </c>
      <c r="D537" s="57" t="str">
        <f t="shared" ref="D537:D600" ca="1" si="100">IF(INDIRECT($E537&amp;"!F"&amp;$B537)=0,"",INDIRECT($E537&amp;"!F"&amp;$B537))</f>
        <v>c</v>
      </c>
      <c r="E537" s="57" t="s">
        <v>43</v>
      </c>
      <c r="F537" s="64" t="str">
        <f t="shared" ref="F537:F600" ca="1" si="101">HYPERLINK(INDIRECT($E537&amp;"!C3"))</f>
        <v>https://conservatoire.agglo-larochelle.fr/ressources-documentaires</v>
      </c>
      <c r="G537" s="57" t="str">
        <f t="shared" ref="G537:G600" ca="1" si="102">IF(INDIRECT($E537&amp;"!C"&amp;$B537)=0,"",INDIRECT($E537&amp;"!C"&amp;$B537))</f>
        <v>A</v>
      </c>
      <c r="H537" s="57" t="str">
        <f t="shared" ref="H537:H600" ca="1" si="103">IF(INDIRECT($E537&amp;"!D"&amp;$B537)=0,"",INDIRECT($E537&amp;"!D"&amp;$B537))</f>
        <v>x</v>
      </c>
      <c r="I537" s="57" t="str">
        <f t="shared" ref="I537:I600" ca="1" si="104">IF(INDIRECT($E537&amp;"!H"&amp;$B537)=0,"",INDIRECT($E537&amp;"!H"&amp;$B537))</f>
        <v/>
      </c>
      <c r="J537" s="59" t="str">
        <f t="shared" ref="J537:J600" ca="1" si="105">IF(INDIRECT($E537&amp;"!I"&amp;$B537)=0,"",INDIRECT($E537&amp;"!I"&amp;$B537))</f>
        <v/>
      </c>
      <c r="K537" s="60" t="str">
        <f t="shared" ref="K537:K600" ca="1" si="106">IFERROR(VLOOKUP($J537,$W$1:$AA$4,(MATCH($I537,$X$5:$AA$5,0))+1,FALSE),"")</f>
        <v/>
      </c>
      <c r="L537" s="60"/>
      <c r="M537" s="60">
        <f t="shared" ref="M537:M600" ca="1" si="107">COUNTIFS($C$7:$C$1491,$C537,$D$7:$D$1491,"nc")</f>
        <v>0</v>
      </c>
      <c r="N537" s="61" t="str">
        <f t="shared" ref="N537:N600" ca="1" si="108">IF(INDIRECT($E537&amp;"!J"&amp;$B537)=0,"",INDIRECT($E537&amp;"!J"&amp;$B537))</f>
        <v/>
      </c>
      <c r="O537" s="61"/>
      <c r="P537" s="62"/>
      <c r="Q537" s="62"/>
      <c r="R537" s="62"/>
      <c r="S537" s="62"/>
      <c r="T537" s="62"/>
      <c r="U537" s="63">
        <f t="shared" si="98"/>
        <v>0</v>
      </c>
    </row>
    <row r="538" spans="1:21" ht="15" hidden="1" customHeight="1" x14ac:dyDescent="0.3">
      <c r="A538" s="330"/>
      <c r="B538" s="56">
        <v>49</v>
      </c>
      <c r="C538" s="57" t="str">
        <f t="shared" ca="1" si="99"/>
        <v>7.1</v>
      </c>
      <c r="D538" s="57" t="str">
        <f t="shared" ca="1" si="100"/>
        <v>c</v>
      </c>
      <c r="E538" s="57" t="s">
        <v>46</v>
      </c>
      <c r="F538" s="64" t="str">
        <f t="shared" ca="1" si="101"/>
        <v>https://conservatoire.agglo-larochelle.fr/accessibilite</v>
      </c>
      <c r="G538" s="57" t="str">
        <f t="shared" ca="1" si="102"/>
        <v>A</v>
      </c>
      <c r="H538" s="57" t="str">
        <f t="shared" ca="1" si="103"/>
        <v>x</v>
      </c>
      <c r="I538" s="57" t="str">
        <f t="shared" ca="1" si="104"/>
        <v/>
      </c>
      <c r="J538" s="59" t="str">
        <f t="shared" ca="1" si="105"/>
        <v/>
      </c>
      <c r="K538" s="60" t="str">
        <f t="shared" ca="1" si="106"/>
        <v/>
      </c>
      <c r="L538" s="60"/>
      <c r="M538" s="60">
        <f t="shared" ca="1" si="107"/>
        <v>0</v>
      </c>
      <c r="N538" s="61" t="str">
        <f t="shared" ca="1" si="108"/>
        <v/>
      </c>
      <c r="O538" s="61"/>
      <c r="P538" s="62"/>
      <c r="Q538" s="62"/>
      <c r="R538" s="62"/>
      <c r="S538" s="62"/>
      <c r="T538" s="62"/>
      <c r="U538" s="63">
        <f t="shared" si="98"/>
        <v>0</v>
      </c>
    </row>
    <row r="539" spans="1:21" ht="15" hidden="1" customHeight="1" x14ac:dyDescent="0.3">
      <c r="A539" s="330"/>
      <c r="B539" s="56">
        <v>49</v>
      </c>
      <c r="C539" s="57" t="str">
        <f t="shared" ca="1" si="99"/>
        <v>7.1</v>
      </c>
      <c r="D539" s="57" t="str">
        <f t="shared" ca="1" si="100"/>
        <v>c</v>
      </c>
      <c r="E539" s="57" t="s">
        <v>49</v>
      </c>
      <c r="F539" s="64" t="str">
        <f t="shared" ca="1" si="101"/>
        <v>https://conservatoire.agglo-larochelle.fr/mentions-legales</v>
      </c>
      <c r="G539" s="57" t="str">
        <f t="shared" ca="1" si="102"/>
        <v>A</v>
      </c>
      <c r="H539" s="57" t="str">
        <f t="shared" ca="1" si="103"/>
        <v>x</v>
      </c>
      <c r="I539" s="57" t="str">
        <f t="shared" ca="1" si="104"/>
        <v/>
      </c>
      <c r="J539" s="59" t="str">
        <f t="shared" ca="1" si="105"/>
        <v/>
      </c>
      <c r="K539" s="60" t="str">
        <f t="shared" ca="1" si="106"/>
        <v/>
      </c>
      <c r="L539" s="60"/>
      <c r="M539" s="60">
        <f t="shared" ca="1" si="107"/>
        <v>0</v>
      </c>
      <c r="N539" s="61" t="str">
        <f t="shared" ca="1" si="108"/>
        <v/>
      </c>
      <c r="O539" s="61"/>
      <c r="P539" s="62"/>
      <c r="Q539" s="62"/>
      <c r="R539" s="62"/>
      <c r="S539" s="62"/>
      <c r="T539" s="62"/>
      <c r="U539" s="63">
        <f t="shared" si="98"/>
        <v>0</v>
      </c>
    </row>
    <row r="540" spans="1:21" ht="15" hidden="1" customHeight="1" x14ac:dyDescent="0.3">
      <c r="A540" s="330"/>
      <c r="B540" s="56">
        <v>50</v>
      </c>
      <c r="C540" s="57" t="str">
        <f t="shared" ca="1" si="99"/>
        <v>7.2</v>
      </c>
      <c r="D540" s="57" t="str">
        <f t="shared" ca="1" si="100"/>
        <v>na</v>
      </c>
      <c r="E540" s="57" t="s">
        <v>10</v>
      </c>
      <c r="F540" s="64" t="str">
        <f t="shared" ca="1" si="101"/>
        <v>https://conservatoire.agglo-larochelle.fr/</v>
      </c>
      <c r="G540" s="57" t="str">
        <f t="shared" ca="1" si="102"/>
        <v>A</v>
      </c>
      <c r="H540" s="57" t="str">
        <f t="shared" ca="1" si="103"/>
        <v/>
      </c>
      <c r="I540" s="57" t="str">
        <f t="shared" ca="1" si="104"/>
        <v/>
      </c>
      <c r="J540" s="59" t="str">
        <f t="shared" ca="1" si="105"/>
        <v/>
      </c>
      <c r="K540" s="60" t="str">
        <f t="shared" ca="1" si="106"/>
        <v/>
      </c>
      <c r="L540" s="60"/>
      <c r="M540" s="60">
        <f t="shared" ca="1" si="107"/>
        <v>0</v>
      </c>
      <c r="N540" s="61" t="str">
        <f t="shared" ca="1" si="108"/>
        <v/>
      </c>
      <c r="O540" s="61"/>
      <c r="P540" s="62"/>
      <c r="Q540" s="62"/>
      <c r="R540" s="62"/>
      <c r="S540" s="62"/>
      <c r="T540" s="62"/>
      <c r="U540" s="63">
        <f t="shared" si="98"/>
        <v>0</v>
      </c>
    </row>
    <row r="541" spans="1:21" ht="15" hidden="1" customHeight="1" x14ac:dyDescent="0.3">
      <c r="A541" s="330"/>
      <c r="B541" s="56">
        <v>50</v>
      </c>
      <c r="C541" s="57" t="str">
        <f t="shared" ca="1" si="99"/>
        <v>7.2</v>
      </c>
      <c r="D541" s="57" t="str">
        <f t="shared" ca="1" si="100"/>
        <v>na</v>
      </c>
      <c r="E541" s="57" t="s">
        <v>13</v>
      </c>
      <c r="F541" s="64" t="str">
        <f t="shared" ca="1" si="101"/>
        <v>https://conservatoire.agglo-larochelle.fr/plan-du-site</v>
      </c>
      <c r="G541" s="57" t="str">
        <f t="shared" ca="1" si="102"/>
        <v>A</v>
      </c>
      <c r="H541" s="57" t="str">
        <f t="shared" ca="1" si="103"/>
        <v/>
      </c>
      <c r="I541" s="57" t="str">
        <f t="shared" ca="1" si="104"/>
        <v/>
      </c>
      <c r="J541" s="59" t="str">
        <f t="shared" ca="1" si="105"/>
        <v/>
      </c>
      <c r="K541" s="60" t="str">
        <f t="shared" ca="1" si="106"/>
        <v/>
      </c>
      <c r="L541" s="60"/>
      <c r="M541" s="60">
        <f t="shared" ca="1" si="107"/>
        <v>0</v>
      </c>
      <c r="N541" s="61" t="str">
        <f t="shared" ca="1" si="108"/>
        <v/>
      </c>
      <c r="O541" s="61"/>
      <c r="P541" s="62"/>
      <c r="Q541" s="62"/>
      <c r="R541" s="62"/>
      <c r="S541" s="62"/>
      <c r="T541" s="62"/>
      <c r="U541" s="63">
        <f t="shared" si="98"/>
        <v>0</v>
      </c>
    </row>
    <row r="542" spans="1:21" ht="15" hidden="1" customHeight="1" x14ac:dyDescent="0.3">
      <c r="A542" s="330"/>
      <c r="B542" s="56">
        <v>50</v>
      </c>
      <c r="C542" s="57" t="str">
        <f t="shared" ca="1" si="99"/>
        <v>7.2</v>
      </c>
      <c r="D542" s="57" t="str">
        <f t="shared" ca="1" si="100"/>
        <v>na</v>
      </c>
      <c r="E542" s="57" t="s">
        <v>16</v>
      </c>
      <c r="F542" s="64" t="str">
        <f t="shared" ca="1" si="101"/>
        <v>https://conservatoire.agglo-larochelle.fr/musique</v>
      </c>
      <c r="G542" s="57" t="str">
        <f t="shared" ca="1" si="102"/>
        <v>A</v>
      </c>
      <c r="H542" s="57" t="str">
        <f t="shared" ca="1" si="103"/>
        <v/>
      </c>
      <c r="I542" s="57" t="str">
        <f t="shared" ca="1" si="104"/>
        <v/>
      </c>
      <c r="J542" s="59" t="str">
        <f t="shared" ca="1" si="105"/>
        <v/>
      </c>
      <c r="K542" s="60" t="str">
        <f t="shared" ca="1" si="106"/>
        <v/>
      </c>
      <c r="L542" s="60"/>
      <c r="M542" s="60">
        <f t="shared" ca="1" si="107"/>
        <v>0</v>
      </c>
      <c r="N542" s="61" t="str">
        <f t="shared" ca="1" si="108"/>
        <v/>
      </c>
      <c r="O542" s="61"/>
      <c r="P542" s="62"/>
      <c r="Q542" s="62"/>
      <c r="R542" s="62"/>
      <c r="S542" s="62"/>
      <c r="T542" s="62"/>
      <c r="U542" s="63">
        <f t="shared" si="98"/>
        <v>0</v>
      </c>
    </row>
    <row r="543" spans="1:21" ht="15" hidden="1" customHeight="1" x14ac:dyDescent="0.3">
      <c r="A543" s="330"/>
      <c r="B543" s="56">
        <v>50</v>
      </c>
      <c r="C543" s="57" t="str">
        <f t="shared" ca="1" si="99"/>
        <v>7.2</v>
      </c>
      <c r="D543" s="57" t="str">
        <f t="shared" ca="1" si="100"/>
        <v>na</v>
      </c>
      <c r="E543" s="57" t="s">
        <v>19</v>
      </c>
      <c r="F543" s="64" t="str">
        <f t="shared" ca="1" si="101"/>
        <v>https://conservatoire.agglo-larochelle.fr/musique/parcours-du-musicien</v>
      </c>
      <c r="G543" s="57" t="str">
        <f t="shared" ca="1" si="102"/>
        <v>A</v>
      </c>
      <c r="H543" s="57" t="str">
        <f t="shared" ca="1" si="103"/>
        <v/>
      </c>
      <c r="I543" s="57" t="str">
        <f t="shared" ca="1" si="104"/>
        <v/>
      </c>
      <c r="J543" s="59" t="str">
        <f t="shared" ca="1" si="105"/>
        <v/>
      </c>
      <c r="K543" s="60" t="str">
        <f t="shared" ca="1" si="106"/>
        <v/>
      </c>
      <c r="L543" s="60"/>
      <c r="M543" s="60">
        <f t="shared" ca="1" si="107"/>
        <v>0</v>
      </c>
      <c r="N543" s="61" t="str">
        <f t="shared" ca="1" si="108"/>
        <v/>
      </c>
      <c r="O543" s="61"/>
      <c r="P543" s="62"/>
      <c r="Q543" s="62"/>
      <c r="R543" s="62"/>
      <c r="S543" s="62"/>
      <c r="T543" s="62"/>
      <c r="U543" s="63">
        <f t="shared" si="98"/>
        <v>0</v>
      </c>
    </row>
    <row r="544" spans="1:21" ht="15" hidden="1" customHeight="1" x14ac:dyDescent="0.3">
      <c r="A544" s="330"/>
      <c r="B544" s="56">
        <v>50</v>
      </c>
      <c r="C544" s="57" t="str">
        <f t="shared" ca="1" si="99"/>
        <v>7.2</v>
      </c>
      <c r="D544" s="57" t="str">
        <f t="shared" ca="1" si="100"/>
        <v>na</v>
      </c>
      <c r="E544" s="57" t="s">
        <v>22</v>
      </c>
      <c r="F544" s="64" t="str">
        <f t="shared" ca="1" si="101"/>
        <v>https://conservatoire.agglo-larochelle.fr/musique/enseignants-musique</v>
      </c>
      <c r="G544" s="57" t="str">
        <f t="shared" ca="1" si="102"/>
        <v>A</v>
      </c>
      <c r="H544" s="57" t="str">
        <f t="shared" ca="1" si="103"/>
        <v/>
      </c>
      <c r="I544" s="57" t="str">
        <f t="shared" ca="1" si="104"/>
        <v/>
      </c>
      <c r="J544" s="59" t="str">
        <f t="shared" ca="1" si="105"/>
        <v/>
      </c>
      <c r="K544" s="60" t="str">
        <f t="shared" ca="1" si="106"/>
        <v/>
      </c>
      <c r="L544" s="60"/>
      <c r="M544" s="60">
        <f t="shared" ca="1" si="107"/>
        <v>0</v>
      </c>
      <c r="N544" s="61" t="str">
        <f t="shared" ca="1" si="108"/>
        <v/>
      </c>
      <c r="O544" s="61"/>
      <c r="P544" s="62"/>
      <c r="Q544" s="62"/>
      <c r="R544" s="62"/>
      <c r="S544" s="62"/>
      <c r="T544" s="62"/>
      <c r="U544" s="63">
        <f t="shared" si="98"/>
        <v>0</v>
      </c>
    </row>
    <row r="545" spans="1:21" ht="15" hidden="1" customHeight="1" x14ac:dyDescent="0.3">
      <c r="A545" s="330"/>
      <c r="B545" s="56">
        <v>50</v>
      </c>
      <c r="C545" s="57" t="str">
        <f t="shared" ca="1" si="99"/>
        <v>7.2</v>
      </c>
      <c r="D545" s="57" t="str">
        <f t="shared" ca="1" si="100"/>
        <v>na</v>
      </c>
      <c r="E545" s="57" t="s">
        <v>25</v>
      </c>
      <c r="F545" s="64" t="str">
        <f t="shared" ca="1" si="101"/>
        <v>https://conservatoire.agglo-larochelle.fr/agenda?</v>
      </c>
      <c r="G545" s="57" t="str">
        <f t="shared" ca="1" si="102"/>
        <v>A</v>
      </c>
      <c r="H545" s="57" t="str">
        <f t="shared" ca="1" si="103"/>
        <v/>
      </c>
      <c r="I545" s="57" t="str">
        <f t="shared" ca="1" si="104"/>
        <v/>
      </c>
      <c r="J545" s="59" t="str">
        <f t="shared" ca="1" si="105"/>
        <v/>
      </c>
      <c r="K545" s="60" t="str">
        <f t="shared" ca="1" si="106"/>
        <v/>
      </c>
      <c r="L545" s="60"/>
      <c r="M545" s="60">
        <f t="shared" ca="1" si="107"/>
        <v>0</v>
      </c>
      <c r="N545" s="61" t="str">
        <f t="shared" ca="1" si="108"/>
        <v/>
      </c>
      <c r="O545" s="61"/>
      <c r="P545" s="62"/>
      <c r="Q545" s="62"/>
      <c r="R545" s="62"/>
      <c r="S545" s="62"/>
      <c r="T545" s="62"/>
      <c r="U545" s="63">
        <f t="shared" si="98"/>
        <v>0</v>
      </c>
    </row>
    <row r="546" spans="1:21" ht="15" hidden="1" customHeight="1" x14ac:dyDescent="0.3">
      <c r="A546" s="330"/>
      <c r="B546" s="56">
        <v>50</v>
      </c>
      <c r="C546" s="57" t="str">
        <f t="shared" ca="1" si="99"/>
        <v>7.2</v>
      </c>
      <c r="D546" s="57" t="str">
        <f t="shared" ca="1" si="100"/>
        <v>na</v>
      </c>
      <c r="E546" s="57" t="s">
        <v>28</v>
      </c>
      <c r="F546" s="64" t="str">
        <f t="shared" ca="1" si="101"/>
        <v>https://conservatoire.agglo-larochelle.fr/agenda?article=conservatoire-funky-band-et-ateliers-musiques-actuelles</v>
      </c>
      <c r="G546" s="57" t="str">
        <f t="shared" ca="1" si="102"/>
        <v>A</v>
      </c>
      <c r="H546" s="57" t="str">
        <f t="shared" ca="1" si="103"/>
        <v/>
      </c>
      <c r="I546" s="57" t="str">
        <f t="shared" ca="1" si="104"/>
        <v/>
      </c>
      <c r="J546" s="59" t="str">
        <f t="shared" ca="1" si="105"/>
        <v/>
      </c>
      <c r="K546" s="60" t="str">
        <f t="shared" ca="1" si="106"/>
        <v/>
      </c>
      <c r="L546" s="60"/>
      <c r="M546" s="60">
        <f t="shared" ca="1" si="107"/>
        <v>0</v>
      </c>
      <c r="N546" s="61" t="str">
        <f t="shared" ca="1" si="108"/>
        <v/>
      </c>
      <c r="O546" s="61"/>
      <c r="P546" s="62"/>
      <c r="Q546" s="62"/>
      <c r="R546" s="62"/>
      <c r="S546" s="62"/>
      <c r="T546" s="62"/>
      <c r="U546" s="63">
        <f t="shared" si="98"/>
        <v>0</v>
      </c>
    </row>
    <row r="547" spans="1:21" ht="15" hidden="1" customHeight="1" x14ac:dyDescent="0.3">
      <c r="A547" s="330"/>
      <c r="B547" s="56">
        <v>50</v>
      </c>
      <c r="C547" s="57" t="str">
        <f t="shared" ca="1" si="99"/>
        <v>7.2</v>
      </c>
      <c r="D547" s="57" t="str">
        <f t="shared" ca="1" si="100"/>
        <v>na</v>
      </c>
      <c r="E547" s="57" t="s">
        <v>31</v>
      </c>
      <c r="F547" s="64" t="str">
        <f t="shared" ca="1" si="101"/>
        <v>https://conservatoire.agglo-larochelle.fr/actualites</v>
      </c>
      <c r="G547" s="57" t="str">
        <f t="shared" ca="1" si="102"/>
        <v>A</v>
      </c>
      <c r="H547" s="57" t="str">
        <f t="shared" ca="1" si="103"/>
        <v/>
      </c>
      <c r="I547" s="57" t="str">
        <f t="shared" ca="1" si="104"/>
        <v/>
      </c>
      <c r="J547" s="59" t="str">
        <f t="shared" ca="1" si="105"/>
        <v/>
      </c>
      <c r="K547" s="60" t="str">
        <f t="shared" ca="1" si="106"/>
        <v/>
      </c>
      <c r="L547" s="60"/>
      <c r="M547" s="60">
        <f t="shared" ca="1" si="107"/>
        <v>0</v>
      </c>
      <c r="N547" s="61" t="str">
        <f t="shared" ca="1" si="108"/>
        <v/>
      </c>
      <c r="O547" s="61"/>
      <c r="P547" s="62"/>
      <c r="Q547" s="62"/>
      <c r="R547" s="62"/>
      <c r="S547" s="62"/>
      <c r="T547" s="62"/>
      <c r="U547" s="63">
        <f t="shared" si="98"/>
        <v>0</v>
      </c>
    </row>
    <row r="548" spans="1:21" ht="15" hidden="1" customHeight="1" x14ac:dyDescent="0.3">
      <c r="A548" s="330"/>
      <c r="B548" s="46">
        <v>50</v>
      </c>
      <c r="C548" s="47" t="str">
        <f t="shared" ca="1" si="99"/>
        <v>7.2</v>
      </c>
      <c r="D548" s="47" t="str">
        <f t="shared" ca="1" si="100"/>
        <v>na</v>
      </c>
      <c r="E548" s="47" t="s">
        <v>34</v>
      </c>
      <c r="F548" s="65" t="str">
        <f t="shared" ca="1" si="101"/>
        <v>https://conservatoire.agglo-larochelle.fr/-/ouverture-de-saison</v>
      </c>
      <c r="G548" s="47" t="str">
        <f t="shared" ca="1" si="102"/>
        <v>A</v>
      </c>
      <c r="H548" s="47" t="str">
        <f t="shared" ca="1" si="103"/>
        <v/>
      </c>
      <c r="I548" s="47" t="str">
        <f t="shared" ca="1" si="104"/>
        <v/>
      </c>
      <c r="J548" s="49" t="str">
        <f t="shared" ca="1" si="105"/>
        <v/>
      </c>
      <c r="K548" s="50" t="str">
        <f t="shared" ca="1" si="106"/>
        <v/>
      </c>
      <c r="L548" s="50"/>
      <c r="M548" s="50">
        <f t="shared" ca="1" si="107"/>
        <v>0</v>
      </c>
      <c r="N548" s="51" t="str">
        <f t="shared" ca="1" si="108"/>
        <v/>
      </c>
      <c r="O548" s="51"/>
      <c r="P548" s="52"/>
      <c r="Q548" s="52"/>
      <c r="R548" s="52"/>
      <c r="S548" s="52"/>
      <c r="T548" s="52"/>
      <c r="U548" s="53">
        <f t="shared" si="98"/>
        <v>0</v>
      </c>
    </row>
    <row r="549" spans="1:21" ht="15" hidden="1" customHeight="1" x14ac:dyDescent="0.3">
      <c r="A549" s="330"/>
      <c r="B549" s="56">
        <v>50</v>
      </c>
      <c r="C549" s="57" t="str">
        <f t="shared" ca="1" si="99"/>
        <v>7.2</v>
      </c>
      <c r="D549" s="57" t="str">
        <f t="shared" ca="1" si="100"/>
        <v>na</v>
      </c>
      <c r="E549" s="57" t="s">
        <v>37</v>
      </c>
      <c r="F549" s="64" t="str">
        <f t="shared" ca="1" si="101"/>
        <v>https://conservatoire.agglo-larochelle.fr/contactez-nous</v>
      </c>
      <c r="G549" s="57" t="str">
        <f t="shared" ca="1" si="102"/>
        <v>A</v>
      </c>
      <c r="H549" s="57" t="str">
        <f t="shared" ca="1" si="103"/>
        <v/>
      </c>
      <c r="I549" s="57" t="str">
        <f t="shared" ca="1" si="104"/>
        <v/>
      </c>
      <c r="J549" s="59" t="str">
        <f t="shared" ca="1" si="105"/>
        <v/>
      </c>
      <c r="K549" s="60" t="str">
        <f t="shared" ca="1" si="106"/>
        <v/>
      </c>
      <c r="L549" s="60"/>
      <c r="M549" s="60">
        <f t="shared" ca="1" si="107"/>
        <v>0</v>
      </c>
      <c r="N549" s="61" t="str">
        <f t="shared" ca="1" si="108"/>
        <v/>
      </c>
      <c r="O549" s="61"/>
      <c r="P549" s="62"/>
      <c r="Q549" s="62"/>
      <c r="R549" s="62"/>
      <c r="S549" s="62"/>
      <c r="T549" s="62"/>
      <c r="U549" s="63">
        <f t="shared" si="98"/>
        <v>0</v>
      </c>
    </row>
    <row r="550" spans="1:21" ht="15" hidden="1" customHeight="1" x14ac:dyDescent="0.3">
      <c r="A550" s="330"/>
      <c r="B550" s="56">
        <v>50</v>
      </c>
      <c r="C550" s="57" t="str">
        <f t="shared" ca="1" si="99"/>
        <v>7.2</v>
      </c>
      <c r="D550" s="57" t="str">
        <f t="shared" ca="1" si="100"/>
        <v>na</v>
      </c>
      <c r="E550" s="57" t="s">
        <v>40</v>
      </c>
      <c r="F550" s="64" t="str">
        <f t="shared" ca="1" si="101"/>
        <v>https://conservatoire.agglo-larochelle.fr/pratique/reseau-des-ecoles-de-l-agglo?article=puilboreau-a-deux-pas-de-la</v>
      </c>
      <c r="G550" s="57" t="str">
        <f t="shared" ca="1" si="102"/>
        <v>A</v>
      </c>
      <c r="H550" s="57" t="str">
        <f t="shared" ca="1" si="103"/>
        <v/>
      </c>
      <c r="I550" s="57" t="str">
        <f t="shared" ca="1" si="104"/>
        <v/>
      </c>
      <c r="J550" s="59" t="str">
        <f t="shared" ca="1" si="105"/>
        <v/>
      </c>
      <c r="K550" s="60" t="str">
        <f t="shared" ca="1" si="106"/>
        <v/>
      </c>
      <c r="L550" s="60"/>
      <c r="M550" s="60">
        <f t="shared" ca="1" si="107"/>
        <v>0</v>
      </c>
      <c r="N550" s="61" t="str">
        <f t="shared" ca="1" si="108"/>
        <v/>
      </c>
      <c r="O550" s="61"/>
      <c r="P550" s="62"/>
      <c r="Q550" s="62"/>
      <c r="R550" s="62"/>
      <c r="S550" s="62"/>
      <c r="T550" s="62"/>
      <c r="U550" s="63">
        <f t="shared" si="98"/>
        <v>0</v>
      </c>
    </row>
    <row r="551" spans="1:21" ht="15" hidden="1" customHeight="1" x14ac:dyDescent="0.3">
      <c r="A551" s="330"/>
      <c r="B551" s="56">
        <v>50</v>
      </c>
      <c r="C551" s="57" t="str">
        <f t="shared" ca="1" si="99"/>
        <v>7.2</v>
      </c>
      <c r="D551" s="57" t="str">
        <f t="shared" ca="1" si="100"/>
        <v>na</v>
      </c>
      <c r="E551" s="57" t="s">
        <v>43</v>
      </c>
      <c r="F551" s="64" t="str">
        <f t="shared" ca="1" si="101"/>
        <v>https://conservatoire.agglo-larochelle.fr/ressources-documentaires</v>
      </c>
      <c r="G551" s="57" t="str">
        <f t="shared" ca="1" si="102"/>
        <v>A</v>
      </c>
      <c r="H551" s="57" t="str">
        <f t="shared" ca="1" si="103"/>
        <v/>
      </c>
      <c r="I551" s="57" t="str">
        <f t="shared" ca="1" si="104"/>
        <v/>
      </c>
      <c r="J551" s="59" t="str">
        <f t="shared" ca="1" si="105"/>
        <v/>
      </c>
      <c r="K551" s="60" t="str">
        <f t="shared" ca="1" si="106"/>
        <v/>
      </c>
      <c r="L551" s="60"/>
      <c r="M551" s="60">
        <f t="shared" ca="1" si="107"/>
        <v>0</v>
      </c>
      <c r="N551" s="61" t="str">
        <f t="shared" ca="1" si="108"/>
        <v/>
      </c>
      <c r="O551" s="61"/>
      <c r="P551" s="62"/>
      <c r="Q551" s="62"/>
      <c r="R551" s="62"/>
      <c r="S551" s="62"/>
      <c r="T551" s="62"/>
      <c r="U551" s="63">
        <f t="shared" si="98"/>
        <v>0</v>
      </c>
    </row>
    <row r="552" spans="1:21" ht="15" hidden="1" customHeight="1" x14ac:dyDescent="0.3">
      <c r="A552" s="330"/>
      <c r="B552" s="56">
        <v>50</v>
      </c>
      <c r="C552" s="57" t="str">
        <f t="shared" ca="1" si="99"/>
        <v>7.2</v>
      </c>
      <c r="D552" s="57" t="str">
        <f t="shared" ca="1" si="100"/>
        <v>na</v>
      </c>
      <c r="E552" s="57" t="s">
        <v>46</v>
      </c>
      <c r="F552" s="64" t="str">
        <f t="shared" ca="1" si="101"/>
        <v>https://conservatoire.agglo-larochelle.fr/accessibilite</v>
      </c>
      <c r="G552" s="57" t="str">
        <f t="shared" ca="1" si="102"/>
        <v>A</v>
      </c>
      <c r="H552" s="57" t="str">
        <f t="shared" ca="1" si="103"/>
        <v/>
      </c>
      <c r="I552" s="57" t="str">
        <f t="shared" ca="1" si="104"/>
        <v/>
      </c>
      <c r="J552" s="59" t="str">
        <f t="shared" ca="1" si="105"/>
        <v/>
      </c>
      <c r="K552" s="60" t="str">
        <f t="shared" ca="1" si="106"/>
        <v/>
      </c>
      <c r="L552" s="60"/>
      <c r="M552" s="60">
        <f t="shared" ca="1" si="107"/>
        <v>0</v>
      </c>
      <c r="N552" s="61" t="str">
        <f t="shared" ca="1" si="108"/>
        <v/>
      </c>
      <c r="O552" s="61"/>
      <c r="P552" s="62"/>
      <c r="Q552" s="62"/>
      <c r="R552" s="62"/>
      <c r="S552" s="62"/>
      <c r="T552" s="62"/>
      <c r="U552" s="63">
        <f t="shared" si="98"/>
        <v>0</v>
      </c>
    </row>
    <row r="553" spans="1:21" ht="15" hidden="1" customHeight="1" x14ac:dyDescent="0.3">
      <c r="A553" s="330"/>
      <c r="B553" s="56">
        <v>50</v>
      </c>
      <c r="C553" s="57" t="str">
        <f t="shared" ca="1" si="99"/>
        <v>7.2</v>
      </c>
      <c r="D553" s="57" t="str">
        <f t="shared" ca="1" si="100"/>
        <v>na</v>
      </c>
      <c r="E553" s="57" t="s">
        <v>49</v>
      </c>
      <c r="F553" s="64" t="str">
        <f t="shared" ca="1" si="101"/>
        <v>https://conservatoire.agglo-larochelle.fr/mentions-legales</v>
      </c>
      <c r="G553" s="57" t="str">
        <f t="shared" ca="1" si="102"/>
        <v>A</v>
      </c>
      <c r="H553" s="57" t="str">
        <f t="shared" ca="1" si="103"/>
        <v/>
      </c>
      <c r="I553" s="57" t="str">
        <f t="shared" ca="1" si="104"/>
        <v/>
      </c>
      <c r="J553" s="59" t="str">
        <f t="shared" ca="1" si="105"/>
        <v/>
      </c>
      <c r="K553" s="60" t="str">
        <f t="shared" ca="1" si="106"/>
        <v/>
      </c>
      <c r="L553" s="60"/>
      <c r="M553" s="60">
        <f t="shared" ca="1" si="107"/>
        <v>0</v>
      </c>
      <c r="N553" s="61" t="str">
        <f t="shared" ca="1" si="108"/>
        <v/>
      </c>
      <c r="O553" s="61"/>
      <c r="P553" s="62"/>
      <c r="Q553" s="62"/>
      <c r="R553" s="62"/>
      <c r="S553" s="62"/>
      <c r="T553" s="62"/>
      <c r="U553" s="63">
        <f t="shared" si="98"/>
        <v>0</v>
      </c>
    </row>
    <row r="554" spans="1:21" ht="15" hidden="1" customHeight="1" x14ac:dyDescent="0.3">
      <c r="A554" s="330"/>
      <c r="B554" s="56">
        <v>51</v>
      </c>
      <c r="C554" s="57" t="str">
        <f t="shared" ca="1" si="99"/>
        <v>7.3</v>
      </c>
      <c r="D554" s="57" t="str">
        <f t="shared" ca="1" si="100"/>
        <v>c</v>
      </c>
      <c r="E554" s="57" t="s">
        <v>10</v>
      </c>
      <c r="F554" s="64" t="str">
        <f t="shared" ca="1" si="101"/>
        <v>https://conservatoire.agglo-larochelle.fr/</v>
      </c>
      <c r="G554" s="57" t="str">
        <f t="shared" ca="1" si="102"/>
        <v>A</v>
      </c>
      <c r="H554" s="57" t="str">
        <f t="shared" ca="1" si="103"/>
        <v>x</v>
      </c>
      <c r="I554" s="57" t="str">
        <f t="shared" ca="1" si="104"/>
        <v/>
      </c>
      <c r="J554" s="59" t="str">
        <f t="shared" ca="1" si="105"/>
        <v/>
      </c>
      <c r="K554" s="60" t="str">
        <f t="shared" ca="1" si="106"/>
        <v/>
      </c>
      <c r="L554" s="60"/>
      <c r="M554" s="60">
        <f t="shared" ca="1" si="107"/>
        <v>0</v>
      </c>
      <c r="N554" s="61" t="str">
        <f t="shared" ca="1" si="108"/>
        <v/>
      </c>
      <c r="O554" s="61"/>
      <c r="P554" s="62"/>
      <c r="Q554" s="62"/>
      <c r="R554" s="62"/>
      <c r="S554" s="62"/>
      <c r="T554" s="62"/>
      <c r="U554" s="63">
        <f t="shared" si="98"/>
        <v>0</v>
      </c>
    </row>
    <row r="555" spans="1:21" ht="15" hidden="1" customHeight="1" x14ac:dyDescent="0.3">
      <c r="A555" s="330"/>
      <c r="B555" s="56">
        <v>51</v>
      </c>
      <c r="C555" s="57" t="str">
        <f t="shared" ca="1" si="99"/>
        <v>7.3</v>
      </c>
      <c r="D555" s="57" t="str">
        <f t="shared" ca="1" si="100"/>
        <v>na</v>
      </c>
      <c r="E555" s="57" t="s">
        <v>13</v>
      </c>
      <c r="F555" s="64" t="str">
        <f t="shared" ca="1" si="101"/>
        <v>https://conservatoire.agglo-larochelle.fr/plan-du-site</v>
      </c>
      <c r="G555" s="57" t="str">
        <f t="shared" ca="1" si="102"/>
        <v>A</v>
      </c>
      <c r="H555" s="57" t="str">
        <f t="shared" ca="1" si="103"/>
        <v>x</v>
      </c>
      <c r="I555" s="57" t="str">
        <f t="shared" ca="1" si="104"/>
        <v/>
      </c>
      <c r="J555" s="59" t="str">
        <f t="shared" ca="1" si="105"/>
        <v/>
      </c>
      <c r="K555" s="60" t="str">
        <f t="shared" ca="1" si="106"/>
        <v/>
      </c>
      <c r="L555" s="60"/>
      <c r="M555" s="60">
        <f t="shared" ca="1" si="107"/>
        <v>0</v>
      </c>
      <c r="N555" s="61" t="str">
        <f t="shared" ca="1" si="108"/>
        <v/>
      </c>
      <c r="O555" s="61"/>
      <c r="P555" s="62"/>
      <c r="Q555" s="62"/>
      <c r="R555" s="62"/>
      <c r="S555" s="62"/>
      <c r="T555" s="62"/>
      <c r="U555" s="63">
        <f t="shared" si="98"/>
        <v>0</v>
      </c>
    </row>
    <row r="556" spans="1:21" ht="15" hidden="1" customHeight="1" x14ac:dyDescent="0.3">
      <c r="A556" s="330"/>
      <c r="B556" s="56">
        <v>51</v>
      </c>
      <c r="C556" s="57" t="str">
        <f t="shared" ca="1" si="99"/>
        <v>7.3</v>
      </c>
      <c r="D556" s="57" t="str">
        <f t="shared" ca="1" si="100"/>
        <v>na</v>
      </c>
      <c r="E556" s="57" t="s">
        <v>16</v>
      </c>
      <c r="F556" s="64" t="str">
        <f t="shared" ca="1" si="101"/>
        <v>https://conservatoire.agglo-larochelle.fr/musique</v>
      </c>
      <c r="G556" s="57" t="str">
        <f t="shared" ca="1" si="102"/>
        <v>A</v>
      </c>
      <c r="H556" s="57" t="str">
        <f t="shared" ca="1" si="103"/>
        <v>x</v>
      </c>
      <c r="I556" s="57" t="str">
        <f t="shared" ca="1" si="104"/>
        <v/>
      </c>
      <c r="J556" s="59" t="str">
        <f t="shared" ca="1" si="105"/>
        <v/>
      </c>
      <c r="K556" s="60" t="str">
        <f t="shared" ca="1" si="106"/>
        <v/>
      </c>
      <c r="L556" s="60"/>
      <c r="M556" s="60">
        <f t="shared" ca="1" si="107"/>
        <v>0</v>
      </c>
      <c r="N556" s="61" t="str">
        <f t="shared" ca="1" si="108"/>
        <v/>
      </c>
      <c r="O556" s="61"/>
      <c r="P556" s="62"/>
      <c r="Q556" s="62"/>
      <c r="R556" s="62"/>
      <c r="S556" s="62"/>
      <c r="T556" s="62"/>
      <c r="U556" s="63">
        <f t="shared" si="98"/>
        <v>0</v>
      </c>
    </row>
    <row r="557" spans="1:21" ht="15" hidden="1" customHeight="1" x14ac:dyDescent="0.3">
      <c r="A557" s="330"/>
      <c r="B557" s="56">
        <v>51</v>
      </c>
      <c r="C557" s="57" t="str">
        <f t="shared" ca="1" si="99"/>
        <v>7.3</v>
      </c>
      <c r="D557" s="57" t="str">
        <f t="shared" ca="1" si="100"/>
        <v>c</v>
      </c>
      <c r="E557" s="57" t="s">
        <v>19</v>
      </c>
      <c r="F557" s="64" t="str">
        <f t="shared" ca="1" si="101"/>
        <v>https://conservatoire.agglo-larochelle.fr/musique/parcours-du-musicien</v>
      </c>
      <c r="G557" s="57" t="str">
        <f t="shared" ca="1" si="102"/>
        <v>A</v>
      </c>
      <c r="H557" s="57" t="str">
        <f t="shared" ca="1" si="103"/>
        <v>x</v>
      </c>
      <c r="I557" s="57" t="str">
        <f t="shared" ca="1" si="104"/>
        <v/>
      </c>
      <c r="J557" s="59" t="str">
        <f t="shared" ca="1" si="105"/>
        <v/>
      </c>
      <c r="K557" s="60" t="str">
        <f t="shared" ca="1" si="106"/>
        <v/>
      </c>
      <c r="L557" s="60"/>
      <c r="M557" s="60">
        <f t="shared" ca="1" si="107"/>
        <v>0</v>
      </c>
      <c r="N557" s="61" t="str">
        <f t="shared" ca="1" si="108"/>
        <v/>
      </c>
      <c r="O557" s="61"/>
      <c r="P557" s="62"/>
      <c r="Q557" s="62"/>
      <c r="R557" s="62"/>
      <c r="S557" s="62"/>
      <c r="T557" s="62"/>
      <c r="U557" s="63">
        <f t="shared" si="98"/>
        <v>0</v>
      </c>
    </row>
    <row r="558" spans="1:21" ht="15" hidden="1" customHeight="1" x14ac:dyDescent="0.3">
      <c r="A558" s="330"/>
      <c r="B558" s="56">
        <v>51</v>
      </c>
      <c r="C558" s="57" t="str">
        <f t="shared" ca="1" si="99"/>
        <v>7.3</v>
      </c>
      <c r="D558" s="57" t="str">
        <f t="shared" ca="1" si="100"/>
        <v>c</v>
      </c>
      <c r="E558" s="57" t="s">
        <v>22</v>
      </c>
      <c r="F558" s="64" t="str">
        <f t="shared" ca="1" si="101"/>
        <v>https://conservatoire.agglo-larochelle.fr/musique/enseignants-musique</v>
      </c>
      <c r="G558" s="57" t="str">
        <f t="shared" ca="1" si="102"/>
        <v>A</v>
      </c>
      <c r="H558" s="57" t="str">
        <f t="shared" ca="1" si="103"/>
        <v>x</v>
      </c>
      <c r="I558" s="57" t="str">
        <f t="shared" ca="1" si="104"/>
        <v/>
      </c>
      <c r="J558" s="59" t="str">
        <f t="shared" ca="1" si="105"/>
        <v/>
      </c>
      <c r="K558" s="60" t="str">
        <f t="shared" ca="1" si="106"/>
        <v/>
      </c>
      <c r="L558" s="60"/>
      <c r="M558" s="60">
        <f t="shared" ca="1" si="107"/>
        <v>0</v>
      </c>
      <c r="N558" s="61" t="str">
        <f t="shared" ca="1" si="108"/>
        <v/>
      </c>
      <c r="O558" s="61"/>
      <c r="P558" s="62"/>
      <c r="Q558" s="62"/>
      <c r="R558" s="62"/>
      <c r="S558" s="62"/>
      <c r="T558" s="62"/>
      <c r="U558" s="63">
        <f t="shared" si="98"/>
        <v>0</v>
      </c>
    </row>
    <row r="559" spans="1:21" ht="15" hidden="1" customHeight="1" x14ac:dyDescent="0.3">
      <c r="A559" s="330"/>
      <c r="B559" s="56">
        <v>51</v>
      </c>
      <c r="C559" s="57" t="str">
        <f t="shared" ca="1" si="99"/>
        <v>7.3</v>
      </c>
      <c r="D559" s="57" t="str">
        <f t="shared" ca="1" si="100"/>
        <v>c</v>
      </c>
      <c r="E559" s="57" t="s">
        <v>25</v>
      </c>
      <c r="F559" s="64" t="str">
        <f t="shared" ca="1" si="101"/>
        <v>https://conservatoire.agglo-larochelle.fr/agenda?</v>
      </c>
      <c r="G559" s="57" t="str">
        <f t="shared" ca="1" si="102"/>
        <v>A</v>
      </c>
      <c r="H559" s="57" t="str">
        <f t="shared" ca="1" si="103"/>
        <v>x</v>
      </c>
      <c r="I559" s="57" t="str">
        <f t="shared" ca="1" si="104"/>
        <v/>
      </c>
      <c r="J559" s="59" t="str">
        <f t="shared" ca="1" si="105"/>
        <v/>
      </c>
      <c r="K559" s="60" t="str">
        <f t="shared" ca="1" si="106"/>
        <v/>
      </c>
      <c r="L559" s="60"/>
      <c r="M559" s="60">
        <f t="shared" ca="1" si="107"/>
        <v>0</v>
      </c>
      <c r="N559" s="61" t="str">
        <f t="shared" ca="1" si="108"/>
        <v/>
      </c>
      <c r="O559" s="61"/>
      <c r="P559" s="62"/>
      <c r="Q559" s="62"/>
      <c r="R559" s="62"/>
      <c r="S559" s="62"/>
      <c r="T559" s="62"/>
      <c r="U559" s="63">
        <f t="shared" si="98"/>
        <v>0</v>
      </c>
    </row>
    <row r="560" spans="1:21" ht="15" hidden="1" customHeight="1" x14ac:dyDescent="0.3">
      <c r="A560" s="330"/>
      <c r="B560" s="56">
        <v>51</v>
      </c>
      <c r="C560" s="57" t="str">
        <f t="shared" ca="1" si="99"/>
        <v>7.3</v>
      </c>
      <c r="D560" s="57" t="str">
        <f t="shared" ca="1" si="100"/>
        <v>c</v>
      </c>
      <c r="E560" s="57" t="s">
        <v>28</v>
      </c>
      <c r="F560" s="64" t="str">
        <f t="shared" ca="1" si="101"/>
        <v>https://conservatoire.agglo-larochelle.fr/agenda?article=conservatoire-funky-band-et-ateliers-musiques-actuelles</v>
      </c>
      <c r="G560" s="57" t="str">
        <f t="shared" ca="1" si="102"/>
        <v>A</v>
      </c>
      <c r="H560" s="57" t="str">
        <f t="shared" ca="1" si="103"/>
        <v>x</v>
      </c>
      <c r="I560" s="57" t="str">
        <f t="shared" ca="1" si="104"/>
        <v/>
      </c>
      <c r="J560" s="59" t="str">
        <f t="shared" ca="1" si="105"/>
        <v/>
      </c>
      <c r="K560" s="60" t="str">
        <f t="shared" ca="1" si="106"/>
        <v/>
      </c>
      <c r="L560" s="60"/>
      <c r="M560" s="60">
        <f t="shared" ca="1" si="107"/>
        <v>0</v>
      </c>
      <c r="N560" s="61" t="str">
        <f t="shared" ca="1" si="108"/>
        <v/>
      </c>
      <c r="O560" s="61"/>
      <c r="P560" s="62"/>
      <c r="Q560" s="62"/>
      <c r="R560" s="62"/>
      <c r="S560" s="62"/>
      <c r="T560" s="62"/>
      <c r="U560" s="63">
        <f t="shared" si="98"/>
        <v>0</v>
      </c>
    </row>
    <row r="561" spans="1:21" ht="15" hidden="1" customHeight="1" x14ac:dyDescent="0.3">
      <c r="A561" s="330"/>
      <c r="B561" s="56">
        <v>51</v>
      </c>
      <c r="C561" s="57" t="str">
        <f t="shared" ca="1" si="99"/>
        <v>7.3</v>
      </c>
      <c r="D561" s="57" t="str">
        <f t="shared" ca="1" si="100"/>
        <v>na</v>
      </c>
      <c r="E561" s="57" t="s">
        <v>31</v>
      </c>
      <c r="F561" s="64" t="str">
        <f t="shared" ca="1" si="101"/>
        <v>https://conservatoire.agglo-larochelle.fr/actualites</v>
      </c>
      <c r="G561" s="57" t="str">
        <f t="shared" ca="1" si="102"/>
        <v>A</v>
      </c>
      <c r="H561" s="57" t="str">
        <f t="shared" ca="1" si="103"/>
        <v>x</v>
      </c>
      <c r="I561" s="57" t="str">
        <f t="shared" ca="1" si="104"/>
        <v/>
      </c>
      <c r="J561" s="59" t="str">
        <f t="shared" ca="1" si="105"/>
        <v/>
      </c>
      <c r="K561" s="60" t="str">
        <f t="shared" ca="1" si="106"/>
        <v/>
      </c>
      <c r="L561" s="60"/>
      <c r="M561" s="60">
        <f t="shared" ca="1" si="107"/>
        <v>0</v>
      </c>
      <c r="N561" s="61" t="str">
        <f t="shared" ca="1" si="108"/>
        <v/>
      </c>
      <c r="O561" s="61"/>
      <c r="P561" s="62"/>
      <c r="Q561" s="62"/>
      <c r="R561" s="62"/>
      <c r="S561" s="62"/>
      <c r="T561" s="62"/>
      <c r="U561" s="63">
        <f t="shared" si="98"/>
        <v>0</v>
      </c>
    </row>
    <row r="562" spans="1:21" ht="15" hidden="1" customHeight="1" x14ac:dyDescent="0.3">
      <c r="A562" s="330"/>
      <c r="B562" s="56">
        <v>51</v>
      </c>
      <c r="C562" s="57" t="str">
        <f t="shared" ca="1" si="99"/>
        <v>7.3</v>
      </c>
      <c r="D562" s="57" t="str">
        <f t="shared" ca="1" si="100"/>
        <v>c</v>
      </c>
      <c r="E562" s="57" t="s">
        <v>34</v>
      </c>
      <c r="F562" s="64" t="str">
        <f t="shared" ca="1" si="101"/>
        <v>https://conservatoire.agglo-larochelle.fr/-/ouverture-de-saison</v>
      </c>
      <c r="G562" s="57" t="str">
        <f t="shared" ca="1" si="102"/>
        <v>A</v>
      </c>
      <c r="H562" s="57" t="str">
        <f t="shared" ca="1" si="103"/>
        <v>x</v>
      </c>
      <c r="I562" s="57" t="str">
        <f t="shared" ca="1" si="104"/>
        <v/>
      </c>
      <c r="J562" s="59" t="str">
        <f t="shared" ca="1" si="105"/>
        <v/>
      </c>
      <c r="K562" s="60" t="str">
        <f t="shared" ca="1" si="106"/>
        <v/>
      </c>
      <c r="L562" s="60"/>
      <c r="M562" s="60">
        <f t="shared" ca="1" si="107"/>
        <v>0</v>
      </c>
      <c r="N562" s="61" t="str">
        <f t="shared" ca="1" si="108"/>
        <v/>
      </c>
      <c r="O562" s="61"/>
      <c r="P562" s="62"/>
      <c r="Q562" s="62"/>
      <c r="R562" s="62"/>
      <c r="S562" s="62"/>
      <c r="T562" s="62"/>
      <c r="U562" s="63">
        <f t="shared" si="98"/>
        <v>0</v>
      </c>
    </row>
    <row r="563" spans="1:21" ht="15" hidden="1" customHeight="1" x14ac:dyDescent="0.3">
      <c r="A563" s="330"/>
      <c r="B563" s="56">
        <v>51</v>
      </c>
      <c r="C563" s="57" t="str">
        <f t="shared" ca="1" si="99"/>
        <v>7.3</v>
      </c>
      <c r="D563" s="57" t="str">
        <f t="shared" ca="1" si="100"/>
        <v>c</v>
      </c>
      <c r="E563" s="57" t="s">
        <v>37</v>
      </c>
      <c r="F563" s="64" t="str">
        <f t="shared" ca="1" si="101"/>
        <v>https://conservatoire.agglo-larochelle.fr/contactez-nous</v>
      </c>
      <c r="G563" s="57" t="str">
        <f t="shared" ca="1" si="102"/>
        <v>A</v>
      </c>
      <c r="H563" s="57" t="str">
        <f t="shared" ca="1" si="103"/>
        <v>x</v>
      </c>
      <c r="I563" s="57" t="str">
        <f t="shared" ca="1" si="104"/>
        <v/>
      </c>
      <c r="J563" s="59" t="str">
        <f t="shared" ca="1" si="105"/>
        <v/>
      </c>
      <c r="K563" s="60" t="str">
        <f t="shared" ca="1" si="106"/>
        <v/>
      </c>
      <c r="L563" s="60"/>
      <c r="M563" s="60">
        <f t="shared" ca="1" si="107"/>
        <v>0</v>
      </c>
      <c r="N563" s="61" t="str">
        <f t="shared" ca="1" si="108"/>
        <v/>
      </c>
      <c r="O563" s="61"/>
      <c r="P563" s="62"/>
      <c r="Q563" s="62"/>
      <c r="R563" s="62"/>
      <c r="S563" s="62"/>
      <c r="T563" s="62"/>
      <c r="U563" s="63">
        <f t="shared" si="98"/>
        <v>0</v>
      </c>
    </row>
    <row r="564" spans="1:21" ht="15" hidden="1" customHeight="1" x14ac:dyDescent="0.3">
      <c r="A564" s="330"/>
      <c r="B564" s="56">
        <v>51</v>
      </c>
      <c r="C564" s="57" t="str">
        <f t="shared" ca="1" si="99"/>
        <v>7.3</v>
      </c>
      <c r="D564" s="57" t="str">
        <f t="shared" ca="1" si="100"/>
        <v>c</v>
      </c>
      <c r="E564" s="57" t="s">
        <v>40</v>
      </c>
      <c r="F564" s="64" t="str">
        <f t="shared" ca="1" si="101"/>
        <v>https://conservatoire.agglo-larochelle.fr/pratique/reseau-des-ecoles-de-l-agglo?article=puilboreau-a-deux-pas-de-la</v>
      </c>
      <c r="G564" s="57" t="str">
        <f t="shared" ca="1" si="102"/>
        <v>A</v>
      </c>
      <c r="H564" s="57" t="str">
        <f t="shared" ca="1" si="103"/>
        <v>x</v>
      </c>
      <c r="I564" s="57" t="str">
        <f t="shared" ca="1" si="104"/>
        <v/>
      </c>
      <c r="J564" s="59" t="str">
        <f t="shared" ca="1" si="105"/>
        <v/>
      </c>
      <c r="K564" s="60" t="str">
        <f t="shared" ca="1" si="106"/>
        <v/>
      </c>
      <c r="L564" s="60"/>
      <c r="M564" s="60">
        <f t="shared" ca="1" si="107"/>
        <v>0</v>
      </c>
      <c r="N564" s="61" t="str">
        <f t="shared" ca="1" si="108"/>
        <v/>
      </c>
      <c r="O564" s="61"/>
      <c r="P564" s="62"/>
      <c r="Q564" s="62"/>
      <c r="R564" s="62"/>
      <c r="S564" s="62"/>
      <c r="T564" s="62"/>
      <c r="U564" s="63">
        <f t="shared" si="98"/>
        <v>0</v>
      </c>
    </row>
    <row r="565" spans="1:21" ht="15" hidden="1" customHeight="1" x14ac:dyDescent="0.3">
      <c r="A565" s="330"/>
      <c r="B565" s="56">
        <v>51</v>
      </c>
      <c r="C565" s="57" t="str">
        <f t="shared" ca="1" si="99"/>
        <v>7.3</v>
      </c>
      <c r="D565" s="57" t="str">
        <f t="shared" ca="1" si="100"/>
        <v>c</v>
      </c>
      <c r="E565" s="57" t="s">
        <v>43</v>
      </c>
      <c r="F565" s="64" t="str">
        <f t="shared" ca="1" si="101"/>
        <v>https://conservatoire.agglo-larochelle.fr/ressources-documentaires</v>
      </c>
      <c r="G565" s="57" t="str">
        <f t="shared" ca="1" si="102"/>
        <v>A</v>
      </c>
      <c r="H565" s="57" t="str">
        <f t="shared" ca="1" si="103"/>
        <v>x</v>
      </c>
      <c r="I565" s="57" t="str">
        <f t="shared" ca="1" si="104"/>
        <v/>
      </c>
      <c r="J565" s="59" t="str">
        <f t="shared" ca="1" si="105"/>
        <v/>
      </c>
      <c r="K565" s="60" t="str">
        <f t="shared" ca="1" si="106"/>
        <v/>
      </c>
      <c r="L565" s="60"/>
      <c r="M565" s="60">
        <f t="shared" ca="1" si="107"/>
        <v>0</v>
      </c>
      <c r="N565" s="61" t="str">
        <f t="shared" ca="1" si="108"/>
        <v/>
      </c>
      <c r="O565" s="61"/>
      <c r="P565" s="62"/>
      <c r="Q565" s="62"/>
      <c r="R565" s="62"/>
      <c r="S565" s="62"/>
      <c r="T565" s="62"/>
      <c r="U565" s="63">
        <f t="shared" si="98"/>
        <v>0</v>
      </c>
    </row>
    <row r="566" spans="1:21" ht="15" hidden="1" customHeight="1" x14ac:dyDescent="0.3">
      <c r="A566" s="330"/>
      <c r="B566" s="46">
        <v>51</v>
      </c>
      <c r="C566" s="47" t="str">
        <f t="shared" ca="1" si="99"/>
        <v>7.3</v>
      </c>
      <c r="D566" s="47" t="str">
        <f t="shared" ca="1" si="100"/>
        <v>c</v>
      </c>
      <c r="E566" s="47" t="s">
        <v>46</v>
      </c>
      <c r="F566" s="65" t="str">
        <f t="shared" ca="1" si="101"/>
        <v>https://conservatoire.agglo-larochelle.fr/accessibilite</v>
      </c>
      <c r="G566" s="47" t="str">
        <f t="shared" ca="1" si="102"/>
        <v>A</v>
      </c>
      <c r="H566" s="47" t="str">
        <f t="shared" ca="1" si="103"/>
        <v>x</v>
      </c>
      <c r="I566" s="47" t="str">
        <f t="shared" ca="1" si="104"/>
        <v/>
      </c>
      <c r="J566" s="49" t="str">
        <f t="shared" ca="1" si="105"/>
        <v/>
      </c>
      <c r="K566" s="50" t="str">
        <f t="shared" ca="1" si="106"/>
        <v/>
      </c>
      <c r="L566" s="50"/>
      <c r="M566" s="50">
        <f t="shared" ca="1" si="107"/>
        <v>0</v>
      </c>
      <c r="N566" s="51" t="str">
        <f t="shared" ca="1" si="108"/>
        <v/>
      </c>
      <c r="O566" s="51"/>
      <c r="P566" s="52"/>
      <c r="Q566" s="52"/>
      <c r="R566" s="52"/>
      <c r="S566" s="52"/>
      <c r="T566" s="52"/>
      <c r="U566" s="53">
        <f t="shared" si="98"/>
        <v>0</v>
      </c>
    </row>
    <row r="567" spans="1:21" ht="15" hidden="1" customHeight="1" x14ac:dyDescent="0.3">
      <c r="A567" s="330"/>
      <c r="B567" s="56">
        <v>51</v>
      </c>
      <c r="C567" s="57" t="str">
        <f t="shared" ca="1" si="99"/>
        <v>7.3</v>
      </c>
      <c r="D567" s="57" t="str">
        <f t="shared" ca="1" si="100"/>
        <v>c</v>
      </c>
      <c r="E567" s="57" t="s">
        <v>49</v>
      </c>
      <c r="F567" s="64" t="str">
        <f t="shared" ca="1" si="101"/>
        <v>https://conservatoire.agglo-larochelle.fr/mentions-legales</v>
      </c>
      <c r="G567" s="57" t="str">
        <f t="shared" ca="1" si="102"/>
        <v>A</v>
      </c>
      <c r="H567" s="57" t="str">
        <f t="shared" ca="1" si="103"/>
        <v>x</v>
      </c>
      <c r="I567" s="57" t="str">
        <f t="shared" ca="1" si="104"/>
        <v/>
      </c>
      <c r="J567" s="59" t="str">
        <f t="shared" ca="1" si="105"/>
        <v/>
      </c>
      <c r="K567" s="60" t="str">
        <f t="shared" ca="1" si="106"/>
        <v/>
      </c>
      <c r="L567" s="60"/>
      <c r="M567" s="60">
        <f t="shared" ca="1" si="107"/>
        <v>0</v>
      </c>
      <c r="N567" s="61" t="str">
        <f t="shared" ca="1" si="108"/>
        <v/>
      </c>
      <c r="O567" s="61"/>
      <c r="P567" s="62"/>
      <c r="Q567" s="62"/>
      <c r="R567" s="62"/>
      <c r="S567" s="62"/>
      <c r="T567" s="62"/>
      <c r="U567" s="63">
        <f t="shared" si="98"/>
        <v>0</v>
      </c>
    </row>
    <row r="568" spans="1:21" ht="15" hidden="1" customHeight="1" x14ac:dyDescent="0.3">
      <c r="A568" s="330"/>
      <c r="B568" s="56">
        <v>52</v>
      </c>
      <c r="C568" s="57" t="str">
        <f t="shared" ca="1" si="99"/>
        <v>7.4</v>
      </c>
      <c r="D568" s="57" t="str">
        <f t="shared" ca="1" si="100"/>
        <v>na</v>
      </c>
      <c r="E568" s="57" t="s">
        <v>10</v>
      </c>
      <c r="F568" s="64" t="str">
        <f t="shared" ca="1" si="101"/>
        <v>https://conservatoire.agglo-larochelle.fr/</v>
      </c>
      <c r="G568" s="57" t="str">
        <f t="shared" ca="1" si="102"/>
        <v>A</v>
      </c>
      <c r="H568" s="57" t="str">
        <f t="shared" ca="1" si="103"/>
        <v/>
      </c>
      <c r="I568" s="57" t="str">
        <f t="shared" ca="1" si="104"/>
        <v/>
      </c>
      <c r="J568" s="59" t="str">
        <f t="shared" ca="1" si="105"/>
        <v/>
      </c>
      <c r="K568" s="60" t="str">
        <f t="shared" ca="1" si="106"/>
        <v/>
      </c>
      <c r="L568" s="60"/>
      <c r="M568" s="60">
        <f t="shared" ca="1" si="107"/>
        <v>0</v>
      </c>
      <c r="N568" s="61" t="str">
        <f t="shared" ca="1" si="108"/>
        <v/>
      </c>
      <c r="O568" s="61"/>
      <c r="P568" s="62"/>
      <c r="Q568" s="62"/>
      <c r="R568" s="62"/>
      <c r="S568" s="62"/>
      <c r="T568" s="62"/>
      <c r="U568" s="63">
        <f t="shared" si="98"/>
        <v>0</v>
      </c>
    </row>
    <row r="569" spans="1:21" ht="15" hidden="1" customHeight="1" x14ac:dyDescent="0.3">
      <c r="A569" s="330"/>
      <c r="B569" s="56">
        <v>52</v>
      </c>
      <c r="C569" s="57" t="str">
        <f t="shared" ca="1" si="99"/>
        <v>7.4</v>
      </c>
      <c r="D569" s="57" t="str">
        <f t="shared" ca="1" si="100"/>
        <v>na</v>
      </c>
      <c r="E569" s="57" t="s">
        <v>13</v>
      </c>
      <c r="F569" s="64" t="str">
        <f t="shared" ca="1" si="101"/>
        <v>https://conservatoire.agglo-larochelle.fr/plan-du-site</v>
      </c>
      <c r="G569" s="57" t="str">
        <f t="shared" ca="1" si="102"/>
        <v>A</v>
      </c>
      <c r="H569" s="57" t="str">
        <f t="shared" ca="1" si="103"/>
        <v/>
      </c>
      <c r="I569" s="57" t="str">
        <f t="shared" ca="1" si="104"/>
        <v/>
      </c>
      <c r="J569" s="59" t="str">
        <f t="shared" ca="1" si="105"/>
        <v/>
      </c>
      <c r="K569" s="60" t="str">
        <f t="shared" ca="1" si="106"/>
        <v/>
      </c>
      <c r="L569" s="60"/>
      <c r="M569" s="60">
        <f t="shared" ca="1" si="107"/>
        <v>0</v>
      </c>
      <c r="N569" s="61" t="str">
        <f t="shared" ca="1" si="108"/>
        <v/>
      </c>
      <c r="O569" s="61"/>
      <c r="P569" s="62"/>
      <c r="Q569" s="62"/>
      <c r="R569" s="62"/>
      <c r="S569" s="62"/>
      <c r="T569" s="62"/>
      <c r="U569" s="63">
        <f t="shared" si="98"/>
        <v>0</v>
      </c>
    </row>
    <row r="570" spans="1:21" ht="15" hidden="1" customHeight="1" x14ac:dyDescent="0.3">
      <c r="A570" s="330"/>
      <c r="B570" s="56">
        <v>52</v>
      </c>
      <c r="C570" s="57" t="str">
        <f t="shared" ca="1" si="99"/>
        <v>7.4</v>
      </c>
      <c r="D570" s="57" t="str">
        <f t="shared" ca="1" si="100"/>
        <v>na</v>
      </c>
      <c r="E570" s="57" t="s">
        <v>16</v>
      </c>
      <c r="F570" s="64" t="str">
        <f t="shared" ca="1" si="101"/>
        <v>https://conservatoire.agglo-larochelle.fr/musique</v>
      </c>
      <c r="G570" s="57" t="str">
        <f t="shared" ca="1" si="102"/>
        <v>A</v>
      </c>
      <c r="H570" s="57" t="str">
        <f t="shared" ca="1" si="103"/>
        <v/>
      </c>
      <c r="I570" s="57" t="str">
        <f t="shared" ca="1" si="104"/>
        <v/>
      </c>
      <c r="J570" s="59" t="str">
        <f t="shared" ca="1" si="105"/>
        <v/>
      </c>
      <c r="K570" s="60" t="str">
        <f t="shared" ca="1" si="106"/>
        <v/>
      </c>
      <c r="L570" s="60"/>
      <c r="M570" s="60">
        <f t="shared" ca="1" si="107"/>
        <v>0</v>
      </c>
      <c r="N570" s="61" t="str">
        <f t="shared" ca="1" si="108"/>
        <v/>
      </c>
      <c r="O570" s="61"/>
      <c r="P570" s="62"/>
      <c r="Q570" s="62"/>
      <c r="R570" s="62"/>
      <c r="S570" s="62"/>
      <c r="T570" s="62"/>
      <c r="U570" s="63">
        <f t="shared" si="98"/>
        <v>0</v>
      </c>
    </row>
    <row r="571" spans="1:21" ht="15" hidden="1" customHeight="1" x14ac:dyDescent="0.3">
      <c r="A571" s="330"/>
      <c r="B571" s="56">
        <v>52</v>
      </c>
      <c r="C571" s="57" t="str">
        <f t="shared" ca="1" si="99"/>
        <v>7.4</v>
      </c>
      <c r="D571" s="57" t="str">
        <f t="shared" ca="1" si="100"/>
        <v>na</v>
      </c>
      <c r="E571" s="57" t="s">
        <v>19</v>
      </c>
      <c r="F571" s="64" t="str">
        <f t="shared" ca="1" si="101"/>
        <v>https://conservatoire.agglo-larochelle.fr/musique/parcours-du-musicien</v>
      </c>
      <c r="G571" s="57" t="str">
        <f t="shared" ca="1" si="102"/>
        <v>A</v>
      </c>
      <c r="H571" s="57" t="str">
        <f t="shared" ca="1" si="103"/>
        <v/>
      </c>
      <c r="I571" s="57" t="str">
        <f t="shared" ca="1" si="104"/>
        <v/>
      </c>
      <c r="J571" s="59" t="str">
        <f t="shared" ca="1" si="105"/>
        <v/>
      </c>
      <c r="K571" s="60" t="str">
        <f t="shared" ca="1" si="106"/>
        <v/>
      </c>
      <c r="L571" s="60"/>
      <c r="M571" s="60">
        <f t="shared" ca="1" si="107"/>
        <v>0</v>
      </c>
      <c r="N571" s="61" t="str">
        <f t="shared" ca="1" si="108"/>
        <v/>
      </c>
      <c r="O571" s="61"/>
      <c r="P571" s="62"/>
      <c r="Q571" s="62"/>
      <c r="R571" s="62"/>
      <c r="S571" s="62"/>
      <c r="T571" s="62"/>
      <c r="U571" s="63">
        <f t="shared" si="98"/>
        <v>0</v>
      </c>
    </row>
    <row r="572" spans="1:21" ht="15" hidden="1" customHeight="1" x14ac:dyDescent="0.3">
      <c r="A572" s="330"/>
      <c r="B572" s="56">
        <v>52</v>
      </c>
      <c r="C572" s="57" t="str">
        <f t="shared" ca="1" si="99"/>
        <v>7.4</v>
      </c>
      <c r="D572" s="57" t="str">
        <f t="shared" ca="1" si="100"/>
        <v>na</v>
      </c>
      <c r="E572" s="57" t="s">
        <v>22</v>
      </c>
      <c r="F572" s="64" t="str">
        <f t="shared" ca="1" si="101"/>
        <v>https://conservatoire.agglo-larochelle.fr/musique/enseignants-musique</v>
      </c>
      <c r="G572" s="57" t="str">
        <f t="shared" ca="1" si="102"/>
        <v>A</v>
      </c>
      <c r="H572" s="57" t="str">
        <f t="shared" ca="1" si="103"/>
        <v/>
      </c>
      <c r="I572" s="57" t="str">
        <f t="shared" ca="1" si="104"/>
        <v/>
      </c>
      <c r="J572" s="59" t="str">
        <f t="shared" ca="1" si="105"/>
        <v/>
      </c>
      <c r="K572" s="60" t="str">
        <f t="shared" ca="1" si="106"/>
        <v/>
      </c>
      <c r="L572" s="60"/>
      <c r="M572" s="60">
        <f t="shared" ca="1" si="107"/>
        <v>0</v>
      </c>
      <c r="N572" s="61" t="str">
        <f t="shared" ca="1" si="108"/>
        <v/>
      </c>
      <c r="O572" s="61"/>
      <c r="P572" s="62"/>
      <c r="Q572" s="62"/>
      <c r="R572" s="62"/>
      <c r="S572" s="62"/>
      <c r="T572" s="62"/>
      <c r="U572" s="63">
        <f t="shared" si="98"/>
        <v>0</v>
      </c>
    </row>
    <row r="573" spans="1:21" ht="15" hidden="1" customHeight="1" x14ac:dyDescent="0.3">
      <c r="A573" s="330"/>
      <c r="B573" s="56">
        <v>52</v>
      </c>
      <c r="C573" s="57" t="str">
        <f t="shared" ca="1" si="99"/>
        <v>7.4</v>
      </c>
      <c r="D573" s="57" t="str">
        <f t="shared" ca="1" si="100"/>
        <v>na</v>
      </c>
      <c r="E573" s="57" t="s">
        <v>25</v>
      </c>
      <c r="F573" s="64" t="str">
        <f t="shared" ca="1" si="101"/>
        <v>https://conservatoire.agglo-larochelle.fr/agenda?</v>
      </c>
      <c r="G573" s="57" t="str">
        <f t="shared" ca="1" si="102"/>
        <v>A</v>
      </c>
      <c r="H573" s="57" t="str">
        <f t="shared" ca="1" si="103"/>
        <v/>
      </c>
      <c r="I573" s="57" t="str">
        <f t="shared" ca="1" si="104"/>
        <v/>
      </c>
      <c r="J573" s="59" t="str">
        <f t="shared" ca="1" si="105"/>
        <v/>
      </c>
      <c r="K573" s="60" t="str">
        <f t="shared" ca="1" si="106"/>
        <v/>
      </c>
      <c r="L573" s="60"/>
      <c r="M573" s="60">
        <f t="shared" ca="1" si="107"/>
        <v>0</v>
      </c>
      <c r="N573" s="61" t="str">
        <f t="shared" ca="1" si="108"/>
        <v/>
      </c>
      <c r="O573" s="61"/>
      <c r="P573" s="62"/>
      <c r="Q573" s="62"/>
      <c r="R573" s="62"/>
      <c r="S573" s="62"/>
      <c r="T573" s="62"/>
      <c r="U573" s="63">
        <f t="shared" si="98"/>
        <v>0</v>
      </c>
    </row>
    <row r="574" spans="1:21" ht="15" hidden="1" customHeight="1" x14ac:dyDescent="0.3">
      <c r="A574" s="330"/>
      <c r="B574" s="56">
        <v>52</v>
      </c>
      <c r="C574" s="57" t="str">
        <f t="shared" ca="1" si="99"/>
        <v>7.4</v>
      </c>
      <c r="D574" s="57" t="str">
        <f t="shared" ca="1" si="100"/>
        <v>na</v>
      </c>
      <c r="E574" s="57" t="s">
        <v>28</v>
      </c>
      <c r="F574" s="64" t="str">
        <f t="shared" ca="1" si="101"/>
        <v>https://conservatoire.agglo-larochelle.fr/agenda?article=conservatoire-funky-band-et-ateliers-musiques-actuelles</v>
      </c>
      <c r="G574" s="57" t="str">
        <f t="shared" ca="1" si="102"/>
        <v>A</v>
      </c>
      <c r="H574" s="57" t="str">
        <f t="shared" ca="1" si="103"/>
        <v/>
      </c>
      <c r="I574" s="57" t="str">
        <f t="shared" ca="1" si="104"/>
        <v/>
      </c>
      <c r="J574" s="59" t="str">
        <f t="shared" ca="1" si="105"/>
        <v/>
      </c>
      <c r="K574" s="60" t="str">
        <f t="shared" ca="1" si="106"/>
        <v/>
      </c>
      <c r="L574" s="60"/>
      <c r="M574" s="60">
        <f t="shared" ca="1" si="107"/>
        <v>0</v>
      </c>
      <c r="N574" s="61" t="str">
        <f t="shared" ca="1" si="108"/>
        <v/>
      </c>
      <c r="O574" s="61"/>
      <c r="P574" s="62"/>
      <c r="Q574" s="62"/>
      <c r="R574" s="62"/>
      <c r="S574" s="62"/>
      <c r="T574" s="62"/>
      <c r="U574" s="63">
        <f t="shared" si="98"/>
        <v>0</v>
      </c>
    </row>
    <row r="575" spans="1:21" ht="15" hidden="1" customHeight="1" x14ac:dyDescent="0.3">
      <c r="A575" s="330"/>
      <c r="B575" s="56">
        <v>52</v>
      </c>
      <c r="C575" s="57" t="str">
        <f t="shared" ca="1" si="99"/>
        <v>7.4</v>
      </c>
      <c r="D575" s="57" t="str">
        <f t="shared" ca="1" si="100"/>
        <v>na</v>
      </c>
      <c r="E575" s="57" t="s">
        <v>31</v>
      </c>
      <c r="F575" s="64" t="str">
        <f t="shared" ca="1" si="101"/>
        <v>https://conservatoire.agglo-larochelle.fr/actualites</v>
      </c>
      <c r="G575" s="57" t="str">
        <f t="shared" ca="1" si="102"/>
        <v>A</v>
      </c>
      <c r="H575" s="57" t="str">
        <f t="shared" ca="1" si="103"/>
        <v/>
      </c>
      <c r="I575" s="57" t="str">
        <f t="shared" ca="1" si="104"/>
        <v/>
      </c>
      <c r="J575" s="59" t="str">
        <f t="shared" ca="1" si="105"/>
        <v/>
      </c>
      <c r="K575" s="60" t="str">
        <f t="shared" ca="1" si="106"/>
        <v/>
      </c>
      <c r="L575" s="60"/>
      <c r="M575" s="60">
        <f t="shared" ca="1" si="107"/>
        <v>0</v>
      </c>
      <c r="N575" s="61" t="str">
        <f t="shared" ca="1" si="108"/>
        <v/>
      </c>
      <c r="O575" s="61"/>
      <c r="P575" s="62"/>
      <c r="Q575" s="62"/>
      <c r="R575" s="62"/>
      <c r="S575" s="62"/>
      <c r="T575" s="62"/>
      <c r="U575" s="63">
        <f t="shared" si="98"/>
        <v>0</v>
      </c>
    </row>
    <row r="576" spans="1:21" ht="15" hidden="1" customHeight="1" x14ac:dyDescent="0.3">
      <c r="A576" s="330"/>
      <c r="B576" s="56">
        <v>52</v>
      </c>
      <c r="C576" s="57" t="str">
        <f t="shared" ca="1" si="99"/>
        <v>7.4</v>
      </c>
      <c r="D576" s="57" t="str">
        <f t="shared" ca="1" si="100"/>
        <v>na</v>
      </c>
      <c r="E576" s="57" t="s">
        <v>34</v>
      </c>
      <c r="F576" s="64" t="str">
        <f t="shared" ca="1" si="101"/>
        <v>https://conservatoire.agglo-larochelle.fr/-/ouverture-de-saison</v>
      </c>
      <c r="G576" s="57" t="str">
        <f t="shared" ca="1" si="102"/>
        <v>A</v>
      </c>
      <c r="H576" s="57" t="str">
        <f t="shared" ca="1" si="103"/>
        <v/>
      </c>
      <c r="I576" s="57" t="str">
        <f t="shared" ca="1" si="104"/>
        <v/>
      </c>
      <c r="J576" s="59" t="str">
        <f t="shared" ca="1" si="105"/>
        <v/>
      </c>
      <c r="K576" s="60" t="str">
        <f t="shared" ca="1" si="106"/>
        <v/>
      </c>
      <c r="L576" s="60"/>
      <c r="M576" s="60">
        <f t="shared" ca="1" si="107"/>
        <v>0</v>
      </c>
      <c r="N576" s="61" t="str">
        <f t="shared" ca="1" si="108"/>
        <v/>
      </c>
      <c r="O576" s="61"/>
      <c r="P576" s="62"/>
      <c r="Q576" s="62"/>
      <c r="R576" s="62"/>
      <c r="S576" s="62"/>
      <c r="T576" s="62"/>
      <c r="U576" s="63">
        <f t="shared" si="98"/>
        <v>0</v>
      </c>
    </row>
    <row r="577" spans="1:21" ht="15" hidden="1" customHeight="1" x14ac:dyDescent="0.3">
      <c r="A577" s="330"/>
      <c r="B577" s="56">
        <v>52</v>
      </c>
      <c r="C577" s="57" t="str">
        <f t="shared" ca="1" si="99"/>
        <v>7.4</v>
      </c>
      <c r="D577" s="57" t="str">
        <f t="shared" ca="1" si="100"/>
        <v>na</v>
      </c>
      <c r="E577" s="57" t="s">
        <v>37</v>
      </c>
      <c r="F577" s="64" t="str">
        <f t="shared" ca="1" si="101"/>
        <v>https://conservatoire.agglo-larochelle.fr/contactez-nous</v>
      </c>
      <c r="G577" s="57" t="str">
        <f t="shared" ca="1" si="102"/>
        <v>A</v>
      </c>
      <c r="H577" s="57" t="str">
        <f t="shared" ca="1" si="103"/>
        <v/>
      </c>
      <c r="I577" s="57" t="str">
        <f t="shared" ca="1" si="104"/>
        <v/>
      </c>
      <c r="J577" s="59" t="str">
        <f t="shared" ca="1" si="105"/>
        <v/>
      </c>
      <c r="K577" s="60" t="str">
        <f t="shared" ca="1" si="106"/>
        <v/>
      </c>
      <c r="L577" s="60"/>
      <c r="M577" s="60">
        <f t="shared" ca="1" si="107"/>
        <v>0</v>
      </c>
      <c r="N577" s="61" t="str">
        <f t="shared" ca="1" si="108"/>
        <v/>
      </c>
      <c r="O577" s="61"/>
      <c r="P577" s="62"/>
      <c r="Q577" s="62"/>
      <c r="R577" s="62"/>
      <c r="S577" s="62"/>
      <c r="T577" s="62"/>
      <c r="U577" s="63">
        <f t="shared" si="98"/>
        <v>0</v>
      </c>
    </row>
    <row r="578" spans="1:21" ht="15" hidden="1" customHeight="1" x14ac:dyDescent="0.3">
      <c r="A578" s="330"/>
      <c r="B578" s="56">
        <v>52</v>
      </c>
      <c r="C578" s="57" t="str">
        <f t="shared" ca="1" si="99"/>
        <v>7.4</v>
      </c>
      <c r="D578" s="57" t="str">
        <f t="shared" ca="1" si="100"/>
        <v>na</v>
      </c>
      <c r="E578" s="57" t="s">
        <v>40</v>
      </c>
      <c r="F578" s="64" t="str">
        <f t="shared" ca="1" si="101"/>
        <v>https://conservatoire.agglo-larochelle.fr/pratique/reseau-des-ecoles-de-l-agglo?article=puilboreau-a-deux-pas-de-la</v>
      </c>
      <c r="G578" s="57" t="str">
        <f t="shared" ca="1" si="102"/>
        <v>A</v>
      </c>
      <c r="H578" s="57" t="str">
        <f t="shared" ca="1" si="103"/>
        <v/>
      </c>
      <c r="I578" s="57" t="str">
        <f t="shared" ca="1" si="104"/>
        <v/>
      </c>
      <c r="J578" s="59" t="str">
        <f t="shared" ca="1" si="105"/>
        <v/>
      </c>
      <c r="K578" s="60" t="str">
        <f t="shared" ca="1" si="106"/>
        <v/>
      </c>
      <c r="L578" s="60"/>
      <c r="M578" s="60">
        <f t="shared" ca="1" si="107"/>
        <v>0</v>
      </c>
      <c r="N578" s="61" t="str">
        <f t="shared" ca="1" si="108"/>
        <v/>
      </c>
      <c r="O578" s="61"/>
      <c r="P578" s="62"/>
      <c r="Q578" s="62"/>
      <c r="R578" s="62"/>
      <c r="S578" s="62"/>
      <c r="T578" s="62"/>
      <c r="U578" s="63">
        <f t="shared" si="98"/>
        <v>0</v>
      </c>
    </row>
    <row r="579" spans="1:21" ht="15" hidden="1" customHeight="1" x14ac:dyDescent="0.3">
      <c r="A579" s="330"/>
      <c r="B579" s="56">
        <v>52</v>
      </c>
      <c r="C579" s="57" t="str">
        <f t="shared" ca="1" si="99"/>
        <v>7.4</v>
      </c>
      <c r="D579" s="57" t="str">
        <f t="shared" ca="1" si="100"/>
        <v>na</v>
      </c>
      <c r="E579" s="57" t="s">
        <v>43</v>
      </c>
      <c r="F579" s="64" t="str">
        <f t="shared" ca="1" si="101"/>
        <v>https://conservatoire.agglo-larochelle.fr/ressources-documentaires</v>
      </c>
      <c r="G579" s="57" t="str">
        <f t="shared" ca="1" si="102"/>
        <v>A</v>
      </c>
      <c r="H579" s="57" t="str">
        <f t="shared" ca="1" si="103"/>
        <v/>
      </c>
      <c r="I579" s="57" t="str">
        <f t="shared" ca="1" si="104"/>
        <v/>
      </c>
      <c r="J579" s="59" t="str">
        <f t="shared" ca="1" si="105"/>
        <v/>
      </c>
      <c r="K579" s="60" t="str">
        <f t="shared" ca="1" si="106"/>
        <v/>
      </c>
      <c r="L579" s="60"/>
      <c r="M579" s="60">
        <f t="shared" ca="1" si="107"/>
        <v>0</v>
      </c>
      <c r="N579" s="61" t="str">
        <f t="shared" ca="1" si="108"/>
        <v/>
      </c>
      <c r="O579" s="61"/>
      <c r="P579" s="62"/>
      <c r="Q579" s="62"/>
      <c r="R579" s="62"/>
      <c r="S579" s="62"/>
      <c r="T579" s="62"/>
      <c r="U579" s="63">
        <f t="shared" si="98"/>
        <v>0</v>
      </c>
    </row>
    <row r="580" spans="1:21" ht="15" hidden="1" customHeight="1" x14ac:dyDescent="0.3">
      <c r="A580" s="330"/>
      <c r="B580" s="56">
        <v>52</v>
      </c>
      <c r="C580" s="57" t="str">
        <f t="shared" ca="1" si="99"/>
        <v>7.4</v>
      </c>
      <c r="D580" s="57" t="str">
        <f t="shared" ca="1" si="100"/>
        <v>na</v>
      </c>
      <c r="E580" s="57" t="s">
        <v>46</v>
      </c>
      <c r="F580" s="64" t="str">
        <f t="shared" ca="1" si="101"/>
        <v>https://conservatoire.agglo-larochelle.fr/accessibilite</v>
      </c>
      <c r="G580" s="57" t="str">
        <f t="shared" ca="1" si="102"/>
        <v>A</v>
      </c>
      <c r="H580" s="57" t="str">
        <f t="shared" ca="1" si="103"/>
        <v/>
      </c>
      <c r="I580" s="57" t="str">
        <f t="shared" ca="1" si="104"/>
        <v/>
      </c>
      <c r="J580" s="59" t="str">
        <f t="shared" ca="1" si="105"/>
        <v/>
      </c>
      <c r="K580" s="60" t="str">
        <f t="shared" ca="1" si="106"/>
        <v/>
      </c>
      <c r="L580" s="60"/>
      <c r="M580" s="60">
        <f t="shared" ca="1" si="107"/>
        <v>0</v>
      </c>
      <c r="N580" s="61" t="str">
        <f t="shared" ca="1" si="108"/>
        <v/>
      </c>
      <c r="O580" s="61"/>
      <c r="P580" s="62"/>
      <c r="Q580" s="62"/>
      <c r="R580" s="62"/>
      <c r="S580" s="62"/>
      <c r="T580" s="62"/>
      <c r="U580" s="63">
        <f t="shared" si="98"/>
        <v>0</v>
      </c>
    </row>
    <row r="581" spans="1:21" ht="15" hidden="1" customHeight="1" x14ac:dyDescent="0.3">
      <c r="A581" s="330"/>
      <c r="B581" s="56">
        <v>52</v>
      </c>
      <c r="C581" s="57" t="str">
        <f t="shared" ca="1" si="99"/>
        <v>7.4</v>
      </c>
      <c r="D581" s="57" t="str">
        <f t="shared" ca="1" si="100"/>
        <v>na</v>
      </c>
      <c r="E581" s="57" t="s">
        <v>49</v>
      </c>
      <c r="F581" s="64" t="str">
        <f t="shared" ca="1" si="101"/>
        <v>https://conservatoire.agglo-larochelle.fr/mentions-legales</v>
      </c>
      <c r="G581" s="57" t="str">
        <f t="shared" ca="1" si="102"/>
        <v>A</v>
      </c>
      <c r="H581" s="57" t="str">
        <f t="shared" ca="1" si="103"/>
        <v/>
      </c>
      <c r="I581" s="57" t="str">
        <f t="shared" ca="1" si="104"/>
        <v/>
      </c>
      <c r="J581" s="59" t="str">
        <f t="shared" ca="1" si="105"/>
        <v/>
      </c>
      <c r="K581" s="60" t="str">
        <f t="shared" ca="1" si="106"/>
        <v/>
      </c>
      <c r="L581" s="60"/>
      <c r="M581" s="60">
        <f t="shared" ca="1" si="107"/>
        <v>0</v>
      </c>
      <c r="N581" s="61" t="str">
        <f t="shared" ca="1" si="108"/>
        <v/>
      </c>
      <c r="O581" s="61"/>
      <c r="P581" s="62"/>
      <c r="Q581" s="62"/>
      <c r="R581" s="62"/>
      <c r="S581" s="62"/>
      <c r="T581" s="62"/>
      <c r="U581" s="63">
        <f t="shared" si="98"/>
        <v>0</v>
      </c>
    </row>
    <row r="582" spans="1:21" ht="15" hidden="1" customHeight="1" x14ac:dyDescent="0.3">
      <c r="A582" s="330"/>
      <c r="B582" s="56">
        <v>53</v>
      </c>
      <c r="C582" s="57" t="str">
        <f t="shared" ca="1" si="99"/>
        <v>7.5</v>
      </c>
      <c r="D582" s="57" t="str">
        <f t="shared" ca="1" si="100"/>
        <v>na</v>
      </c>
      <c r="E582" s="57" t="s">
        <v>10</v>
      </c>
      <c r="F582" s="64" t="str">
        <f t="shared" ca="1" si="101"/>
        <v>https://conservatoire.agglo-larochelle.fr/</v>
      </c>
      <c r="G582" s="57" t="str">
        <f t="shared" ca="1" si="102"/>
        <v>AA</v>
      </c>
      <c r="H582" s="57" t="str">
        <f t="shared" ca="1" si="103"/>
        <v/>
      </c>
      <c r="I582" s="57" t="str">
        <f t="shared" ca="1" si="104"/>
        <v/>
      </c>
      <c r="J582" s="59" t="str">
        <f t="shared" ca="1" si="105"/>
        <v/>
      </c>
      <c r="K582" s="60" t="str">
        <f t="shared" ca="1" si="106"/>
        <v/>
      </c>
      <c r="L582" s="60"/>
      <c r="M582" s="60">
        <f t="shared" ca="1" si="107"/>
        <v>0</v>
      </c>
      <c r="N582" s="61" t="str">
        <f t="shared" ca="1" si="108"/>
        <v/>
      </c>
      <c r="O582" s="61"/>
      <c r="P582" s="62"/>
      <c r="Q582" s="62"/>
      <c r="R582" s="62"/>
      <c r="S582" s="62"/>
      <c r="T582" s="62"/>
      <c r="U582" s="63">
        <f t="shared" si="98"/>
        <v>0</v>
      </c>
    </row>
    <row r="583" spans="1:21" ht="15" hidden="1" customHeight="1" x14ac:dyDescent="0.3">
      <c r="A583" s="330"/>
      <c r="B583" s="56">
        <v>53</v>
      </c>
      <c r="C583" s="57" t="str">
        <f t="shared" ca="1" si="99"/>
        <v>7.5</v>
      </c>
      <c r="D583" s="57" t="str">
        <f t="shared" ca="1" si="100"/>
        <v>na</v>
      </c>
      <c r="E583" s="57" t="s">
        <v>13</v>
      </c>
      <c r="F583" s="64" t="str">
        <f t="shared" ca="1" si="101"/>
        <v>https://conservatoire.agglo-larochelle.fr/plan-du-site</v>
      </c>
      <c r="G583" s="57" t="str">
        <f t="shared" ca="1" si="102"/>
        <v>AA</v>
      </c>
      <c r="H583" s="57" t="str">
        <f t="shared" ca="1" si="103"/>
        <v/>
      </c>
      <c r="I583" s="57" t="str">
        <f t="shared" ca="1" si="104"/>
        <v/>
      </c>
      <c r="J583" s="59" t="str">
        <f t="shared" ca="1" si="105"/>
        <v/>
      </c>
      <c r="K583" s="60" t="str">
        <f t="shared" ca="1" si="106"/>
        <v/>
      </c>
      <c r="L583" s="60"/>
      <c r="M583" s="60">
        <f t="shared" ca="1" si="107"/>
        <v>0</v>
      </c>
      <c r="N583" s="61" t="str">
        <f t="shared" ca="1" si="108"/>
        <v/>
      </c>
      <c r="O583" s="61"/>
      <c r="P583" s="62"/>
      <c r="Q583" s="62"/>
      <c r="R583" s="62"/>
      <c r="S583" s="62"/>
      <c r="T583" s="62"/>
      <c r="U583" s="63">
        <f t="shared" si="98"/>
        <v>0</v>
      </c>
    </row>
    <row r="584" spans="1:21" ht="15" hidden="1" customHeight="1" x14ac:dyDescent="0.3">
      <c r="A584" s="330"/>
      <c r="B584" s="46">
        <v>53</v>
      </c>
      <c r="C584" s="47" t="str">
        <f t="shared" ca="1" si="99"/>
        <v>7.5</v>
      </c>
      <c r="D584" s="47" t="str">
        <f t="shared" ca="1" si="100"/>
        <v>na</v>
      </c>
      <c r="E584" s="47" t="s">
        <v>16</v>
      </c>
      <c r="F584" s="65" t="str">
        <f t="shared" ca="1" si="101"/>
        <v>https://conservatoire.agglo-larochelle.fr/musique</v>
      </c>
      <c r="G584" s="47" t="str">
        <f t="shared" ca="1" si="102"/>
        <v>AA</v>
      </c>
      <c r="H584" s="47" t="str">
        <f t="shared" ca="1" si="103"/>
        <v/>
      </c>
      <c r="I584" s="47" t="str">
        <f t="shared" ca="1" si="104"/>
        <v/>
      </c>
      <c r="J584" s="49" t="str">
        <f t="shared" ca="1" si="105"/>
        <v/>
      </c>
      <c r="K584" s="50" t="str">
        <f t="shared" ca="1" si="106"/>
        <v/>
      </c>
      <c r="L584" s="50"/>
      <c r="M584" s="50">
        <f t="shared" ca="1" si="107"/>
        <v>0</v>
      </c>
      <c r="N584" s="51" t="str">
        <f t="shared" ca="1" si="108"/>
        <v/>
      </c>
      <c r="O584" s="51"/>
      <c r="P584" s="52"/>
      <c r="Q584" s="52"/>
      <c r="R584" s="52"/>
      <c r="S584" s="52"/>
      <c r="T584" s="52"/>
      <c r="U584" s="53">
        <f t="shared" ref="U584:U647" si="109">SUM($P584:$T584)</f>
        <v>0</v>
      </c>
    </row>
    <row r="585" spans="1:21" ht="15" hidden="1" customHeight="1" x14ac:dyDescent="0.3">
      <c r="A585" s="330"/>
      <c r="B585" s="56">
        <v>53</v>
      </c>
      <c r="C585" s="57" t="str">
        <f t="shared" ca="1" si="99"/>
        <v>7.5</v>
      </c>
      <c r="D585" s="57" t="str">
        <f t="shared" ca="1" si="100"/>
        <v>na</v>
      </c>
      <c r="E585" s="57" t="s">
        <v>19</v>
      </c>
      <c r="F585" s="64" t="str">
        <f t="shared" ca="1" si="101"/>
        <v>https://conservatoire.agglo-larochelle.fr/musique/parcours-du-musicien</v>
      </c>
      <c r="G585" s="57" t="str">
        <f t="shared" ca="1" si="102"/>
        <v>AA</v>
      </c>
      <c r="H585" s="57" t="str">
        <f t="shared" ca="1" si="103"/>
        <v/>
      </c>
      <c r="I585" s="57" t="str">
        <f t="shared" ca="1" si="104"/>
        <v/>
      </c>
      <c r="J585" s="59" t="str">
        <f t="shared" ca="1" si="105"/>
        <v/>
      </c>
      <c r="K585" s="60" t="str">
        <f t="shared" ca="1" si="106"/>
        <v/>
      </c>
      <c r="L585" s="60"/>
      <c r="M585" s="60">
        <f t="shared" ca="1" si="107"/>
        <v>0</v>
      </c>
      <c r="N585" s="61" t="str">
        <f t="shared" ca="1" si="108"/>
        <v/>
      </c>
      <c r="O585" s="61"/>
      <c r="P585" s="62"/>
      <c r="Q585" s="62"/>
      <c r="R585" s="62"/>
      <c r="S585" s="62"/>
      <c r="T585" s="62"/>
      <c r="U585" s="63">
        <f t="shared" si="109"/>
        <v>0</v>
      </c>
    </row>
    <row r="586" spans="1:21" ht="15" hidden="1" customHeight="1" x14ac:dyDescent="0.3">
      <c r="A586" s="330"/>
      <c r="B586" s="56">
        <v>53</v>
      </c>
      <c r="C586" s="57" t="str">
        <f t="shared" ca="1" si="99"/>
        <v>7.5</v>
      </c>
      <c r="D586" s="57" t="str">
        <f t="shared" ca="1" si="100"/>
        <v>na</v>
      </c>
      <c r="E586" s="57" t="s">
        <v>22</v>
      </c>
      <c r="F586" s="64" t="str">
        <f t="shared" ca="1" si="101"/>
        <v>https://conservatoire.agglo-larochelle.fr/musique/enseignants-musique</v>
      </c>
      <c r="G586" s="57" t="str">
        <f t="shared" ca="1" si="102"/>
        <v>AA</v>
      </c>
      <c r="H586" s="57" t="str">
        <f t="shared" ca="1" si="103"/>
        <v/>
      </c>
      <c r="I586" s="57" t="str">
        <f t="shared" ca="1" si="104"/>
        <v/>
      </c>
      <c r="J586" s="59" t="str">
        <f t="shared" ca="1" si="105"/>
        <v/>
      </c>
      <c r="K586" s="60" t="str">
        <f t="shared" ca="1" si="106"/>
        <v/>
      </c>
      <c r="L586" s="60"/>
      <c r="M586" s="60">
        <f t="shared" ca="1" si="107"/>
        <v>0</v>
      </c>
      <c r="N586" s="61" t="str">
        <f t="shared" ca="1" si="108"/>
        <v/>
      </c>
      <c r="O586" s="61"/>
      <c r="P586" s="62"/>
      <c r="Q586" s="62"/>
      <c r="R586" s="62"/>
      <c r="S586" s="62"/>
      <c r="T586" s="62"/>
      <c r="U586" s="63">
        <f t="shared" si="109"/>
        <v>0</v>
      </c>
    </row>
    <row r="587" spans="1:21" ht="15" hidden="1" customHeight="1" x14ac:dyDescent="0.3">
      <c r="A587" s="330"/>
      <c r="B587" s="56">
        <v>53</v>
      </c>
      <c r="C587" s="57" t="str">
        <f t="shared" ca="1" si="99"/>
        <v>7.5</v>
      </c>
      <c r="D587" s="57" t="str">
        <f t="shared" ca="1" si="100"/>
        <v>na</v>
      </c>
      <c r="E587" s="57" t="s">
        <v>25</v>
      </c>
      <c r="F587" s="64" t="str">
        <f t="shared" ca="1" si="101"/>
        <v>https://conservatoire.agglo-larochelle.fr/agenda?</v>
      </c>
      <c r="G587" s="57" t="str">
        <f t="shared" ca="1" si="102"/>
        <v>AA</v>
      </c>
      <c r="H587" s="57" t="str">
        <f t="shared" ca="1" si="103"/>
        <v/>
      </c>
      <c r="I587" s="57" t="str">
        <f t="shared" ca="1" si="104"/>
        <v/>
      </c>
      <c r="J587" s="59" t="str">
        <f t="shared" ca="1" si="105"/>
        <v/>
      </c>
      <c r="K587" s="60" t="str">
        <f t="shared" ca="1" si="106"/>
        <v/>
      </c>
      <c r="L587" s="60"/>
      <c r="M587" s="60">
        <f t="shared" ca="1" si="107"/>
        <v>0</v>
      </c>
      <c r="N587" s="61" t="str">
        <f t="shared" ca="1" si="108"/>
        <v/>
      </c>
      <c r="O587" s="61"/>
      <c r="P587" s="62"/>
      <c r="Q587" s="62"/>
      <c r="R587" s="62"/>
      <c r="S587" s="62"/>
      <c r="T587" s="62"/>
      <c r="U587" s="63">
        <f t="shared" si="109"/>
        <v>0</v>
      </c>
    </row>
    <row r="588" spans="1:21" ht="15" hidden="1" customHeight="1" x14ac:dyDescent="0.3">
      <c r="A588" s="330"/>
      <c r="B588" s="56">
        <v>53</v>
      </c>
      <c r="C588" s="57" t="str">
        <f t="shared" ca="1" si="99"/>
        <v>7.5</v>
      </c>
      <c r="D588" s="57" t="str">
        <f t="shared" ca="1" si="100"/>
        <v>na</v>
      </c>
      <c r="E588" s="57" t="s">
        <v>28</v>
      </c>
      <c r="F588" s="64" t="str">
        <f t="shared" ca="1" si="101"/>
        <v>https://conservatoire.agglo-larochelle.fr/agenda?article=conservatoire-funky-band-et-ateliers-musiques-actuelles</v>
      </c>
      <c r="G588" s="57" t="str">
        <f t="shared" ca="1" si="102"/>
        <v>AA</v>
      </c>
      <c r="H588" s="57" t="str">
        <f t="shared" ca="1" si="103"/>
        <v/>
      </c>
      <c r="I588" s="57" t="str">
        <f t="shared" ca="1" si="104"/>
        <v/>
      </c>
      <c r="J588" s="59" t="str">
        <f t="shared" ca="1" si="105"/>
        <v/>
      </c>
      <c r="K588" s="60" t="str">
        <f t="shared" ca="1" si="106"/>
        <v/>
      </c>
      <c r="L588" s="60"/>
      <c r="M588" s="60">
        <f t="shared" ca="1" si="107"/>
        <v>0</v>
      </c>
      <c r="N588" s="61" t="str">
        <f t="shared" ca="1" si="108"/>
        <v/>
      </c>
      <c r="O588" s="61"/>
      <c r="P588" s="62"/>
      <c r="Q588" s="62"/>
      <c r="R588" s="62"/>
      <c r="S588" s="62"/>
      <c r="T588" s="62"/>
      <c r="U588" s="63">
        <f t="shared" si="109"/>
        <v>0</v>
      </c>
    </row>
    <row r="589" spans="1:21" ht="15" hidden="1" customHeight="1" x14ac:dyDescent="0.3">
      <c r="A589" s="330"/>
      <c r="B589" s="56">
        <v>53</v>
      </c>
      <c r="C589" s="57" t="str">
        <f t="shared" ca="1" si="99"/>
        <v>7.5</v>
      </c>
      <c r="D589" s="57" t="str">
        <f t="shared" ca="1" si="100"/>
        <v>na</v>
      </c>
      <c r="E589" s="57" t="s">
        <v>31</v>
      </c>
      <c r="F589" s="64" t="str">
        <f t="shared" ca="1" si="101"/>
        <v>https://conservatoire.agglo-larochelle.fr/actualites</v>
      </c>
      <c r="G589" s="57" t="str">
        <f t="shared" ca="1" si="102"/>
        <v>AA</v>
      </c>
      <c r="H589" s="57" t="str">
        <f t="shared" ca="1" si="103"/>
        <v/>
      </c>
      <c r="I589" s="57" t="str">
        <f t="shared" ca="1" si="104"/>
        <v/>
      </c>
      <c r="J589" s="59" t="str">
        <f t="shared" ca="1" si="105"/>
        <v/>
      </c>
      <c r="K589" s="60" t="str">
        <f t="shared" ca="1" si="106"/>
        <v/>
      </c>
      <c r="L589" s="60"/>
      <c r="M589" s="60">
        <f t="shared" ca="1" si="107"/>
        <v>0</v>
      </c>
      <c r="N589" s="61" t="str">
        <f t="shared" ca="1" si="108"/>
        <v/>
      </c>
      <c r="O589" s="61"/>
      <c r="P589" s="62"/>
      <c r="Q589" s="62"/>
      <c r="R589" s="62"/>
      <c r="S589" s="62"/>
      <c r="T589" s="62"/>
      <c r="U589" s="63">
        <f t="shared" si="109"/>
        <v>0</v>
      </c>
    </row>
    <row r="590" spans="1:21" ht="15" hidden="1" customHeight="1" x14ac:dyDescent="0.3">
      <c r="A590" s="330"/>
      <c r="B590" s="56">
        <v>53</v>
      </c>
      <c r="C590" s="57" t="str">
        <f t="shared" ca="1" si="99"/>
        <v>7.5</v>
      </c>
      <c r="D590" s="57" t="str">
        <f t="shared" ca="1" si="100"/>
        <v>na</v>
      </c>
      <c r="E590" s="57" t="s">
        <v>34</v>
      </c>
      <c r="F590" s="64" t="str">
        <f t="shared" ca="1" si="101"/>
        <v>https://conservatoire.agglo-larochelle.fr/-/ouverture-de-saison</v>
      </c>
      <c r="G590" s="57" t="str">
        <f t="shared" ca="1" si="102"/>
        <v>AA</v>
      </c>
      <c r="H590" s="57" t="str">
        <f t="shared" ca="1" si="103"/>
        <v/>
      </c>
      <c r="I590" s="57" t="str">
        <f t="shared" ca="1" si="104"/>
        <v/>
      </c>
      <c r="J590" s="59" t="str">
        <f t="shared" ca="1" si="105"/>
        <v/>
      </c>
      <c r="K590" s="60" t="str">
        <f t="shared" ca="1" si="106"/>
        <v/>
      </c>
      <c r="L590" s="60"/>
      <c r="M590" s="60">
        <f t="shared" ca="1" si="107"/>
        <v>0</v>
      </c>
      <c r="N590" s="61" t="str">
        <f t="shared" ca="1" si="108"/>
        <v/>
      </c>
      <c r="O590" s="61"/>
      <c r="P590" s="62"/>
      <c r="Q590" s="62"/>
      <c r="R590" s="62"/>
      <c r="S590" s="62"/>
      <c r="T590" s="62"/>
      <c r="U590" s="63">
        <f t="shared" si="109"/>
        <v>0</v>
      </c>
    </row>
    <row r="591" spans="1:21" ht="15" hidden="1" customHeight="1" x14ac:dyDescent="0.3">
      <c r="A591" s="330"/>
      <c r="B591" s="56">
        <v>53</v>
      </c>
      <c r="C591" s="57" t="str">
        <f t="shared" ca="1" si="99"/>
        <v>7.5</v>
      </c>
      <c r="D591" s="57" t="str">
        <f t="shared" ca="1" si="100"/>
        <v>na</v>
      </c>
      <c r="E591" s="57" t="s">
        <v>37</v>
      </c>
      <c r="F591" s="64" t="str">
        <f t="shared" ca="1" si="101"/>
        <v>https://conservatoire.agglo-larochelle.fr/contactez-nous</v>
      </c>
      <c r="G591" s="57" t="str">
        <f t="shared" ca="1" si="102"/>
        <v>AA</v>
      </c>
      <c r="H591" s="57" t="str">
        <f t="shared" ca="1" si="103"/>
        <v/>
      </c>
      <c r="I591" s="57" t="str">
        <f t="shared" ca="1" si="104"/>
        <v/>
      </c>
      <c r="J591" s="59" t="str">
        <f t="shared" ca="1" si="105"/>
        <v/>
      </c>
      <c r="K591" s="60" t="str">
        <f t="shared" ca="1" si="106"/>
        <v/>
      </c>
      <c r="L591" s="60"/>
      <c r="M591" s="60">
        <f t="shared" ca="1" si="107"/>
        <v>0</v>
      </c>
      <c r="N591" s="61" t="str">
        <f t="shared" ca="1" si="108"/>
        <v/>
      </c>
      <c r="O591" s="61"/>
      <c r="P591" s="62"/>
      <c r="Q591" s="62"/>
      <c r="R591" s="62"/>
      <c r="S591" s="62"/>
      <c r="T591" s="62"/>
      <c r="U591" s="63">
        <f t="shared" si="109"/>
        <v>0</v>
      </c>
    </row>
    <row r="592" spans="1:21" ht="15" hidden="1" customHeight="1" x14ac:dyDescent="0.3">
      <c r="A592" s="330"/>
      <c r="B592" s="56">
        <v>53</v>
      </c>
      <c r="C592" s="57" t="str">
        <f t="shared" ca="1" si="99"/>
        <v>7.5</v>
      </c>
      <c r="D592" s="57" t="str">
        <f t="shared" ca="1" si="100"/>
        <v>na</v>
      </c>
      <c r="E592" s="57" t="s">
        <v>40</v>
      </c>
      <c r="F592" s="64" t="str">
        <f t="shared" ca="1" si="101"/>
        <v>https://conservatoire.agglo-larochelle.fr/pratique/reseau-des-ecoles-de-l-agglo?article=puilboreau-a-deux-pas-de-la</v>
      </c>
      <c r="G592" s="57" t="str">
        <f t="shared" ca="1" si="102"/>
        <v>AA</v>
      </c>
      <c r="H592" s="57" t="str">
        <f t="shared" ca="1" si="103"/>
        <v/>
      </c>
      <c r="I592" s="57" t="str">
        <f t="shared" ca="1" si="104"/>
        <v/>
      </c>
      <c r="J592" s="59" t="str">
        <f t="shared" ca="1" si="105"/>
        <v/>
      </c>
      <c r="K592" s="60" t="str">
        <f t="shared" ca="1" si="106"/>
        <v/>
      </c>
      <c r="L592" s="60"/>
      <c r="M592" s="60">
        <f t="shared" ca="1" si="107"/>
        <v>0</v>
      </c>
      <c r="N592" s="61" t="str">
        <f t="shared" ca="1" si="108"/>
        <v/>
      </c>
      <c r="O592" s="61"/>
      <c r="P592" s="62"/>
      <c r="Q592" s="62"/>
      <c r="R592" s="62"/>
      <c r="S592" s="62"/>
      <c r="T592" s="62"/>
      <c r="U592" s="63">
        <f t="shared" si="109"/>
        <v>0</v>
      </c>
    </row>
    <row r="593" spans="1:21" ht="15" hidden="1" customHeight="1" x14ac:dyDescent="0.3">
      <c r="A593" s="330"/>
      <c r="B593" s="56">
        <v>53</v>
      </c>
      <c r="C593" s="57" t="str">
        <f t="shared" ca="1" si="99"/>
        <v>7.5</v>
      </c>
      <c r="D593" s="57" t="str">
        <f t="shared" ca="1" si="100"/>
        <v>na</v>
      </c>
      <c r="E593" s="57" t="s">
        <v>43</v>
      </c>
      <c r="F593" s="64" t="str">
        <f t="shared" ca="1" si="101"/>
        <v>https://conservatoire.agglo-larochelle.fr/ressources-documentaires</v>
      </c>
      <c r="G593" s="57" t="str">
        <f t="shared" ca="1" si="102"/>
        <v>AA</v>
      </c>
      <c r="H593" s="57" t="str">
        <f t="shared" ca="1" si="103"/>
        <v/>
      </c>
      <c r="I593" s="57" t="str">
        <f t="shared" ca="1" si="104"/>
        <v/>
      </c>
      <c r="J593" s="59" t="str">
        <f t="shared" ca="1" si="105"/>
        <v/>
      </c>
      <c r="K593" s="60" t="str">
        <f t="shared" ca="1" si="106"/>
        <v/>
      </c>
      <c r="L593" s="60"/>
      <c r="M593" s="60">
        <f t="shared" ca="1" si="107"/>
        <v>0</v>
      </c>
      <c r="N593" s="61" t="str">
        <f t="shared" ca="1" si="108"/>
        <v/>
      </c>
      <c r="O593" s="61"/>
      <c r="P593" s="62"/>
      <c r="Q593" s="62"/>
      <c r="R593" s="62"/>
      <c r="S593" s="62"/>
      <c r="T593" s="62"/>
      <c r="U593" s="63">
        <f t="shared" si="109"/>
        <v>0</v>
      </c>
    </row>
    <row r="594" spans="1:21" ht="15" hidden="1" customHeight="1" x14ac:dyDescent="0.3">
      <c r="A594" s="330"/>
      <c r="B594" s="56">
        <v>53</v>
      </c>
      <c r="C594" s="57" t="str">
        <f t="shared" ca="1" si="99"/>
        <v>7.5</v>
      </c>
      <c r="D594" s="57" t="str">
        <f t="shared" ca="1" si="100"/>
        <v>na</v>
      </c>
      <c r="E594" s="57" t="s">
        <v>46</v>
      </c>
      <c r="F594" s="64" t="str">
        <f t="shared" ca="1" si="101"/>
        <v>https://conservatoire.agglo-larochelle.fr/accessibilite</v>
      </c>
      <c r="G594" s="57" t="str">
        <f t="shared" ca="1" si="102"/>
        <v>AA</v>
      </c>
      <c r="H594" s="57" t="str">
        <f t="shared" ca="1" si="103"/>
        <v/>
      </c>
      <c r="I594" s="57" t="str">
        <f t="shared" ca="1" si="104"/>
        <v/>
      </c>
      <c r="J594" s="59" t="str">
        <f t="shared" ca="1" si="105"/>
        <v/>
      </c>
      <c r="K594" s="60" t="str">
        <f t="shared" ca="1" si="106"/>
        <v/>
      </c>
      <c r="L594" s="60"/>
      <c r="M594" s="60">
        <f t="shared" ca="1" si="107"/>
        <v>0</v>
      </c>
      <c r="N594" s="61" t="str">
        <f t="shared" ca="1" si="108"/>
        <v/>
      </c>
      <c r="O594" s="61"/>
      <c r="P594" s="62"/>
      <c r="Q594" s="62"/>
      <c r="R594" s="62"/>
      <c r="S594" s="62"/>
      <c r="T594" s="62"/>
      <c r="U594" s="63">
        <f t="shared" si="109"/>
        <v>0</v>
      </c>
    </row>
    <row r="595" spans="1:21" ht="15" hidden="1" customHeight="1" x14ac:dyDescent="0.3">
      <c r="A595" s="330"/>
      <c r="B595" s="56">
        <v>53</v>
      </c>
      <c r="C595" s="57" t="str">
        <f t="shared" ca="1" si="99"/>
        <v>7.5</v>
      </c>
      <c r="D595" s="57" t="str">
        <f t="shared" ca="1" si="100"/>
        <v>na</v>
      </c>
      <c r="E595" s="57" t="s">
        <v>49</v>
      </c>
      <c r="F595" s="64" t="str">
        <f t="shared" ca="1" si="101"/>
        <v>https://conservatoire.agglo-larochelle.fr/mentions-legales</v>
      </c>
      <c r="G595" s="57" t="str">
        <f t="shared" ca="1" si="102"/>
        <v>AA</v>
      </c>
      <c r="H595" s="57" t="str">
        <f t="shared" ca="1" si="103"/>
        <v/>
      </c>
      <c r="I595" s="57" t="str">
        <f t="shared" ca="1" si="104"/>
        <v/>
      </c>
      <c r="J595" s="59" t="str">
        <f t="shared" ca="1" si="105"/>
        <v/>
      </c>
      <c r="K595" s="60" t="str">
        <f t="shared" ca="1" si="106"/>
        <v/>
      </c>
      <c r="L595" s="60"/>
      <c r="M595" s="60">
        <f t="shared" ca="1" si="107"/>
        <v>0</v>
      </c>
      <c r="N595" s="61" t="str">
        <f t="shared" ca="1" si="108"/>
        <v/>
      </c>
      <c r="O595" s="61"/>
      <c r="P595" s="62"/>
      <c r="Q595" s="62"/>
      <c r="R595" s="62"/>
      <c r="S595" s="62"/>
      <c r="T595" s="62"/>
      <c r="U595" s="63">
        <f t="shared" si="109"/>
        <v>0</v>
      </c>
    </row>
    <row r="596" spans="1:21" ht="15" hidden="1" customHeight="1" x14ac:dyDescent="0.3">
      <c r="A596" s="330" t="s">
        <v>92</v>
      </c>
      <c r="B596" s="56">
        <v>54</v>
      </c>
      <c r="C596" s="57" t="str">
        <f t="shared" ca="1" si="99"/>
        <v>8.1</v>
      </c>
      <c r="D596" s="57" t="str">
        <f t="shared" ca="1" si="100"/>
        <v>c</v>
      </c>
      <c r="E596" s="57" t="s">
        <v>10</v>
      </c>
      <c r="F596" s="64" t="str">
        <f t="shared" ca="1" si="101"/>
        <v>https://conservatoire.agglo-larochelle.fr/</v>
      </c>
      <c r="G596" s="57" t="str">
        <f t="shared" ca="1" si="102"/>
        <v>A</v>
      </c>
      <c r="H596" s="57" t="str">
        <f t="shared" ca="1" si="103"/>
        <v/>
      </c>
      <c r="I596" s="57" t="str">
        <f t="shared" ca="1" si="104"/>
        <v/>
      </c>
      <c r="J596" s="59" t="str">
        <f t="shared" ca="1" si="105"/>
        <v/>
      </c>
      <c r="K596" s="60" t="str">
        <f t="shared" ca="1" si="106"/>
        <v/>
      </c>
      <c r="L596" s="60"/>
      <c r="M596" s="60">
        <f t="shared" ca="1" si="107"/>
        <v>0</v>
      </c>
      <c r="N596" s="61" t="str">
        <f t="shared" ca="1" si="108"/>
        <v/>
      </c>
      <c r="O596" s="61"/>
      <c r="P596" s="62"/>
      <c r="Q596" s="62"/>
      <c r="R596" s="62"/>
      <c r="S596" s="62"/>
      <c r="T596" s="62"/>
      <c r="U596" s="63">
        <f t="shared" si="109"/>
        <v>0</v>
      </c>
    </row>
    <row r="597" spans="1:21" ht="15" hidden="1" customHeight="1" x14ac:dyDescent="0.3">
      <c r="A597" s="330"/>
      <c r="B597" s="56">
        <v>54</v>
      </c>
      <c r="C597" s="57" t="str">
        <f t="shared" ca="1" si="99"/>
        <v>8.1</v>
      </c>
      <c r="D597" s="57" t="str">
        <f t="shared" ca="1" si="100"/>
        <v>c</v>
      </c>
      <c r="E597" s="57" t="s">
        <v>13</v>
      </c>
      <c r="F597" s="64" t="str">
        <f t="shared" ca="1" si="101"/>
        <v>https://conservatoire.agglo-larochelle.fr/plan-du-site</v>
      </c>
      <c r="G597" s="57" t="str">
        <f t="shared" ca="1" si="102"/>
        <v>A</v>
      </c>
      <c r="H597" s="57" t="str">
        <f t="shared" ca="1" si="103"/>
        <v/>
      </c>
      <c r="I597" s="57" t="str">
        <f t="shared" ca="1" si="104"/>
        <v/>
      </c>
      <c r="J597" s="59" t="str">
        <f t="shared" ca="1" si="105"/>
        <v/>
      </c>
      <c r="K597" s="60" t="str">
        <f t="shared" ca="1" si="106"/>
        <v/>
      </c>
      <c r="L597" s="60"/>
      <c r="M597" s="60">
        <f t="shared" ca="1" si="107"/>
        <v>0</v>
      </c>
      <c r="N597" s="61" t="str">
        <f t="shared" ca="1" si="108"/>
        <v/>
      </c>
      <c r="O597" s="61"/>
      <c r="P597" s="62"/>
      <c r="Q597" s="62"/>
      <c r="R597" s="62"/>
      <c r="S597" s="62"/>
      <c r="T597" s="62"/>
      <c r="U597" s="63">
        <f t="shared" si="109"/>
        <v>0</v>
      </c>
    </row>
    <row r="598" spans="1:21" ht="15" hidden="1" customHeight="1" x14ac:dyDescent="0.3">
      <c r="A598" s="330"/>
      <c r="B598" s="56">
        <v>54</v>
      </c>
      <c r="C598" s="57" t="str">
        <f t="shared" ca="1" si="99"/>
        <v>8.1</v>
      </c>
      <c r="D598" s="57" t="str">
        <f t="shared" ca="1" si="100"/>
        <v>c</v>
      </c>
      <c r="E598" s="57" t="s">
        <v>16</v>
      </c>
      <c r="F598" s="64" t="str">
        <f t="shared" ca="1" si="101"/>
        <v>https://conservatoire.agglo-larochelle.fr/musique</v>
      </c>
      <c r="G598" s="57" t="str">
        <f t="shared" ca="1" si="102"/>
        <v>A</v>
      </c>
      <c r="H598" s="57" t="str">
        <f t="shared" ca="1" si="103"/>
        <v/>
      </c>
      <c r="I598" s="57" t="str">
        <f t="shared" ca="1" si="104"/>
        <v/>
      </c>
      <c r="J598" s="59" t="str">
        <f t="shared" ca="1" si="105"/>
        <v/>
      </c>
      <c r="K598" s="60" t="str">
        <f t="shared" ca="1" si="106"/>
        <v/>
      </c>
      <c r="L598" s="60"/>
      <c r="M598" s="60">
        <f t="shared" ca="1" si="107"/>
        <v>0</v>
      </c>
      <c r="N598" s="61" t="str">
        <f t="shared" ca="1" si="108"/>
        <v/>
      </c>
      <c r="O598" s="61"/>
      <c r="P598" s="62"/>
      <c r="Q598" s="62"/>
      <c r="R598" s="62"/>
      <c r="S598" s="62"/>
      <c r="T598" s="62"/>
      <c r="U598" s="63">
        <f t="shared" si="109"/>
        <v>0</v>
      </c>
    </row>
    <row r="599" spans="1:21" ht="15" hidden="1" customHeight="1" x14ac:dyDescent="0.3">
      <c r="A599" s="330"/>
      <c r="B599" s="56">
        <v>54</v>
      </c>
      <c r="C599" s="57" t="str">
        <f t="shared" ca="1" si="99"/>
        <v>8.1</v>
      </c>
      <c r="D599" s="57" t="str">
        <f t="shared" ca="1" si="100"/>
        <v>c</v>
      </c>
      <c r="E599" s="57" t="s">
        <v>19</v>
      </c>
      <c r="F599" s="64" t="str">
        <f t="shared" ca="1" si="101"/>
        <v>https://conservatoire.agglo-larochelle.fr/musique/parcours-du-musicien</v>
      </c>
      <c r="G599" s="57" t="str">
        <f t="shared" ca="1" si="102"/>
        <v>A</v>
      </c>
      <c r="H599" s="57" t="str">
        <f t="shared" ca="1" si="103"/>
        <v/>
      </c>
      <c r="I599" s="57" t="str">
        <f t="shared" ca="1" si="104"/>
        <v/>
      </c>
      <c r="J599" s="59" t="str">
        <f t="shared" ca="1" si="105"/>
        <v/>
      </c>
      <c r="K599" s="60" t="str">
        <f t="shared" ca="1" si="106"/>
        <v/>
      </c>
      <c r="L599" s="60"/>
      <c r="M599" s="60">
        <f t="shared" ca="1" si="107"/>
        <v>0</v>
      </c>
      <c r="N599" s="61" t="str">
        <f t="shared" ca="1" si="108"/>
        <v/>
      </c>
      <c r="O599" s="61"/>
      <c r="P599" s="62"/>
      <c r="Q599" s="62"/>
      <c r="R599" s="62"/>
      <c r="S599" s="62"/>
      <c r="T599" s="62"/>
      <c r="U599" s="63">
        <f t="shared" si="109"/>
        <v>0</v>
      </c>
    </row>
    <row r="600" spans="1:21" ht="15" hidden="1" customHeight="1" x14ac:dyDescent="0.3">
      <c r="A600" s="330"/>
      <c r="B600" s="56">
        <v>54</v>
      </c>
      <c r="C600" s="57" t="str">
        <f t="shared" ca="1" si="99"/>
        <v>8.1</v>
      </c>
      <c r="D600" s="57" t="str">
        <f t="shared" ca="1" si="100"/>
        <v>c</v>
      </c>
      <c r="E600" s="57" t="s">
        <v>22</v>
      </c>
      <c r="F600" s="64" t="str">
        <f t="shared" ca="1" si="101"/>
        <v>https://conservatoire.agglo-larochelle.fr/musique/enseignants-musique</v>
      </c>
      <c r="G600" s="57" t="str">
        <f t="shared" ca="1" si="102"/>
        <v>A</v>
      </c>
      <c r="H600" s="57" t="str">
        <f t="shared" ca="1" si="103"/>
        <v/>
      </c>
      <c r="I600" s="57" t="str">
        <f t="shared" ca="1" si="104"/>
        <v/>
      </c>
      <c r="J600" s="59" t="str">
        <f t="shared" ca="1" si="105"/>
        <v/>
      </c>
      <c r="K600" s="60" t="str">
        <f t="shared" ca="1" si="106"/>
        <v/>
      </c>
      <c r="L600" s="60"/>
      <c r="M600" s="60">
        <f t="shared" ca="1" si="107"/>
        <v>0</v>
      </c>
      <c r="N600" s="61" t="str">
        <f t="shared" ca="1" si="108"/>
        <v/>
      </c>
      <c r="O600" s="61"/>
      <c r="P600" s="62"/>
      <c r="Q600" s="62"/>
      <c r="R600" s="62"/>
      <c r="S600" s="62"/>
      <c r="T600" s="62"/>
      <c r="U600" s="63">
        <f t="shared" si="109"/>
        <v>0</v>
      </c>
    </row>
    <row r="601" spans="1:21" ht="15" hidden="1" customHeight="1" x14ac:dyDescent="0.3">
      <c r="A601" s="330"/>
      <c r="B601" s="56">
        <v>54</v>
      </c>
      <c r="C601" s="57" t="str">
        <f t="shared" ref="C601:C664" ca="1" si="110">IF(INDIRECT($E601&amp;"!B"&amp;$B601)=0,"",INDIRECT($E601&amp;"!B"&amp;$B601))</f>
        <v>8.1</v>
      </c>
      <c r="D601" s="57" t="str">
        <f t="shared" ref="D601:D664" ca="1" si="111">IF(INDIRECT($E601&amp;"!F"&amp;$B601)=0,"",INDIRECT($E601&amp;"!F"&amp;$B601))</f>
        <v>c</v>
      </c>
      <c r="E601" s="57" t="s">
        <v>25</v>
      </c>
      <c r="F601" s="64" t="str">
        <f t="shared" ref="F601:F664" ca="1" si="112">HYPERLINK(INDIRECT($E601&amp;"!C3"))</f>
        <v>https://conservatoire.agglo-larochelle.fr/agenda?</v>
      </c>
      <c r="G601" s="57" t="str">
        <f t="shared" ref="G601:G664" ca="1" si="113">IF(INDIRECT($E601&amp;"!C"&amp;$B601)=0,"",INDIRECT($E601&amp;"!C"&amp;$B601))</f>
        <v>A</v>
      </c>
      <c r="H601" s="57" t="str">
        <f t="shared" ref="H601:H664" ca="1" si="114">IF(INDIRECT($E601&amp;"!D"&amp;$B601)=0,"",INDIRECT($E601&amp;"!D"&amp;$B601))</f>
        <v/>
      </c>
      <c r="I601" s="57" t="str">
        <f t="shared" ref="I601:I664" ca="1" si="115">IF(INDIRECT($E601&amp;"!H"&amp;$B601)=0,"",INDIRECT($E601&amp;"!H"&amp;$B601))</f>
        <v/>
      </c>
      <c r="J601" s="59" t="str">
        <f t="shared" ref="J601:J664" ca="1" si="116">IF(INDIRECT($E601&amp;"!I"&amp;$B601)=0,"",INDIRECT($E601&amp;"!I"&amp;$B601))</f>
        <v/>
      </c>
      <c r="K601" s="60" t="str">
        <f t="shared" ref="K601:K664" ca="1" si="117">IFERROR(VLOOKUP($J601,$W$1:$AA$4,(MATCH($I601,$X$5:$AA$5,0))+1,FALSE),"")</f>
        <v/>
      </c>
      <c r="L601" s="60"/>
      <c r="M601" s="60">
        <f t="shared" ref="M601:M664" ca="1" si="118">COUNTIFS($C$7:$C$1491,$C601,$D$7:$D$1491,"nc")</f>
        <v>0</v>
      </c>
      <c r="N601" s="61" t="str">
        <f t="shared" ref="N601:N664" ca="1" si="119">IF(INDIRECT($E601&amp;"!J"&amp;$B601)=0,"",INDIRECT($E601&amp;"!J"&amp;$B601))</f>
        <v/>
      </c>
      <c r="O601" s="61"/>
      <c r="P601" s="62"/>
      <c r="Q601" s="62"/>
      <c r="R601" s="62"/>
      <c r="S601" s="62"/>
      <c r="T601" s="62"/>
      <c r="U601" s="63">
        <f t="shared" si="109"/>
        <v>0</v>
      </c>
    </row>
    <row r="602" spans="1:21" ht="15" hidden="1" customHeight="1" x14ac:dyDescent="0.3">
      <c r="A602" s="330"/>
      <c r="B602" s="46">
        <v>54</v>
      </c>
      <c r="C602" s="47" t="str">
        <f t="shared" ca="1" si="110"/>
        <v>8.1</v>
      </c>
      <c r="D602" s="47" t="str">
        <f t="shared" ca="1" si="111"/>
        <v>c</v>
      </c>
      <c r="E602" s="47" t="s">
        <v>28</v>
      </c>
      <c r="F602" s="65" t="str">
        <f t="shared" ca="1" si="112"/>
        <v>https://conservatoire.agglo-larochelle.fr/agenda?article=conservatoire-funky-band-et-ateliers-musiques-actuelles</v>
      </c>
      <c r="G602" s="47" t="str">
        <f t="shared" ca="1" si="113"/>
        <v>A</v>
      </c>
      <c r="H602" s="47" t="str">
        <f t="shared" ca="1" si="114"/>
        <v/>
      </c>
      <c r="I602" s="47" t="str">
        <f t="shared" ca="1" si="115"/>
        <v/>
      </c>
      <c r="J602" s="49" t="str">
        <f t="shared" ca="1" si="116"/>
        <v/>
      </c>
      <c r="K602" s="50" t="str">
        <f t="shared" ca="1" si="117"/>
        <v/>
      </c>
      <c r="L602" s="50"/>
      <c r="M602" s="50">
        <f t="shared" ca="1" si="118"/>
        <v>0</v>
      </c>
      <c r="N602" s="51" t="str">
        <f t="shared" ca="1" si="119"/>
        <v/>
      </c>
      <c r="O602" s="51"/>
      <c r="P602" s="52"/>
      <c r="Q602" s="52"/>
      <c r="R602" s="52"/>
      <c r="S602" s="52"/>
      <c r="T602" s="52"/>
      <c r="U602" s="53">
        <f t="shared" si="109"/>
        <v>0</v>
      </c>
    </row>
    <row r="603" spans="1:21" ht="15" hidden="1" customHeight="1" x14ac:dyDescent="0.3">
      <c r="A603" s="330"/>
      <c r="B603" s="56">
        <v>54</v>
      </c>
      <c r="C603" s="57" t="str">
        <f t="shared" ca="1" si="110"/>
        <v>8.1</v>
      </c>
      <c r="D603" s="57" t="str">
        <f t="shared" ca="1" si="111"/>
        <v>c</v>
      </c>
      <c r="E603" s="57" t="s">
        <v>31</v>
      </c>
      <c r="F603" s="64" t="str">
        <f t="shared" ca="1" si="112"/>
        <v>https://conservatoire.agglo-larochelle.fr/actualites</v>
      </c>
      <c r="G603" s="57" t="str">
        <f t="shared" ca="1" si="113"/>
        <v>A</v>
      </c>
      <c r="H603" s="57" t="str">
        <f t="shared" ca="1" si="114"/>
        <v/>
      </c>
      <c r="I603" s="57" t="str">
        <f t="shared" ca="1" si="115"/>
        <v/>
      </c>
      <c r="J603" s="59" t="str">
        <f t="shared" ca="1" si="116"/>
        <v/>
      </c>
      <c r="K603" s="60" t="str">
        <f t="shared" ca="1" si="117"/>
        <v/>
      </c>
      <c r="L603" s="60"/>
      <c r="M603" s="60">
        <f t="shared" ca="1" si="118"/>
        <v>0</v>
      </c>
      <c r="N603" s="61" t="str">
        <f t="shared" ca="1" si="119"/>
        <v/>
      </c>
      <c r="O603" s="61"/>
      <c r="P603" s="62"/>
      <c r="Q603" s="62"/>
      <c r="R603" s="62"/>
      <c r="S603" s="62"/>
      <c r="T603" s="62"/>
      <c r="U603" s="63">
        <f t="shared" si="109"/>
        <v>0</v>
      </c>
    </row>
    <row r="604" spans="1:21" ht="15" hidden="1" customHeight="1" x14ac:dyDescent="0.3">
      <c r="A604" s="330"/>
      <c r="B604" s="56">
        <v>54</v>
      </c>
      <c r="C604" s="57" t="str">
        <f t="shared" ca="1" si="110"/>
        <v>8.1</v>
      </c>
      <c r="D604" s="57" t="str">
        <f t="shared" ca="1" si="111"/>
        <v>c</v>
      </c>
      <c r="E604" s="57" t="s">
        <v>34</v>
      </c>
      <c r="F604" s="64" t="str">
        <f t="shared" ca="1" si="112"/>
        <v>https://conservatoire.agglo-larochelle.fr/-/ouverture-de-saison</v>
      </c>
      <c r="G604" s="57" t="str">
        <f t="shared" ca="1" si="113"/>
        <v>A</v>
      </c>
      <c r="H604" s="57" t="str">
        <f t="shared" ca="1" si="114"/>
        <v/>
      </c>
      <c r="I604" s="57" t="str">
        <f t="shared" ca="1" si="115"/>
        <v/>
      </c>
      <c r="J604" s="59" t="str">
        <f t="shared" ca="1" si="116"/>
        <v/>
      </c>
      <c r="K604" s="60" t="str">
        <f t="shared" ca="1" si="117"/>
        <v/>
      </c>
      <c r="L604" s="60"/>
      <c r="M604" s="60">
        <f t="shared" ca="1" si="118"/>
        <v>0</v>
      </c>
      <c r="N604" s="61" t="str">
        <f t="shared" ca="1" si="119"/>
        <v/>
      </c>
      <c r="O604" s="61"/>
      <c r="P604" s="62"/>
      <c r="Q604" s="62"/>
      <c r="R604" s="62"/>
      <c r="S604" s="62"/>
      <c r="T604" s="62"/>
      <c r="U604" s="63">
        <f t="shared" si="109"/>
        <v>0</v>
      </c>
    </row>
    <row r="605" spans="1:21" ht="15" hidden="1" customHeight="1" x14ac:dyDescent="0.3">
      <c r="A605" s="330"/>
      <c r="B605" s="56">
        <v>54</v>
      </c>
      <c r="C605" s="57" t="str">
        <f t="shared" ca="1" si="110"/>
        <v>8.1</v>
      </c>
      <c r="D605" s="57" t="str">
        <f t="shared" ca="1" si="111"/>
        <v>c</v>
      </c>
      <c r="E605" s="57" t="s">
        <v>37</v>
      </c>
      <c r="F605" s="64" t="str">
        <f t="shared" ca="1" si="112"/>
        <v>https://conservatoire.agglo-larochelle.fr/contactez-nous</v>
      </c>
      <c r="G605" s="57" t="str">
        <f t="shared" ca="1" si="113"/>
        <v>A</v>
      </c>
      <c r="H605" s="57" t="str">
        <f t="shared" ca="1" si="114"/>
        <v/>
      </c>
      <c r="I605" s="57" t="str">
        <f t="shared" ca="1" si="115"/>
        <v/>
      </c>
      <c r="J605" s="59" t="str">
        <f t="shared" ca="1" si="116"/>
        <v/>
      </c>
      <c r="K605" s="60" t="str">
        <f t="shared" ca="1" si="117"/>
        <v/>
      </c>
      <c r="L605" s="60"/>
      <c r="M605" s="60">
        <f t="shared" ca="1" si="118"/>
        <v>0</v>
      </c>
      <c r="N605" s="61" t="str">
        <f t="shared" ca="1" si="119"/>
        <v/>
      </c>
      <c r="O605" s="61"/>
      <c r="P605" s="62"/>
      <c r="Q605" s="62"/>
      <c r="R605" s="62"/>
      <c r="S605" s="62"/>
      <c r="T605" s="62"/>
      <c r="U605" s="63">
        <f t="shared" si="109"/>
        <v>0</v>
      </c>
    </row>
    <row r="606" spans="1:21" ht="15" hidden="1" customHeight="1" x14ac:dyDescent="0.3">
      <c r="A606" s="330"/>
      <c r="B606" s="56">
        <v>54</v>
      </c>
      <c r="C606" s="57" t="str">
        <f t="shared" ca="1" si="110"/>
        <v>8.1</v>
      </c>
      <c r="D606" s="57" t="str">
        <f t="shared" ca="1" si="111"/>
        <v>c</v>
      </c>
      <c r="E606" s="57" t="s">
        <v>40</v>
      </c>
      <c r="F606" s="64" t="str">
        <f t="shared" ca="1" si="112"/>
        <v>https://conservatoire.agglo-larochelle.fr/pratique/reseau-des-ecoles-de-l-agglo?article=puilboreau-a-deux-pas-de-la</v>
      </c>
      <c r="G606" s="57" t="str">
        <f t="shared" ca="1" si="113"/>
        <v>A</v>
      </c>
      <c r="H606" s="57" t="str">
        <f t="shared" ca="1" si="114"/>
        <v/>
      </c>
      <c r="I606" s="57" t="str">
        <f t="shared" ca="1" si="115"/>
        <v/>
      </c>
      <c r="J606" s="59" t="str">
        <f t="shared" ca="1" si="116"/>
        <v/>
      </c>
      <c r="K606" s="60" t="str">
        <f t="shared" ca="1" si="117"/>
        <v/>
      </c>
      <c r="L606" s="60"/>
      <c r="M606" s="60">
        <f t="shared" ca="1" si="118"/>
        <v>0</v>
      </c>
      <c r="N606" s="61" t="str">
        <f t="shared" ca="1" si="119"/>
        <v/>
      </c>
      <c r="O606" s="61"/>
      <c r="P606" s="62"/>
      <c r="Q606" s="62"/>
      <c r="R606" s="62"/>
      <c r="S606" s="62"/>
      <c r="T606" s="62"/>
      <c r="U606" s="63">
        <f t="shared" si="109"/>
        <v>0</v>
      </c>
    </row>
    <row r="607" spans="1:21" ht="15" hidden="1" customHeight="1" x14ac:dyDescent="0.3">
      <c r="A607" s="330"/>
      <c r="B607" s="56">
        <v>54</v>
      </c>
      <c r="C607" s="57" t="str">
        <f t="shared" ca="1" si="110"/>
        <v>8.1</v>
      </c>
      <c r="D607" s="57" t="str">
        <f t="shared" ca="1" si="111"/>
        <v>c</v>
      </c>
      <c r="E607" s="57" t="s">
        <v>43</v>
      </c>
      <c r="F607" s="64" t="str">
        <f t="shared" ca="1" si="112"/>
        <v>https://conservatoire.agglo-larochelle.fr/ressources-documentaires</v>
      </c>
      <c r="G607" s="57" t="str">
        <f t="shared" ca="1" si="113"/>
        <v>A</v>
      </c>
      <c r="H607" s="57" t="str">
        <f t="shared" ca="1" si="114"/>
        <v/>
      </c>
      <c r="I607" s="57" t="str">
        <f t="shared" ca="1" si="115"/>
        <v/>
      </c>
      <c r="J607" s="59" t="str">
        <f t="shared" ca="1" si="116"/>
        <v/>
      </c>
      <c r="K607" s="60" t="str">
        <f t="shared" ca="1" si="117"/>
        <v/>
      </c>
      <c r="L607" s="60"/>
      <c r="M607" s="60">
        <f t="shared" ca="1" si="118"/>
        <v>0</v>
      </c>
      <c r="N607" s="61" t="str">
        <f t="shared" ca="1" si="119"/>
        <v/>
      </c>
      <c r="O607" s="61"/>
      <c r="P607" s="62"/>
      <c r="Q607" s="62"/>
      <c r="R607" s="62"/>
      <c r="S607" s="62"/>
      <c r="T607" s="62"/>
      <c r="U607" s="63">
        <f t="shared" si="109"/>
        <v>0</v>
      </c>
    </row>
    <row r="608" spans="1:21" ht="15" hidden="1" customHeight="1" x14ac:dyDescent="0.3">
      <c r="A608" s="330"/>
      <c r="B608" s="56">
        <v>54</v>
      </c>
      <c r="C608" s="57" t="str">
        <f t="shared" ca="1" si="110"/>
        <v>8.1</v>
      </c>
      <c r="D608" s="57" t="str">
        <f t="shared" ca="1" si="111"/>
        <v>c</v>
      </c>
      <c r="E608" s="57" t="s">
        <v>46</v>
      </c>
      <c r="F608" s="64" t="str">
        <f t="shared" ca="1" si="112"/>
        <v>https://conservatoire.agglo-larochelle.fr/accessibilite</v>
      </c>
      <c r="G608" s="57" t="str">
        <f t="shared" ca="1" si="113"/>
        <v>A</v>
      </c>
      <c r="H608" s="57" t="str">
        <f t="shared" ca="1" si="114"/>
        <v/>
      </c>
      <c r="I608" s="57" t="str">
        <f t="shared" ca="1" si="115"/>
        <v/>
      </c>
      <c r="J608" s="59" t="str">
        <f t="shared" ca="1" si="116"/>
        <v/>
      </c>
      <c r="K608" s="60" t="str">
        <f t="shared" ca="1" si="117"/>
        <v/>
      </c>
      <c r="L608" s="60"/>
      <c r="M608" s="60">
        <f t="shared" ca="1" si="118"/>
        <v>0</v>
      </c>
      <c r="N608" s="61" t="str">
        <f t="shared" ca="1" si="119"/>
        <v/>
      </c>
      <c r="O608" s="61"/>
      <c r="P608" s="62"/>
      <c r="Q608" s="62"/>
      <c r="R608" s="62"/>
      <c r="S608" s="62"/>
      <c r="T608" s="62"/>
      <c r="U608" s="63">
        <f t="shared" si="109"/>
        <v>0</v>
      </c>
    </row>
    <row r="609" spans="1:21" ht="15" hidden="1" customHeight="1" x14ac:dyDescent="0.3">
      <c r="A609" s="330"/>
      <c r="B609" s="56">
        <v>54</v>
      </c>
      <c r="C609" s="57" t="str">
        <f t="shared" ca="1" si="110"/>
        <v>8.1</v>
      </c>
      <c r="D609" s="57" t="str">
        <f t="shared" ca="1" si="111"/>
        <v>c</v>
      </c>
      <c r="E609" s="57" t="s">
        <v>49</v>
      </c>
      <c r="F609" s="64" t="str">
        <f t="shared" ca="1" si="112"/>
        <v>https://conservatoire.agglo-larochelle.fr/mentions-legales</v>
      </c>
      <c r="G609" s="57" t="str">
        <f t="shared" ca="1" si="113"/>
        <v>A</v>
      </c>
      <c r="H609" s="57" t="str">
        <f t="shared" ca="1" si="114"/>
        <v/>
      </c>
      <c r="I609" s="57" t="str">
        <f t="shared" ca="1" si="115"/>
        <v/>
      </c>
      <c r="J609" s="59" t="str">
        <f t="shared" ca="1" si="116"/>
        <v/>
      </c>
      <c r="K609" s="60" t="str">
        <f t="shared" ca="1" si="117"/>
        <v/>
      </c>
      <c r="L609" s="60"/>
      <c r="M609" s="60">
        <f t="shared" ca="1" si="118"/>
        <v>0</v>
      </c>
      <c r="N609" s="61" t="str">
        <f t="shared" ca="1" si="119"/>
        <v/>
      </c>
      <c r="O609" s="61"/>
      <c r="P609" s="62"/>
      <c r="Q609" s="62"/>
      <c r="R609" s="62"/>
      <c r="S609" s="62"/>
      <c r="T609" s="62"/>
      <c r="U609" s="63">
        <f t="shared" si="109"/>
        <v>0</v>
      </c>
    </row>
    <row r="610" spans="1:21" ht="15" hidden="1" customHeight="1" x14ac:dyDescent="0.3">
      <c r="A610" s="330"/>
      <c r="B610" s="56">
        <v>55</v>
      </c>
      <c r="C610" s="57" t="str">
        <f t="shared" ca="1" si="110"/>
        <v>8.2</v>
      </c>
      <c r="D610" s="57" t="str">
        <f t="shared" ca="1" si="111"/>
        <v>na</v>
      </c>
      <c r="E610" s="57" t="s">
        <v>10</v>
      </c>
      <c r="F610" s="64" t="str">
        <f t="shared" ca="1" si="112"/>
        <v>https://conservatoire.agglo-larochelle.fr/</v>
      </c>
      <c r="G610" s="57" t="str">
        <f t="shared" ca="1" si="113"/>
        <v>A</v>
      </c>
      <c r="H610" s="57" t="str">
        <f t="shared" ca="1" si="114"/>
        <v/>
      </c>
      <c r="I610" s="57" t="str">
        <f t="shared" ca="1" si="115"/>
        <v/>
      </c>
      <c r="J610" s="59" t="str">
        <f t="shared" ca="1" si="116"/>
        <v/>
      </c>
      <c r="K610" s="60" t="str">
        <f t="shared" ca="1" si="117"/>
        <v/>
      </c>
      <c r="L610" s="60"/>
      <c r="M610" s="60">
        <f t="shared" ca="1" si="118"/>
        <v>0</v>
      </c>
      <c r="N610" s="61" t="str">
        <f t="shared" ca="1" si="119"/>
        <v/>
      </c>
      <c r="O610" s="61"/>
      <c r="P610" s="62"/>
      <c r="Q610" s="62"/>
      <c r="R610" s="62"/>
      <c r="S610" s="62"/>
      <c r="T610" s="62"/>
      <c r="U610" s="63">
        <f t="shared" si="109"/>
        <v>0</v>
      </c>
    </row>
    <row r="611" spans="1:21" ht="15" hidden="1" customHeight="1" x14ac:dyDescent="0.3">
      <c r="A611" s="330"/>
      <c r="B611" s="56">
        <v>55</v>
      </c>
      <c r="C611" s="57" t="str">
        <f t="shared" ca="1" si="110"/>
        <v>8.2</v>
      </c>
      <c r="D611" s="57" t="str">
        <f t="shared" ca="1" si="111"/>
        <v>na</v>
      </c>
      <c r="E611" s="57" t="s">
        <v>13</v>
      </c>
      <c r="F611" s="64" t="str">
        <f t="shared" ca="1" si="112"/>
        <v>https://conservatoire.agglo-larochelle.fr/plan-du-site</v>
      </c>
      <c r="G611" s="57" t="str">
        <f t="shared" ca="1" si="113"/>
        <v>A</v>
      </c>
      <c r="H611" s="57" t="str">
        <f t="shared" ca="1" si="114"/>
        <v/>
      </c>
      <c r="I611" s="57" t="str">
        <f t="shared" ca="1" si="115"/>
        <v/>
      </c>
      <c r="J611" s="59" t="str">
        <f t="shared" ca="1" si="116"/>
        <v/>
      </c>
      <c r="K611" s="60" t="str">
        <f t="shared" ca="1" si="117"/>
        <v/>
      </c>
      <c r="L611" s="60"/>
      <c r="M611" s="60">
        <f t="shared" ca="1" si="118"/>
        <v>0</v>
      </c>
      <c r="N611" s="61" t="str">
        <f t="shared" ca="1" si="119"/>
        <v/>
      </c>
      <c r="O611" s="61"/>
      <c r="P611" s="62"/>
      <c r="Q611" s="62"/>
      <c r="R611" s="62"/>
      <c r="S611" s="62"/>
      <c r="T611" s="62"/>
      <c r="U611" s="63">
        <f t="shared" si="109"/>
        <v>0</v>
      </c>
    </row>
    <row r="612" spans="1:21" ht="15" hidden="1" customHeight="1" x14ac:dyDescent="0.3">
      <c r="A612" s="330"/>
      <c r="B612" s="56">
        <v>55</v>
      </c>
      <c r="C612" s="57" t="str">
        <f t="shared" ca="1" si="110"/>
        <v>8.2</v>
      </c>
      <c r="D612" s="57" t="str">
        <f t="shared" ca="1" si="111"/>
        <v>c</v>
      </c>
      <c r="E612" s="57" t="s">
        <v>16</v>
      </c>
      <c r="F612" s="64" t="str">
        <f t="shared" ca="1" si="112"/>
        <v>https://conservatoire.agglo-larochelle.fr/musique</v>
      </c>
      <c r="G612" s="57" t="str">
        <f t="shared" ca="1" si="113"/>
        <v>A</v>
      </c>
      <c r="H612" s="57" t="str">
        <f t="shared" ca="1" si="114"/>
        <v/>
      </c>
      <c r="I612" s="57" t="str">
        <f t="shared" ca="1" si="115"/>
        <v/>
      </c>
      <c r="J612" s="59" t="str">
        <f t="shared" ca="1" si="116"/>
        <v/>
      </c>
      <c r="K612" s="60" t="str">
        <f t="shared" ca="1" si="117"/>
        <v/>
      </c>
      <c r="L612" s="60"/>
      <c r="M612" s="60">
        <f t="shared" ca="1" si="118"/>
        <v>0</v>
      </c>
      <c r="N612" s="61" t="str">
        <f t="shared" ca="1" si="119"/>
        <v/>
      </c>
      <c r="O612" s="61"/>
      <c r="P612" s="62"/>
      <c r="Q612" s="62"/>
      <c r="R612" s="62"/>
      <c r="S612" s="62"/>
      <c r="T612" s="62"/>
      <c r="U612" s="63">
        <f t="shared" si="109"/>
        <v>0</v>
      </c>
    </row>
    <row r="613" spans="1:21" ht="15" hidden="1" customHeight="1" x14ac:dyDescent="0.3">
      <c r="A613" s="330"/>
      <c r="B613" s="56">
        <v>55</v>
      </c>
      <c r="C613" s="57" t="str">
        <f t="shared" ca="1" si="110"/>
        <v>8.2</v>
      </c>
      <c r="D613" s="57" t="str">
        <f t="shared" ca="1" si="111"/>
        <v>na</v>
      </c>
      <c r="E613" s="57" t="s">
        <v>19</v>
      </c>
      <c r="F613" s="64" t="str">
        <f t="shared" ca="1" si="112"/>
        <v>https://conservatoire.agglo-larochelle.fr/musique/parcours-du-musicien</v>
      </c>
      <c r="G613" s="57" t="str">
        <f t="shared" ca="1" si="113"/>
        <v>A</v>
      </c>
      <c r="H613" s="57" t="str">
        <f t="shared" ca="1" si="114"/>
        <v/>
      </c>
      <c r="I613" s="57" t="str">
        <f t="shared" ca="1" si="115"/>
        <v/>
      </c>
      <c r="J613" s="59" t="str">
        <f t="shared" ca="1" si="116"/>
        <v/>
      </c>
      <c r="K613" s="60" t="str">
        <f t="shared" ca="1" si="117"/>
        <v/>
      </c>
      <c r="L613" s="60"/>
      <c r="M613" s="60">
        <f t="shared" ca="1" si="118"/>
        <v>0</v>
      </c>
      <c r="N613" s="61" t="str">
        <f t="shared" ca="1" si="119"/>
        <v/>
      </c>
      <c r="O613" s="61"/>
      <c r="P613" s="62"/>
      <c r="Q613" s="62"/>
      <c r="R613" s="62"/>
      <c r="S613" s="62"/>
      <c r="T613" s="62"/>
      <c r="U613" s="63">
        <f t="shared" si="109"/>
        <v>0</v>
      </c>
    </row>
    <row r="614" spans="1:21" ht="15" hidden="1" customHeight="1" x14ac:dyDescent="0.3">
      <c r="A614" s="330"/>
      <c r="B614" s="56">
        <v>55</v>
      </c>
      <c r="C614" s="57" t="str">
        <f t="shared" ca="1" si="110"/>
        <v>8.2</v>
      </c>
      <c r="D614" s="57" t="str">
        <f t="shared" ca="1" si="111"/>
        <v>na</v>
      </c>
      <c r="E614" s="57" t="s">
        <v>22</v>
      </c>
      <c r="F614" s="64" t="str">
        <f t="shared" ca="1" si="112"/>
        <v>https://conservatoire.agglo-larochelle.fr/musique/enseignants-musique</v>
      </c>
      <c r="G614" s="57" t="str">
        <f t="shared" ca="1" si="113"/>
        <v>A</v>
      </c>
      <c r="H614" s="57" t="str">
        <f t="shared" ca="1" si="114"/>
        <v/>
      </c>
      <c r="I614" s="57" t="str">
        <f t="shared" ca="1" si="115"/>
        <v/>
      </c>
      <c r="J614" s="59" t="str">
        <f t="shared" ca="1" si="116"/>
        <v/>
      </c>
      <c r="K614" s="60" t="str">
        <f t="shared" ca="1" si="117"/>
        <v/>
      </c>
      <c r="L614" s="60"/>
      <c r="M614" s="60">
        <f t="shared" ca="1" si="118"/>
        <v>0</v>
      </c>
      <c r="N614" s="61" t="str">
        <f t="shared" ca="1" si="119"/>
        <v/>
      </c>
      <c r="O614" s="61"/>
      <c r="P614" s="62"/>
      <c r="Q614" s="62"/>
      <c r="R614" s="62"/>
      <c r="S614" s="62"/>
      <c r="T614" s="62"/>
      <c r="U614" s="63">
        <f t="shared" si="109"/>
        <v>0</v>
      </c>
    </row>
    <row r="615" spans="1:21" ht="15" hidden="1" customHeight="1" x14ac:dyDescent="0.3">
      <c r="A615" s="330"/>
      <c r="B615" s="56">
        <v>55</v>
      </c>
      <c r="C615" s="57" t="str">
        <f t="shared" ca="1" si="110"/>
        <v>8.2</v>
      </c>
      <c r="D615" s="57" t="str">
        <f t="shared" ca="1" si="111"/>
        <v>na</v>
      </c>
      <c r="E615" s="57" t="s">
        <v>25</v>
      </c>
      <c r="F615" s="64" t="str">
        <f t="shared" ca="1" si="112"/>
        <v>https://conservatoire.agglo-larochelle.fr/agenda?</v>
      </c>
      <c r="G615" s="57" t="str">
        <f t="shared" ca="1" si="113"/>
        <v>A</v>
      </c>
      <c r="H615" s="57" t="str">
        <f t="shared" ca="1" si="114"/>
        <v/>
      </c>
      <c r="I615" s="57" t="str">
        <f t="shared" ca="1" si="115"/>
        <v/>
      </c>
      <c r="J615" s="59" t="str">
        <f t="shared" ca="1" si="116"/>
        <v/>
      </c>
      <c r="K615" s="60" t="str">
        <f t="shared" ca="1" si="117"/>
        <v/>
      </c>
      <c r="L615" s="60"/>
      <c r="M615" s="60">
        <f t="shared" ca="1" si="118"/>
        <v>0</v>
      </c>
      <c r="N615" s="61" t="str">
        <f t="shared" ca="1" si="119"/>
        <v/>
      </c>
      <c r="O615" s="61"/>
      <c r="P615" s="62"/>
      <c r="Q615" s="62"/>
      <c r="R615" s="62"/>
      <c r="S615" s="62"/>
      <c r="T615" s="62"/>
      <c r="U615" s="63">
        <f t="shared" si="109"/>
        <v>0</v>
      </c>
    </row>
    <row r="616" spans="1:21" ht="15" hidden="1" customHeight="1" x14ac:dyDescent="0.3">
      <c r="A616" s="330"/>
      <c r="B616" s="56">
        <v>55</v>
      </c>
      <c r="C616" s="57" t="str">
        <f t="shared" ca="1" si="110"/>
        <v>8.2</v>
      </c>
      <c r="D616" s="57" t="str">
        <f t="shared" ca="1" si="111"/>
        <v>na</v>
      </c>
      <c r="E616" s="57" t="s">
        <v>28</v>
      </c>
      <c r="F616" s="64" t="str">
        <f t="shared" ca="1" si="112"/>
        <v>https://conservatoire.agglo-larochelle.fr/agenda?article=conservatoire-funky-band-et-ateliers-musiques-actuelles</v>
      </c>
      <c r="G616" s="57" t="str">
        <f t="shared" ca="1" si="113"/>
        <v>A</v>
      </c>
      <c r="H616" s="57" t="str">
        <f t="shared" ca="1" si="114"/>
        <v/>
      </c>
      <c r="I616" s="57" t="str">
        <f t="shared" ca="1" si="115"/>
        <v/>
      </c>
      <c r="J616" s="59" t="str">
        <f t="shared" ca="1" si="116"/>
        <v/>
      </c>
      <c r="K616" s="60" t="str">
        <f t="shared" ca="1" si="117"/>
        <v/>
      </c>
      <c r="L616" s="60"/>
      <c r="M616" s="60">
        <f t="shared" ca="1" si="118"/>
        <v>0</v>
      </c>
      <c r="N616" s="61" t="str">
        <f t="shared" ca="1" si="119"/>
        <v/>
      </c>
      <c r="O616" s="61"/>
      <c r="P616" s="62"/>
      <c r="Q616" s="62"/>
      <c r="R616" s="62"/>
      <c r="S616" s="62"/>
      <c r="T616" s="62"/>
      <c r="U616" s="63">
        <f t="shared" si="109"/>
        <v>0</v>
      </c>
    </row>
    <row r="617" spans="1:21" ht="15" hidden="1" customHeight="1" x14ac:dyDescent="0.3">
      <c r="A617" s="330"/>
      <c r="B617" s="56">
        <v>55</v>
      </c>
      <c r="C617" s="57" t="str">
        <f t="shared" ca="1" si="110"/>
        <v>8.2</v>
      </c>
      <c r="D617" s="57" t="str">
        <f t="shared" ca="1" si="111"/>
        <v>na</v>
      </c>
      <c r="E617" s="57" t="s">
        <v>31</v>
      </c>
      <c r="F617" s="64" t="str">
        <f t="shared" ca="1" si="112"/>
        <v>https://conservatoire.agglo-larochelle.fr/actualites</v>
      </c>
      <c r="G617" s="57" t="str">
        <f t="shared" ca="1" si="113"/>
        <v>A</v>
      </c>
      <c r="H617" s="57" t="str">
        <f t="shared" ca="1" si="114"/>
        <v/>
      </c>
      <c r="I617" s="57" t="str">
        <f t="shared" ca="1" si="115"/>
        <v/>
      </c>
      <c r="J617" s="59" t="str">
        <f t="shared" ca="1" si="116"/>
        <v/>
      </c>
      <c r="K617" s="60" t="str">
        <f t="shared" ca="1" si="117"/>
        <v/>
      </c>
      <c r="L617" s="60"/>
      <c r="M617" s="60">
        <f t="shared" ca="1" si="118"/>
        <v>0</v>
      </c>
      <c r="N617" s="61" t="str">
        <f t="shared" ca="1" si="119"/>
        <v/>
      </c>
      <c r="O617" s="61"/>
      <c r="P617" s="62"/>
      <c r="Q617" s="62"/>
      <c r="R617" s="62"/>
      <c r="S617" s="62"/>
      <c r="T617" s="62"/>
      <c r="U617" s="63">
        <f t="shared" si="109"/>
        <v>0</v>
      </c>
    </row>
    <row r="618" spans="1:21" ht="15" hidden="1" customHeight="1" x14ac:dyDescent="0.3">
      <c r="A618" s="330"/>
      <c r="B618" s="56">
        <v>55</v>
      </c>
      <c r="C618" s="57" t="str">
        <f t="shared" ca="1" si="110"/>
        <v>8.2</v>
      </c>
      <c r="D618" s="57" t="str">
        <f t="shared" ca="1" si="111"/>
        <v>na</v>
      </c>
      <c r="E618" s="57" t="s">
        <v>34</v>
      </c>
      <c r="F618" s="64" t="str">
        <f t="shared" ca="1" si="112"/>
        <v>https://conservatoire.agglo-larochelle.fr/-/ouverture-de-saison</v>
      </c>
      <c r="G618" s="57" t="str">
        <f t="shared" ca="1" si="113"/>
        <v>A</v>
      </c>
      <c r="H618" s="57" t="str">
        <f t="shared" ca="1" si="114"/>
        <v/>
      </c>
      <c r="I618" s="57" t="str">
        <f t="shared" ca="1" si="115"/>
        <v/>
      </c>
      <c r="J618" s="59" t="str">
        <f t="shared" ca="1" si="116"/>
        <v/>
      </c>
      <c r="K618" s="60" t="str">
        <f t="shared" ca="1" si="117"/>
        <v/>
      </c>
      <c r="L618" s="60"/>
      <c r="M618" s="60">
        <f t="shared" ca="1" si="118"/>
        <v>0</v>
      </c>
      <c r="N618" s="61" t="str">
        <f t="shared" ca="1" si="119"/>
        <v/>
      </c>
      <c r="O618" s="61"/>
      <c r="P618" s="62"/>
      <c r="Q618" s="62"/>
      <c r="R618" s="62"/>
      <c r="S618" s="62"/>
      <c r="T618" s="62"/>
      <c r="U618" s="63">
        <f t="shared" si="109"/>
        <v>0</v>
      </c>
    </row>
    <row r="619" spans="1:21" ht="15" hidden="1" customHeight="1" x14ac:dyDescent="0.3">
      <c r="A619" s="330"/>
      <c r="B619" s="56">
        <v>55</v>
      </c>
      <c r="C619" s="57" t="str">
        <f t="shared" ca="1" si="110"/>
        <v>8.2</v>
      </c>
      <c r="D619" s="57" t="str">
        <f t="shared" ca="1" si="111"/>
        <v>na</v>
      </c>
      <c r="E619" s="57" t="s">
        <v>37</v>
      </c>
      <c r="F619" s="64" t="str">
        <f t="shared" ca="1" si="112"/>
        <v>https://conservatoire.agglo-larochelle.fr/contactez-nous</v>
      </c>
      <c r="G619" s="57" t="str">
        <f t="shared" ca="1" si="113"/>
        <v>A</v>
      </c>
      <c r="H619" s="57" t="str">
        <f t="shared" ca="1" si="114"/>
        <v/>
      </c>
      <c r="I619" s="57" t="str">
        <f t="shared" ca="1" si="115"/>
        <v/>
      </c>
      <c r="J619" s="59" t="str">
        <f t="shared" ca="1" si="116"/>
        <v/>
      </c>
      <c r="K619" s="60" t="str">
        <f t="shared" ca="1" si="117"/>
        <v/>
      </c>
      <c r="L619" s="60"/>
      <c r="M619" s="60">
        <f t="shared" ca="1" si="118"/>
        <v>0</v>
      </c>
      <c r="N619" s="61" t="str">
        <f t="shared" ca="1" si="119"/>
        <v/>
      </c>
      <c r="O619" s="61"/>
      <c r="P619" s="62"/>
      <c r="Q619" s="62"/>
      <c r="R619" s="62"/>
      <c r="S619" s="62"/>
      <c r="T619" s="62"/>
      <c r="U619" s="63">
        <f t="shared" si="109"/>
        <v>0</v>
      </c>
    </row>
    <row r="620" spans="1:21" ht="15" hidden="1" customHeight="1" x14ac:dyDescent="0.3">
      <c r="A620" s="330"/>
      <c r="B620" s="46">
        <v>55</v>
      </c>
      <c r="C620" s="47" t="str">
        <f t="shared" ca="1" si="110"/>
        <v>8.2</v>
      </c>
      <c r="D620" s="47" t="str">
        <f t="shared" ca="1" si="111"/>
        <v>na</v>
      </c>
      <c r="E620" s="47" t="s">
        <v>40</v>
      </c>
      <c r="F620" s="65" t="str">
        <f t="shared" ca="1" si="112"/>
        <v>https://conservatoire.agglo-larochelle.fr/pratique/reseau-des-ecoles-de-l-agglo?article=puilboreau-a-deux-pas-de-la</v>
      </c>
      <c r="G620" s="47" t="str">
        <f t="shared" ca="1" si="113"/>
        <v>A</v>
      </c>
      <c r="H620" s="47" t="str">
        <f t="shared" ca="1" si="114"/>
        <v/>
      </c>
      <c r="I620" s="47" t="str">
        <f t="shared" ca="1" si="115"/>
        <v/>
      </c>
      <c r="J620" s="49" t="str">
        <f t="shared" ca="1" si="116"/>
        <v/>
      </c>
      <c r="K620" s="50" t="str">
        <f t="shared" ca="1" si="117"/>
        <v/>
      </c>
      <c r="L620" s="50"/>
      <c r="M620" s="50">
        <f t="shared" ca="1" si="118"/>
        <v>0</v>
      </c>
      <c r="N620" s="51" t="str">
        <f t="shared" ca="1" si="119"/>
        <v/>
      </c>
      <c r="O620" s="51"/>
      <c r="P620" s="52"/>
      <c r="Q620" s="52"/>
      <c r="R620" s="52"/>
      <c r="S620" s="52"/>
      <c r="T620" s="52"/>
      <c r="U620" s="53">
        <f t="shared" si="109"/>
        <v>0</v>
      </c>
    </row>
    <row r="621" spans="1:21" ht="15" hidden="1" customHeight="1" x14ac:dyDescent="0.3">
      <c r="A621" s="330"/>
      <c r="B621" s="56">
        <v>55</v>
      </c>
      <c r="C621" s="57" t="str">
        <f t="shared" ca="1" si="110"/>
        <v>8.2</v>
      </c>
      <c r="D621" s="57" t="str">
        <f t="shared" ca="1" si="111"/>
        <v>na</v>
      </c>
      <c r="E621" s="57" t="s">
        <v>43</v>
      </c>
      <c r="F621" s="64" t="str">
        <f t="shared" ca="1" si="112"/>
        <v>https://conservatoire.agglo-larochelle.fr/ressources-documentaires</v>
      </c>
      <c r="G621" s="57" t="str">
        <f t="shared" ca="1" si="113"/>
        <v>A</v>
      </c>
      <c r="H621" s="57" t="str">
        <f t="shared" ca="1" si="114"/>
        <v/>
      </c>
      <c r="I621" s="57" t="str">
        <f t="shared" ca="1" si="115"/>
        <v/>
      </c>
      <c r="J621" s="59" t="str">
        <f t="shared" ca="1" si="116"/>
        <v/>
      </c>
      <c r="K621" s="60" t="str">
        <f t="shared" ca="1" si="117"/>
        <v/>
      </c>
      <c r="L621" s="60"/>
      <c r="M621" s="60">
        <f t="shared" ca="1" si="118"/>
        <v>0</v>
      </c>
      <c r="N621" s="61" t="str">
        <f t="shared" ca="1" si="119"/>
        <v/>
      </c>
      <c r="O621" s="61"/>
      <c r="P621" s="62"/>
      <c r="Q621" s="62"/>
      <c r="R621" s="62"/>
      <c r="S621" s="62"/>
      <c r="T621" s="62"/>
      <c r="U621" s="63">
        <f t="shared" si="109"/>
        <v>0</v>
      </c>
    </row>
    <row r="622" spans="1:21" ht="15" hidden="1" customHeight="1" x14ac:dyDescent="0.3">
      <c r="A622" s="330"/>
      <c r="B622" s="56">
        <v>55</v>
      </c>
      <c r="C622" s="57" t="str">
        <f t="shared" ca="1" si="110"/>
        <v>8.2</v>
      </c>
      <c r="D622" s="57" t="str">
        <f t="shared" ca="1" si="111"/>
        <v>na</v>
      </c>
      <c r="E622" s="57" t="s">
        <v>46</v>
      </c>
      <c r="F622" s="64" t="str">
        <f t="shared" ca="1" si="112"/>
        <v>https://conservatoire.agglo-larochelle.fr/accessibilite</v>
      </c>
      <c r="G622" s="57" t="str">
        <f t="shared" ca="1" si="113"/>
        <v>A</v>
      </c>
      <c r="H622" s="57" t="str">
        <f t="shared" ca="1" si="114"/>
        <v/>
      </c>
      <c r="I622" s="57" t="str">
        <f t="shared" ca="1" si="115"/>
        <v/>
      </c>
      <c r="J622" s="59" t="str">
        <f t="shared" ca="1" si="116"/>
        <v/>
      </c>
      <c r="K622" s="60" t="str">
        <f t="shared" ca="1" si="117"/>
        <v/>
      </c>
      <c r="L622" s="60"/>
      <c r="M622" s="60">
        <f t="shared" ca="1" si="118"/>
        <v>0</v>
      </c>
      <c r="N622" s="61" t="str">
        <f t="shared" ca="1" si="119"/>
        <v/>
      </c>
      <c r="O622" s="61"/>
      <c r="P622" s="62"/>
      <c r="Q622" s="62"/>
      <c r="R622" s="62"/>
      <c r="S622" s="62"/>
      <c r="T622" s="62"/>
      <c r="U622" s="63">
        <f t="shared" si="109"/>
        <v>0</v>
      </c>
    </row>
    <row r="623" spans="1:21" ht="15" hidden="1" customHeight="1" x14ac:dyDescent="0.3">
      <c r="A623" s="330"/>
      <c r="B623" s="56">
        <v>55</v>
      </c>
      <c r="C623" s="57" t="str">
        <f t="shared" ca="1" si="110"/>
        <v>8.2</v>
      </c>
      <c r="D623" s="57" t="str">
        <f t="shared" ca="1" si="111"/>
        <v>na</v>
      </c>
      <c r="E623" s="57" t="s">
        <v>49</v>
      </c>
      <c r="F623" s="64" t="str">
        <f t="shared" ca="1" si="112"/>
        <v>https://conservatoire.agglo-larochelle.fr/mentions-legales</v>
      </c>
      <c r="G623" s="57" t="str">
        <f t="shared" ca="1" si="113"/>
        <v>A</v>
      </c>
      <c r="H623" s="57" t="str">
        <f t="shared" ca="1" si="114"/>
        <v/>
      </c>
      <c r="I623" s="57" t="str">
        <f t="shared" ca="1" si="115"/>
        <v/>
      </c>
      <c r="J623" s="59" t="str">
        <f t="shared" ca="1" si="116"/>
        <v/>
      </c>
      <c r="K623" s="60" t="str">
        <f t="shared" ca="1" si="117"/>
        <v/>
      </c>
      <c r="L623" s="60"/>
      <c r="M623" s="60">
        <f t="shared" ca="1" si="118"/>
        <v>0</v>
      </c>
      <c r="N623" s="61" t="str">
        <f t="shared" ca="1" si="119"/>
        <v/>
      </c>
      <c r="O623" s="61"/>
      <c r="P623" s="62"/>
      <c r="Q623" s="62"/>
      <c r="R623" s="62"/>
      <c r="S623" s="62"/>
      <c r="T623" s="62"/>
      <c r="U623" s="63">
        <f t="shared" si="109"/>
        <v>0</v>
      </c>
    </row>
    <row r="624" spans="1:21" ht="15" hidden="1" customHeight="1" x14ac:dyDescent="0.3">
      <c r="A624" s="330"/>
      <c r="B624" s="56">
        <v>56</v>
      </c>
      <c r="C624" s="57" t="str">
        <f t="shared" ca="1" si="110"/>
        <v>8.3</v>
      </c>
      <c r="D624" s="57" t="str">
        <f t="shared" ca="1" si="111"/>
        <v>c</v>
      </c>
      <c r="E624" s="57" t="s">
        <v>10</v>
      </c>
      <c r="F624" s="64" t="str">
        <f t="shared" ca="1" si="112"/>
        <v>https://conservatoire.agglo-larochelle.fr/</v>
      </c>
      <c r="G624" s="57" t="str">
        <f t="shared" ca="1" si="113"/>
        <v>A</v>
      </c>
      <c r="H624" s="57" t="str">
        <f t="shared" ca="1" si="114"/>
        <v>x</v>
      </c>
      <c r="I624" s="57" t="str">
        <f t="shared" ca="1" si="115"/>
        <v/>
      </c>
      <c r="J624" s="59" t="str">
        <f t="shared" ca="1" si="116"/>
        <v/>
      </c>
      <c r="K624" s="60" t="str">
        <f t="shared" ca="1" si="117"/>
        <v/>
      </c>
      <c r="L624" s="60"/>
      <c r="M624" s="60">
        <f t="shared" ca="1" si="118"/>
        <v>0</v>
      </c>
      <c r="N624" s="61" t="str">
        <f t="shared" ca="1" si="119"/>
        <v/>
      </c>
      <c r="O624" s="61"/>
      <c r="P624" s="62"/>
      <c r="Q624" s="62"/>
      <c r="R624" s="62"/>
      <c r="S624" s="62"/>
      <c r="T624" s="62"/>
      <c r="U624" s="63">
        <f t="shared" si="109"/>
        <v>0</v>
      </c>
    </row>
    <row r="625" spans="1:21" ht="15" hidden="1" customHeight="1" x14ac:dyDescent="0.3">
      <c r="A625" s="330"/>
      <c r="B625" s="56">
        <v>56</v>
      </c>
      <c r="C625" s="57" t="str">
        <f t="shared" ca="1" si="110"/>
        <v>8.3</v>
      </c>
      <c r="D625" s="57" t="str">
        <f t="shared" ca="1" si="111"/>
        <v>c</v>
      </c>
      <c r="E625" s="57" t="s">
        <v>13</v>
      </c>
      <c r="F625" s="64" t="str">
        <f t="shared" ca="1" si="112"/>
        <v>https://conservatoire.agglo-larochelle.fr/plan-du-site</v>
      </c>
      <c r="G625" s="57" t="str">
        <f t="shared" ca="1" si="113"/>
        <v>A</v>
      </c>
      <c r="H625" s="57" t="str">
        <f t="shared" ca="1" si="114"/>
        <v>x</v>
      </c>
      <c r="I625" s="57" t="str">
        <f t="shared" ca="1" si="115"/>
        <v/>
      </c>
      <c r="J625" s="59" t="str">
        <f t="shared" ca="1" si="116"/>
        <v/>
      </c>
      <c r="K625" s="60" t="str">
        <f t="shared" ca="1" si="117"/>
        <v/>
      </c>
      <c r="L625" s="60"/>
      <c r="M625" s="60">
        <f t="shared" ca="1" si="118"/>
        <v>0</v>
      </c>
      <c r="N625" s="61" t="str">
        <f t="shared" ca="1" si="119"/>
        <v/>
      </c>
      <c r="O625" s="61"/>
      <c r="P625" s="62"/>
      <c r="Q625" s="62"/>
      <c r="R625" s="62"/>
      <c r="S625" s="62"/>
      <c r="T625" s="62"/>
      <c r="U625" s="63">
        <f t="shared" si="109"/>
        <v>0</v>
      </c>
    </row>
    <row r="626" spans="1:21" ht="15" hidden="1" customHeight="1" x14ac:dyDescent="0.3">
      <c r="A626" s="330"/>
      <c r="B626" s="56">
        <v>56</v>
      </c>
      <c r="C626" s="57" t="str">
        <f t="shared" ca="1" si="110"/>
        <v>8.3</v>
      </c>
      <c r="D626" s="57" t="str">
        <f t="shared" ca="1" si="111"/>
        <v>c</v>
      </c>
      <c r="E626" s="57" t="s">
        <v>16</v>
      </c>
      <c r="F626" s="64" t="str">
        <f t="shared" ca="1" si="112"/>
        <v>https://conservatoire.agglo-larochelle.fr/musique</v>
      </c>
      <c r="G626" s="57" t="str">
        <f t="shared" ca="1" si="113"/>
        <v>A</v>
      </c>
      <c r="H626" s="57" t="str">
        <f t="shared" ca="1" si="114"/>
        <v>x</v>
      </c>
      <c r="I626" s="57" t="str">
        <f t="shared" ca="1" si="115"/>
        <v/>
      </c>
      <c r="J626" s="59" t="str">
        <f t="shared" ca="1" si="116"/>
        <v/>
      </c>
      <c r="K626" s="60" t="str">
        <f t="shared" ca="1" si="117"/>
        <v/>
      </c>
      <c r="L626" s="60"/>
      <c r="M626" s="60">
        <f t="shared" ca="1" si="118"/>
        <v>0</v>
      </c>
      <c r="N626" s="61" t="str">
        <f t="shared" ca="1" si="119"/>
        <v/>
      </c>
      <c r="O626" s="61"/>
      <c r="P626" s="62"/>
      <c r="Q626" s="62"/>
      <c r="R626" s="62"/>
      <c r="S626" s="62"/>
      <c r="T626" s="62"/>
      <c r="U626" s="63">
        <f t="shared" si="109"/>
        <v>0</v>
      </c>
    </row>
    <row r="627" spans="1:21" ht="15" hidden="1" customHeight="1" x14ac:dyDescent="0.3">
      <c r="A627" s="330"/>
      <c r="B627" s="56">
        <v>56</v>
      </c>
      <c r="C627" s="57" t="str">
        <f t="shared" ca="1" si="110"/>
        <v>8.3</v>
      </c>
      <c r="D627" s="57" t="str">
        <f t="shared" ca="1" si="111"/>
        <v>c</v>
      </c>
      <c r="E627" s="57" t="s">
        <v>19</v>
      </c>
      <c r="F627" s="64" t="str">
        <f t="shared" ca="1" si="112"/>
        <v>https://conservatoire.agglo-larochelle.fr/musique/parcours-du-musicien</v>
      </c>
      <c r="G627" s="57" t="str">
        <f t="shared" ca="1" si="113"/>
        <v>A</v>
      </c>
      <c r="H627" s="57" t="str">
        <f t="shared" ca="1" si="114"/>
        <v>x</v>
      </c>
      <c r="I627" s="57" t="str">
        <f t="shared" ca="1" si="115"/>
        <v/>
      </c>
      <c r="J627" s="59" t="str">
        <f t="shared" ca="1" si="116"/>
        <v/>
      </c>
      <c r="K627" s="60" t="str">
        <f t="shared" ca="1" si="117"/>
        <v/>
      </c>
      <c r="L627" s="60"/>
      <c r="M627" s="60">
        <f t="shared" ca="1" si="118"/>
        <v>0</v>
      </c>
      <c r="N627" s="61" t="str">
        <f t="shared" ca="1" si="119"/>
        <v/>
      </c>
      <c r="O627" s="61"/>
      <c r="P627" s="62"/>
      <c r="Q627" s="62"/>
      <c r="R627" s="62"/>
      <c r="S627" s="62"/>
      <c r="T627" s="62"/>
      <c r="U627" s="63">
        <f t="shared" si="109"/>
        <v>0</v>
      </c>
    </row>
    <row r="628" spans="1:21" ht="15" hidden="1" customHeight="1" x14ac:dyDescent="0.3">
      <c r="A628" s="330"/>
      <c r="B628" s="56">
        <v>56</v>
      </c>
      <c r="C628" s="57" t="str">
        <f t="shared" ca="1" si="110"/>
        <v>8.3</v>
      </c>
      <c r="D628" s="57" t="str">
        <f t="shared" ca="1" si="111"/>
        <v>c</v>
      </c>
      <c r="E628" s="57" t="s">
        <v>22</v>
      </c>
      <c r="F628" s="64" t="str">
        <f t="shared" ca="1" si="112"/>
        <v>https://conservatoire.agglo-larochelle.fr/musique/enseignants-musique</v>
      </c>
      <c r="G628" s="57" t="str">
        <f t="shared" ca="1" si="113"/>
        <v>A</v>
      </c>
      <c r="H628" s="57" t="str">
        <f t="shared" ca="1" si="114"/>
        <v>x</v>
      </c>
      <c r="I628" s="57" t="str">
        <f t="shared" ca="1" si="115"/>
        <v/>
      </c>
      <c r="J628" s="59" t="str">
        <f t="shared" ca="1" si="116"/>
        <v/>
      </c>
      <c r="K628" s="60" t="str">
        <f t="shared" ca="1" si="117"/>
        <v/>
      </c>
      <c r="L628" s="60"/>
      <c r="M628" s="60">
        <f t="shared" ca="1" si="118"/>
        <v>0</v>
      </c>
      <c r="N628" s="61" t="str">
        <f t="shared" ca="1" si="119"/>
        <v/>
      </c>
      <c r="O628" s="61"/>
      <c r="P628" s="62"/>
      <c r="Q628" s="62"/>
      <c r="R628" s="62"/>
      <c r="S628" s="62"/>
      <c r="T628" s="62"/>
      <c r="U628" s="63">
        <f t="shared" si="109"/>
        <v>0</v>
      </c>
    </row>
    <row r="629" spans="1:21" ht="15" hidden="1" customHeight="1" x14ac:dyDescent="0.3">
      <c r="A629" s="330"/>
      <c r="B629" s="56">
        <v>56</v>
      </c>
      <c r="C629" s="57" t="str">
        <f t="shared" ca="1" si="110"/>
        <v>8.3</v>
      </c>
      <c r="D629" s="57" t="str">
        <f t="shared" ca="1" si="111"/>
        <v>c</v>
      </c>
      <c r="E629" s="57" t="s">
        <v>25</v>
      </c>
      <c r="F629" s="64" t="str">
        <f t="shared" ca="1" si="112"/>
        <v>https://conservatoire.agglo-larochelle.fr/agenda?</v>
      </c>
      <c r="G629" s="57" t="str">
        <f t="shared" ca="1" si="113"/>
        <v>A</v>
      </c>
      <c r="H629" s="57" t="str">
        <f t="shared" ca="1" si="114"/>
        <v>x</v>
      </c>
      <c r="I629" s="57" t="str">
        <f t="shared" ca="1" si="115"/>
        <v/>
      </c>
      <c r="J629" s="59" t="str">
        <f t="shared" ca="1" si="116"/>
        <v/>
      </c>
      <c r="K629" s="60" t="str">
        <f t="shared" ca="1" si="117"/>
        <v/>
      </c>
      <c r="L629" s="60"/>
      <c r="M629" s="60">
        <f t="shared" ca="1" si="118"/>
        <v>0</v>
      </c>
      <c r="N629" s="61" t="str">
        <f t="shared" ca="1" si="119"/>
        <v/>
      </c>
      <c r="O629" s="61"/>
      <c r="P629" s="62"/>
      <c r="Q629" s="62"/>
      <c r="R629" s="62"/>
      <c r="S629" s="62"/>
      <c r="T629" s="62"/>
      <c r="U629" s="63">
        <f t="shared" si="109"/>
        <v>0</v>
      </c>
    </row>
    <row r="630" spans="1:21" ht="15" hidden="1" customHeight="1" x14ac:dyDescent="0.3">
      <c r="A630" s="330"/>
      <c r="B630" s="56">
        <v>56</v>
      </c>
      <c r="C630" s="57" t="str">
        <f t="shared" ca="1" si="110"/>
        <v>8.3</v>
      </c>
      <c r="D630" s="57" t="str">
        <f t="shared" ca="1" si="111"/>
        <v>c</v>
      </c>
      <c r="E630" s="57" t="s">
        <v>28</v>
      </c>
      <c r="F630" s="64" t="str">
        <f t="shared" ca="1" si="112"/>
        <v>https://conservatoire.agglo-larochelle.fr/agenda?article=conservatoire-funky-band-et-ateliers-musiques-actuelles</v>
      </c>
      <c r="G630" s="57" t="str">
        <f t="shared" ca="1" si="113"/>
        <v>A</v>
      </c>
      <c r="H630" s="57" t="str">
        <f t="shared" ca="1" si="114"/>
        <v>x</v>
      </c>
      <c r="I630" s="57" t="str">
        <f t="shared" ca="1" si="115"/>
        <v/>
      </c>
      <c r="J630" s="59" t="str">
        <f t="shared" ca="1" si="116"/>
        <v/>
      </c>
      <c r="K630" s="60" t="str">
        <f t="shared" ca="1" si="117"/>
        <v/>
      </c>
      <c r="L630" s="60"/>
      <c r="M630" s="60">
        <f t="shared" ca="1" si="118"/>
        <v>0</v>
      </c>
      <c r="N630" s="61" t="str">
        <f t="shared" ca="1" si="119"/>
        <v/>
      </c>
      <c r="O630" s="61"/>
      <c r="P630" s="62"/>
      <c r="Q630" s="62"/>
      <c r="R630" s="62"/>
      <c r="S630" s="62"/>
      <c r="T630" s="62"/>
      <c r="U630" s="63">
        <f t="shared" si="109"/>
        <v>0</v>
      </c>
    </row>
    <row r="631" spans="1:21" ht="15" hidden="1" customHeight="1" x14ac:dyDescent="0.3">
      <c r="A631" s="330"/>
      <c r="B631" s="56">
        <v>56</v>
      </c>
      <c r="C631" s="57" t="str">
        <f t="shared" ca="1" si="110"/>
        <v>8.3</v>
      </c>
      <c r="D631" s="57" t="str">
        <f t="shared" ca="1" si="111"/>
        <v>c</v>
      </c>
      <c r="E631" s="57" t="s">
        <v>31</v>
      </c>
      <c r="F631" s="64" t="str">
        <f t="shared" ca="1" si="112"/>
        <v>https://conservatoire.agglo-larochelle.fr/actualites</v>
      </c>
      <c r="G631" s="57" t="str">
        <f t="shared" ca="1" si="113"/>
        <v>A</v>
      </c>
      <c r="H631" s="57" t="str">
        <f t="shared" ca="1" si="114"/>
        <v>x</v>
      </c>
      <c r="I631" s="57" t="str">
        <f t="shared" ca="1" si="115"/>
        <v/>
      </c>
      <c r="J631" s="59" t="str">
        <f t="shared" ca="1" si="116"/>
        <v/>
      </c>
      <c r="K631" s="60" t="str">
        <f t="shared" ca="1" si="117"/>
        <v/>
      </c>
      <c r="L631" s="60"/>
      <c r="M631" s="60">
        <f t="shared" ca="1" si="118"/>
        <v>0</v>
      </c>
      <c r="N631" s="61" t="str">
        <f t="shared" ca="1" si="119"/>
        <v/>
      </c>
      <c r="O631" s="61"/>
      <c r="P631" s="62"/>
      <c r="Q631" s="62"/>
      <c r="R631" s="62"/>
      <c r="S631" s="62"/>
      <c r="T631" s="62"/>
      <c r="U631" s="63">
        <f t="shared" si="109"/>
        <v>0</v>
      </c>
    </row>
    <row r="632" spans="1:21" ht="15" hidden="1" customHeight="1" x14ac:dyDescent="0.3">
      <c r="A632" s="330"/>
      <c r="B632" s="56">
        <v>56</v>
      </c>
      <c r="C632" s="57" t="str">
        <f t="shared" ca="1" si="110"/>
        <v>8.3</v>
      </c>
      <c r="D632" s="57" t="str">
        <f t="shared" ca="1" si="111"/>
        <v>c</v>
      </c>
      <c r="E632" s="57" t="s">
        <v>34</v>
      </c>
      <c r="F632" s="64" t="str">
        <f t="shared" ca="1" si="112"/>
        <v>https://conservatoire.agglo-larochelle.fr/-/ouverture-de-saison</v>
      </c>
      <c r="G632" s="57" t="str">
        <f t="shared" ca="1" si="113"/>
        <v>A</v>
      </c>
      <c r="H632" s="57" t="str">
        <f t="shared" ca="1" si="114"/>
        <v>x</v>
      </c>
      <c r="I632" s="57" t="str">
        <f t="shared" ca="1" si="115"/>
        <v/>
      </c>
      <c r="J632" s="59" t="str">
        <f t="shared" ca="1" si="116"/>
        <v/>
      </c>
      <c r="K632" s="60" t="str">
        <f t="shared" ca="1" si="117"/>
        <v/>
      </c>
      <c r="L632" s="60"/>
      <c r="M632" s="60">
        <f t="shared" ca="1" si="118"/>
        <v>0</v>
      </c>
      <c r="N632" s="61" t="str">
        <f t="shared" ca="1" si="119"/>
        <v/>
      </c>
      <c r="O632" s="61"/>
      <c r="P632" s="62"/>
      <c r="Q632" s="62"/>
      <c r="R632" s="62"/>
      <c r="S632" s="62"/>
      <c r="T632" s="62"/>
      <c r="U632" s="63">
        <f t="shared" si="109"/>
        <v>0</v>
      </c>
    </row>
    <row r="633" spans="1:21" ht="15" hidden="1" customHeight="1" x14ac:dyDescent="0.3">
      <c r="A633" s="330"/>
      <c r="B633" s="56">
        <v>56</v>
      </c>
      <c r="C633" s="57" t="str">
        <f t="shared" ca="1" si="110"/>
        <v>8.3</v>
      </c>
      <c r="D633" s="57" t="str">
        <f t="shared" ca="1" si="111"/>
        <v>c</v>
      </c>
      <c r="E633" s="57" t="s">
        <v>37</v>
      </c>
      <c r="F633" s="64" t="str">
        <f t="shared" ca="1" si="112"/>
        <v>https://conservatoire.agglo-larochelle.fr/contactez-nous</v>
      </c>
      <c r="G633" s="57" t="str">
        <f t="shared" ca="1" si="113"/>
        <v>A</v>
      </c>
      <c r="H633" s="57" t="str">
        <f t="shared" ca="1" si="114"/>
        <v>x</v>
      </c>
      <c r="I633" s="57" t="str">
        <f t="shared" ca="1" si="115"/>
        <v/>
      </c>
      <c r="J633" s="59" t="str">
        <f t="shared" ca="1" si="116"/>
        <v/>
      </c>
      <c r="K633" s="60" t="str">
        <f t="shared" ca="1" si="117"/>
        <v/>
      </c>
      <c r="L633" s="60"/>
      <c r="M633" s="60">
        <f t="shared" ca="1" si="118"/>
        <v>0</v>
      </c>
      <c r="N633" s="61" t="str">
        <f t="shared" ca="1" si="119"/>
        <v/>
      </c>
      <c r="O633" s="61"/>
      <c r="P633" s="62"/>
      <c r="Q633" s="62"/>
      <c r="R633" s="62"/>
      <c r="S633" s="62"/>
      <c r="T633" s="62"/>
      <c r="U633" s="63">
        <f t="shared" si="109"/>
        <v>0</v>
      </c>
    </row>
    <row r="634" spans="1:21" ht="15" hidden="1" customHeight="1" x14ac:dyDescent="0.3">
      <c r="A634" s="330"/>
      <c r="B634" s="56">
        <v>56</v>
      </c>
      <c r="C634" s="57" t="str">
        <f t="shared" ca="1" si="110"/>
        <v>8.3</v>
      </c>
      <c r="D634" s="57" t="str">
        <f t="shared" ca="1" si="111"/>
        <v>c</v>
      </c>
      <c r="E634" s="57" t="s">
        <v>40</v>
      </c>
      <c r="F634" s="64" t="str">
        <f t="shared" ca="1" si="112"/>
        <v>https://conservatoire.agglo-larochelle.fr/pratique/reseau-des-ecoles-de-l-agglo?article=puilboreau-a-deux-pas-de-la</v>
      </c>
      <c r="G634" s="57" t="str">
        <f t="shared" ca="1" si="113"/>
        <v>A</v>
      </c>
      <c r="H634" s="57" t="str">
        <f t="shared" ca="1" si="114"/>
        <v>x</v>
      </c>
      <c r="I634" s="57" t="str">
        <f t="shared" ca="1" si="115"/>
        <v/>
      </c>
      <c r="J634" s="59" t="str">
        <f t="shared" ca="1" si="116"/>
        <v/>
      </c>
      <c r="K634" s="60" t="str">
        <f t="shared" ca="1" si="117"/>
        <v/>
      </c>
      <c r="L634" s="60"/>
      <c r="M634" s="60">
        <f t="shared" ca="1" si="118"/>
        <v>0</v>
      </c>
      <c r="N634" s="61" t="str">
        <f t="shared" ca="1" si="119"/>
        <v/>
      </c>
      <c r="O634" s="61"/>
      <c r="P634" s="62"/>
      <c r="Q634" s="62"/>
      <c r="R634" s="62"/>
      <c r="S634" s="62"/>
      <c r="T634" s="62"/>
      <c r="U634" s="63">
        <f t="shared" si="109"/>
        <v>0</v>
      </c>
    </row>
    <row r="635" spans="1:21" ht="15" hidden="1" customHeight="1" x14ac:dyDescent="0.3">
      <c r="A635" s="330"/>
      <c r="B635" s="56">
        <v>56</v>
      </c>
      <c r="C635" s="57" t="str">
        <f t="shared" ca="1" si="110"/>
        <v>8.3</v>
      </c>
      <c r="D635" s="57" t="str">
        <f t="shared" ca="1" si="111"/>
        <v>c</v>
      </c>
      <c r="E635" s="57" t="s">
        <v>43</v>
      </c>
      <c r="F635" s="64" t="str">
        <f t="shared" ca="1" si="112"/>
        <v>https://conservatoire.agglo-larochelle.fr/ressources-documentaires</v>
      </c>
      <c r="G635" s="57" t="str">
        <f t="shared" ca="1" si="113"/>
        <v>A</v>
      </c>
      <c r="H635" s="57" t="str">
        <f t="shared" ca="1" si="114"/>
        <v>x</v>
      </c>
      <c r="I635" s="57" t="str">
        <f t="shared" ca="1" si="115"/>
        <v/>
      </c>
      <c r="J635" s="59" t="str">
        <f t="shared" ca="1" si="116"/>
        <v/>
      </c>
      <c r="K635" s="60" t="str">
        <f t="shared" ca="1" si="117"/>
        <v/>
      </c>
      <c r="L635" s="60"/>
      <c r="M635" s="60">
        <f t="shared" ca="1" si="118"/>
        <v>0</v>
      </c>
      <c r="N635" s="61" t="str">
        <f t="shared" ca="1" si="119"/>
        <v/>
      </c>
      <c r="O635" s="61"/>
      <c r="P635" s="62"/>
      <c r="Q635" s="62"/>
      <c r="R635" s="62"/>
      <c r="S635" s="62"/>
      <c r="T635" s="62"/>
      <c r="U635" s="63">
        <f t="shared" si="109"/>
        <v>0</v>
      </c>
    </row>
    <row r="636" spans="1:21" ht="15" hidden="1" customHeight="1" x14ac:dyDescent="0.3">
      <c r="A636" s="330"/>
      <c r="B636" s="56">
        <v>56</v>
      </c>
      <c r="C636" s="57" t="str">
        <f t="shared" ca="1" si="110"/>
        <v>8.3</v>
      </c>
      <c r="D636" s="57" t="str">
        <f t="shared" ca="1" si="111"/>
        <v>c</v>
      </c>
      <c r="E636" s="57" t="s">
        <v>46</v>
      </c>
      <c r="F636" s="64" t="str">
        <f t="shared" ca="1" si="112"/>
        <v>https://conservatoire.agglo-larochelle.fr/accessibilite</v>
      </c>
      <c r="G636" s="57" t="str">
        <f t="shared" ca="1" si="113"/>
        <v>A</v>
      </c>
      <c r="H636" s="57" t="str">
        <f t="shared" ca="1" si="114"/>
        <v>x</v>
      </c>
      <c r="I636" s="57" t="str">
        <f t="shared" ca="1" si="115"/>
        <v/>
      </c>
      <c r="J636" s="59" t="str">
        <f t="shared" ca="1" si="116"/>
        <v/>
      </c>
      <c r="K636" s="60" t="str">
        <f t="shared" ca="1" si="117"/>
        <v/>
      </c>
      <c r="L636" s="60"/>
      <c r="M636" s="60">
        <f t="shared" ca="1" si="118"/>
        <v>0</v>
      </c>
      <c r="N636" s="61" t="str">
        <f t="shared" ca="1" si="119"/>
        <v/>
      </c>
      <c r="O636" s="61"/>
      <c r="P636" s="62"/>
      <c r="Q636" s="62"/>
      <c r="R636" s="62"/>
      <c r="S636" s="62"/>
      <c r="T636" s="62"/>
      <c r="U636" s="63">
        <f t="shared" si="109"/>
        <v>0</v>
      </c>
    </row>
    <row r="637" spans="1:21" ht="15" hidden="1" customHeight="1" x14ac:dyDescent="0.3">
      <c r="A637" s="330"/>
      <c r="B637" s="56">
        <v>56</v>
      </c>
      <c r="C637" s="57" t="str">
        <f t="shared" ca="1" si="110"/>
        <v>8.3</v>
      </c>
      <c r="D637" s="57" t="str">
        <f t="shared" ca="1" si="111"/>
        <v>c</v>
      </c>
      <c r="E637" s="57" t="s">
        <v>49</v>
      </c>
      <c r="F637" s="64" t="str">
        <f t="shared" ca="1" si="112"/>
        <v>https://conservatoire.agglo-larochelle.fr/mentions-legales</v>
      </c>
      <c r="G637" s="57" t="str">
        <f t="shared" ca="1" si="113"/>
        <v>A</v>
      </c>
      <c r="H637" s="57" t="str">
        <f t="shared" ca="1" si="114"/>
        <v>x</v>
      </c>
      <c r="I637" s="57" t="str">
        <f t="shared" ca="1" si="115"/>
        <v/>
      </c>
      <c r="J637" s="59" t="str">
        <f t="shared" ca="1" si="116"/>
        <v/>
      </c>
      <c r="K637" s="60" t="str">
        <f t="shared" ca="1" si="117"/>
        <v/>
      </c>
      <c r="L637" s="60"/>
      <c r="M637" s="60">
        <f t="shared" ca="1" si="118"/>
        <v>0</v>
      </c>
      <c r="N637" s="61" t="str">
        <f t="shared" ca="1" si="119"/>
        <v/>
      </c>
      <c r="O637" s="61"/>
      <c r="P637" s="62"/>
      <c r="Q637" s="62"/>
      <c r="R637" s="62"/>
      <c r="S637" s="62"/>
      <c r="T637" s="62"/>
      <c r="U637" s="63">
        <f t="shared" si="109"/>
        <v>0</v>
      </c>
    </row>
    <row r="638" spans="1:21" ht="15" hidden="1" customHeight="1" x14ac:dyDescent="0.3">
      <c r="A638" s="330"/>
      <c r="B638" s="46">
        <v>57</v>
      </c>
      <c r="C638" s="47" t="str">
        <f t="shared" ca="1" si="110"/>
        <v>8.4</v>
      </c>
      <c r="D638" s="47" t="str">
        <f t="shared" ca="1" si="111"/>
        <v>c</v>
      </c>
      <c r="E638" s="47" t="s">
        <v>10</v>
      </c>
      <c r="F638" s="65" t="str">
        <f t="shared" ca="1" si="112"/>
        <v>https://conservatoire.agglo-larochelle.fr/</v>
      </c>
      <c r="G638" s="47" t="str">
        <f t="shared" ca="1" si="113"/>
        <v>A</v>
      </c>
      <c r="H638" s="47" t="str">
        <f t="shared" ca="1" si="114"/>
        <v>x</v>
      </c>
      <c r="I638" s="47" t="str">
        <f t="shared" ca="1" si="115"/>
        <v/>
      </c>
      <c r="J638" s="49" t="str">
        <f t="shared" ca="1" si="116"/>
        <v/>
      </c>
      <c r="K638" s="50" t="str">
        <f t="shared" ca="1" si="117"/>
        <v/>
      </c>
      <c r="L638" s="50"/>
      <c r="M638" s="50">
        <f t="shared" ca="1" si="118"/>
        <v>0</v>
      </c>
      <c r="N638" s="51" t="str">
        <f t="shared" ca="1" si="119"/>
        <v/>
      </c>
      <c r="O638" s="51"/>
      <c r="P638" s="52"/>
      <c r="Q638" s="52"/>
      <c r="R638" s="52"/>
      <c r="S638" s="52"/>
      <c r="T638" s="52"/>
      <c r="U638" s="53">
        <f t="shared" si="109"/>
        <v>0</v>
      </c>
    </row>
    <row r="639" spans="1:21" ht="15" hidden="1" customHeight="1" x14ac:dyDescent="0.3">
      <c r="A639" s="330"/>
      <c r="B639" s="56">
        <v>57</v>
      </c>
      <c r="C639" s="57" t="str">
        <f t="shared" ca="1" si="110"/>
        <v>8.4</v>
      </c>
      <c r="D639" s="57" t="str">
        <f t="shared" ca="1" si="111"/>
        <v>c</v>
      </c>
      <c r="E639" s="57" t="s">
        <v>13</v>
      </c>
      <c r="F639" s="64" t="str">
        <f t="shared" ca="1" si="112"/>
        <v>https://conservatoire.agglo-larochelle.fr/plan-du-site</v>
      </c>
      <c r="G639" s="57" t="str">
        <f t="shared" ca="1" si="113"/>
        <v>A</v>
      </c>
      <c r="H639" s="57" t="str">
        <f t="shared" ca="1" si="114"/>
        <v>x</v>
      </c>
      <c r="I639" s="57" t="str">
        <f t="shared" ca="1" si="115"/>
        <v/>
      </c>
      <c r="J639" s="59" t="str">
        <f t="shared" ca="1" si="116"/>
        <v/>
      </c>
      <c r="K639" s="60" t="str">
        <f t="shared" ca="1" si="117"/>
        <v/>
      </c>
      <c r="L639" s="60"/>
      <c r="M639" s="60">
        <f t="shared" ca="1" si="118"/>
        <v>0</v>
      </c>
      <c r="N639" s="61" t="str">
        <f t="shared" ca="1" si="119"/>
        <v/>
      </c>
      <c r="O639" s="61"/>
      <c r="P639" s="62"/>
      <c r="Q639" s="62"/>
      <c r="R639" s="62"/>
      <c r="S639" s="62"/>
      <c r="T639" s="62"/>
      <c r="U639" s="63">
        <f t="shared" si="109"/>
        <v>0</v>
      </c>
    </row>
    <row r="640" spans="1:21" ht="15" hidden="1" customHeight="1" x14ac:dyDescent="0.3">
      <c r="A640" s="330"/>
      <c r="B640" s="56">
        <v>57</v>
      </c>
      <c r="C640" s="57" t="str">
        <f t="shared" ca="1" si="110"/>
        <v>8.4</v>
      </c>
      <c r="D640" s="57" t="str">
        <f t="shared" ca="1" si="111"/>
        <v>c</v>
      </c>
      <c r="E640" s="57" t="s">
        <v>16</v>
      </c>
      <c r="F640" s="64" t="str">
        <f t="shared" ca="1" si="112"/>
        <v>https://conservatoire.agglo-larochelle.fr/musique</v>
      </c>
      <c r="G640" s="57" t="str">
        <f t="shared" ca="1" si="113"/>
        <v>A</v>
      </c>
      <c r="H640" s="57" t="str">
        <f t="shared" ca="1" si="114"/>
        <v>x</v>
      </c>
      <c r="I640" s="57" t="str">
        <f t="shared" ca="1" si="115"/>
        <v/>
      </c>
      <c r="J640" s="59" t="str">
        <f t="shared" ca="1" si="116"/>
        <v/>
      </c>
      <c r="K640" s="60" t="str">
        <f t="shared" ca="1" si="117"/>
        <v/>
      </c>
      <c r="L640" s="60"/>
      <c r="M640" s="60">
        <f t="shared" ca="1" si="118"/>
        <v>0</v>
      </c>
      <c r="N640" s="61" t="str">
        <f t="shared" ca="1" si="119"/>
        <v/>
      </c>
      <c r="O640" s="61"/>
      <c r="P640" s="62"/>
      <c r="Q640" s="62"/>
      <c r="R640" s="62"/>
      <c r="S640" s="62"/>
      <c r="T640" s="62"/>
      <c r="U640" s="63">
        <f t="shared" si="109"/>
        <v>0</v>
      </c>
    </row>
    <row r="641" spans="1:21" ht="15" hidden="1" customHeight="1" x14ac:dyDescent="0.3">
      <c r="A641" s="330"/>
      <c r="B641" s="56">
        <v>57</v>
      </c>
      <c r="C641" s="57" t="str">
        <f t="shared" ca="1" si="110"/>
        <v>8.4</v>
      </c>
      <c r="D641" s="57" t="str">
        <f t="shared" ca="1" si="111"/>
        <v>c</v>
      </c>
      <c r="E641" s="57" t="s">
        <v>19</v>
      </c>
      <c r="F641" s="64" t="str">
        <f t="shared" ca="1" si="112"/>
        <v>https://conservatoire.agglo-larochelle.fr/musique/parcours-du-musicien</v>
      </c>
      <c r="G641" s="57" t="str">
        <f t="shared" ca="1" si="113"/>
        <v>A</v>
      </c>
      <c r="H641" s="57" t="str">
        <f t="shared" ca="1" si="114"/>
        <v>x</v>
      </c>
      <c r="I641" s="57" t="str">
        <f t="shared" ca="1" si="115"/>
        <v/>
      </c>
      <c r="J641" s="59" t="str">
        <f t="shared" ca="1" si="116"/>
        <v/>
      </c>
      <c r="K641" s="60" t="str">
        <f t="shared" ca="1" si="117"/>
        <v/>
      </c>
      <c r="L641" s="60"/>
      <c r="M641" s="60">
        <f t="shared" ca="1" si="118"/>
        <v>0</v>
      </c>
      <c r="N641" s="61" t="str">
        <f t="shared" ca="1" si="119"/>
        <v/>
      </c>
      <c r="O641" s="61"/>
      <c r="P641" s="62"/>
      <c r="Q641" s="62"/>
      <c r="R641" s="62"/>
      <c r="S641" s="62"/>
      <c r="T641" s="62"/>
      <c r="U641" s="63">
        <f t="shared" si="109"/>
        <v>0</v>
      </c>
    </row>
    <row r="642" spans="1:21" ht="15" hidden="1" customHeight="1" x14ac:dyDescent="0.3">
      <c r="A642" s="330"/>
      <c r="B642" s="56">
        <v>57</v>
      </c>
      <c r="C642" s="57" t="str">
        <f t="shared" ca="1" si="110"/>
        <v>8.4</v>
      </c>
      <c r="D642" s="57" t="str">
        <f t="shared" ca="1" si="111"/>
        <v>c</v>
      </c>
      <c r="E642" s="57" t="s">
        <v>22</v>
      </c>
      <c r="F642" s="64" t="str">
        <f t="shared" ca="1" si="112"/>
        <v>https://conservatoire.agglo-larochelle.fr/musique/enseignants-musique</v>
      </c>
      <c r="G642" s="57" t="str">
        <f t="shared" ca="1" si="113"/>
        <v>A</v>
      </c>
      <c r="H642" s="57" t="str">
        <f t="shared" ca="1" si="114"/>
        <v>x</v>
      </c>
      <c r="I642" s="57" t="str">
        <f t="shared" ca="1" si="115"/>
        <v/>
      </c>
      <c r="J642" s="59" t="str">
        <f t="shared" ca="1" si="116"/>
        <v/>
      </c>
      <c r="K642" s="60" t="str">
        <f t="shared" ca="1" si="117"/>
        <v/>
      </c>
      <c r="L642" s="60"/>
      <c r="M642" s="60">
        <f t="shared" ca="1" si="118"/>
        <v>0</v>
      </c>
      <c r="N642" s="61" t="str">
        <f t="shared" ca="1" si="119"/>
        <v/>
      </c>
      <c r="O642" s="61"/>
      <c r="P642" s="62"/>
      <c r="Q642" s="62"/>
      <c r="R642" s="62"/>
      <c r="S642" s="62"/>
      <c r="T642" s="62"/>
      <c r="U642" s="63">
        <f t="shared" si="109"/>
        <v>0</v>
      </c>
    </row>
    <row r="643" spans="1:21" ht="15" hidden="1" customHeight="1" x14ac:dyDescent="0.3">
      <c r="A643" s="330"/>
      <c r="B643" s="56">
        <v>57</v>
      </c>
      <c r="C643" s="57" t="str">
        <f t="shared" ca="1" si="110"/>
        <v>8.4</v>
      </c>
      <c r="D643" s="57" t="str">
        <f t="shared" ca="1" si="111"/>
        <v>c</v>
      </c>
      <c r="E643" s="57" t="s">
        <v>25</v>
      </c>
      <c r="F643" s="64" t="str">
        <f t="shared" ca="1" si="112"/>
        <v>https://conservatoire.agglo-larochelle.fr/agenda?</v>
      </c>
      <c r="G643" s="57" t="str">
        <f t="shared" ca="1" si="113"/>
        <v>A</v>
      </c>
      <c r="H643" s="57" t="str">
        <f t="shared" ca="1" si="114"/>
        <v>x</v>
      </c>
      <c r="I643" s="57" t="str">
        <f t="shared" ca="1" si="115"/>
        <v/>
      </c>
      <c r="J643" s="59" t="str">
        <f t="shared" ca="1" si="116"/>
        <v/>
      </c>
      <c r="K643" s="60" t="str">
        <f t="shared" ca="1" si="117"/>
        <v/>
      </c>
      <c r="L643" s="60"/>
      <c r="M643" s="60">
        <f t="shared" ca="1" si="118"/>
        <v>0</v>
      </c>
      <c r="N643" s="61" t="str">
        <f t="shared" ca="1" si="119"/>
        <v/>
      </c>
      <c r="O643" s="61"/>
      <c r="P643" s="62"/>
      <c r="Q643" s="62"/>
      <c r="R643" s="62"/>
      <c r="S643" s="62"/>
      <c r="T643" s="62"/>
      <c r="U643" s="63">
        <f t="shared" si="109"/>
        <v>0</v>
      </c>
    </row>
    <row r="644" spans="1:21" ht="15" hidden="1" customHeight="1" x14ac:dyDescent="0.3">
      <c r="A644" s="330"/>
      <c r="B644" s="56">
        <v>57</v>
      </c>
      <c r="C644" s="57" t="str">
        <f t="shared" ca="1" si="110"/>
        <v>8.4</v>
      </c>
      <c r="D644" s="57" t="str">
        <f t="shared" ca="1" si="111"/>
        <v>c</v>
      </c>
      <c r="E644" s="57" t="s">
        <v>28</v>
      </c>
      <c r="F644" s="64" t="str">
        <f t="shared" ca="1" si="112"/>
        <v>https://conservatoire.agglo-larochelle.fr/agenda?article=conservatoire-funky-band-et-ateliers-musiques-actuelles</v>
      </c>
      <c r="G644" s="57" t="str">
        <f t="shared" ca="1" si="113"/>
        <v>A</v>
      </c>
      <c r="H644" s="57" t="str">
        <f t="shared" ca="1" si="114"/>
        <v>x</v>
      </c>
      <c r="I644" s="57" t="str">
        <f t="shared" ca="1" si="115"/>
        <v/>
      </c>
      <c r="J644" s="59" t="str">
        <f t="shared" ca="1" si="116"/>
        <v/>
      </c>
      <c r="K644" s="60" t="str">
        <f t="shared" ca="1" si="117"/>
        <v/>
      </c>
      <c r="L644" s="60"/>
      <c r="M644" s="60">
        <f t="shared" ca="1" si="118"/>
        <v>0</v>
      </c>
      <c r="N644" s="61" t="str">
        <f t="shared" ca="1" si="119"/>
        <v/>
      </c>
      <c r="O644" s="61"/>
      <c r="P644" s="62"/>
      <c r="Q644" s="62"/>
      <c r="R644" s="62"/>
      <c r="S644" s="62"/>
      <c r="T644" s="62"/>
      <c r="U644" s="63">
        <f t="shared" si="109"/>
        <v>0</v>
      </c>
    </row>
    <row r="645" spans="1:21" ht="15" hidden="1" customHeight="1" x14ac:dyDescent="0.3">
      <c r="A645" s="330"/>
      <c r="B645" s="56">
        <v>57</v>
      </c>
      <c r="C645" s="57" t="str">
        <f t="shared" ca="1" si="110"/>
        <v>8.4</v>
      </c>
      <c r="D645" s="57" t="str">
        <f t="shared" ca="1" si="111"/>
        <v>c</v>
      </c>
      <c r="E645" s="57" t="s">
        <v>31</v>
      </c>
      <c r="F645" s="64" t="str">
        <f t="shared" ca="1" si="112"/>
        <v>https://conservatoire.agglo-larochelle.fr/actualites</v>
      </c>
      <c r="G645" s="57" t="str">
        <f t="shared" ca="1" si="113"/>
        <v>A</v>
      </c>
      <c r="H645" s="57" t="str">
        <f t="shared" ca="1" si="114"/>
        <v>x</v>
      </c>
      <c r="I645" s="57" t="str">
        <f t="shared" ca="1" si="115"/>
        <v/>
      </c>
      <c r="J645" s="59" t="str">
        <f t="shared" ca="1" si="116"/>
        <v/>
      </c>
      <c r="K645" s="60" t="str">
        <f t="shared" ca="1" si="117"/>
        <v/>
      </c>
      <c r="L645" s="60"/>
      <c r="M645" s="60">
        <f t="shared" ca="1" si="118"/>
        <v>0</v>
      </c>
      <c r="N645" s="61" t="str">
        <f t="shared" ca="1" si="119"/>
        <v/>
      </c>
      <c r="O645" s="61"/>
      <c r="P645" s="62"/>
      <c r="Q645" s="62"/>
      <c r="R645" s="62"/>
      <c r="S645" s="62"/>
      <c r="T645" s="62"/>
      <c r="U645" s="63">
        <f t="shared" si="109"/>
        <v>0</v>
      </c>
    </row>
    <row r="646" spans="1:21" ht="15" hidden="1" customHeight="1" x14ac:dyDescent="0.3">
      <c r="A646" s="330"/>
      <c r="B646" s="56">
        <v>57</v>
      </c>
      <c r="C646" s="57" t="str">
        <f t="shared" ca="1" si="110"/>
        <v>8.4</v>
      </c>
      <c r="D646" s="57" t="str">
        <f t="shared" ca="1" si="111"/>
        <v>c</v>
      </c>
      <c r="E646" s="57" t="s">
        <v>34</v>
      </c>
      <c r="F646" s="64" t="str">
        <f t="shared" ca="1" si="112"/>
        <v>https://conservatoire.agglo-larochelle.fr/-/ouverture-de-saison</v>
      </c>
      <c r="G646" s="57" t="str">
        <f t="shared" ca="1" si="113"/>
        <v>A</v>
      </c>
      <c r="H646" s="57" t="str">
        <f t="shared" ca="1" si="114"/>
        <v>x</v>
      </c>
      <c r="I646" s="57" t="str">
        <f t="shared" ca="1" si="115"/>
        <v/>
      </c>
      <c r="J646" s="59" t="str">
        <f t="shared" ca="1" si="116"/>
        <v/>
      </c>
      <c r="K646" s="60" t="str">
        <f t="shared" ca="1" si="117"/>
        <v/>
      </c>
      <c r="L646" s="60"/>
      <c r="M646" s="60">
        <f t="shared" ca="1" si="118"/>
        <v>0</v>
      </c>
      <c r="N646" s="61" t="str">
        <f t="shared" ca="1" si="119"/>
        <v/>
      </c>
      <c r="O646" s="61"/>
      <c r="P646" s="62"/>
      <c r="Q646" s="62"/>
      <c r="R646" s="62"/>
      <c r="S646" s="62"/>
      <c r="T646" s="62"/>
      <c r="U646" s="63">
        <f t="shared" si="109"/>
        <v>0</v>
      </c>
    </row>
    <row r="647" spans="1:21" ht="15" hidden="1" customHeight="1" x14ac:dyDescent="0.3">
      <c r="A647" s="330"/>
      <c r="B647" s="56">
        <v>57</v>
      </c>
      <c r="C647" s="57" t="str">
        <f t="shared" ca="1" si="110"/>
        <v>8.4</v>
      </c>
      <c r="D647" s="57" t="str">
        <f t="shared" ca="1" si="111"/>
        <v>c</v>
      </c>
      <c r="E647" s="57" t="s">
        <v>37</v>
      </c>
      <c r="F647" s="64" t="str">
        <f t="shared" ca="1" si="112"/>
        <v>https://conservatoire.agglo-larochelle.fr/contactez-nous</v>
      </c>
      <c r="G647" s="57" t="str">
        <f t="shared" ca="1" si="113"/>
        <v>A</v>
      </c>
      <c r="H647" s="57" t="str">
        <f t="shared" ca="1" si="114"/>
        <v>x</v>
      </c>
      <c r="I647" s="57" t="str">
        <f t="shared" ca="1" si="115"/>
        <v/>
      </c>
      <c r="J647" s="59" t="str">
        <f t="shared" ca="1" si="116"/>
        <v/>
      </c>
      <c r="K647" s="60" t="str">
        <f t="shared" ca="1" si="117"/>
        <v/>
      </c>
      <c r="L647" s="60"/>
      <c r="M647" s="60">
        <f t="shared" ca="1" si="118"/>
        <v>0</v>
      </c>
      <c r="N647" s="61" t="str">
        <f t="shared" ca="1" si="119"/>
        <v/>
      </c>
      <c r="O647" s="61"/>
      <c r="P647" s="62"/>
      <c r="Q647" s="62"/>
      <c r="R647" s="62"/>
      <c r="S647" s="62"/>
      <c r="T647" s="62"/>
      <c r="U647" s="63">
        <f t="shared" si="109"/>
        <v>0</v>
      </c>
    </row>
    <row r="648" spans="1:21" ht="15" hidden="1" customHeight="1" x14ac:dyDescent="0.3">
      <c r="A648" s="330"/>
      <c r="B648" s="56">
        <v>57</v>
      </c>
      <c r="C648" s="57" t="str">
        <f t="shared" ca="1" si="110"/>
        <v>8.4</v>
      </c>
      <c r="D648" s="57" t="str">
        <f t="shared" ca="1" si="111"/>
        <v>c</v>
      </c>
      <c r="E648" s="57" t="s">
        <v>40</v>
      </c>
      <c r="F648" s="64" t="str">
        <f t="shared" ca="1" si="112"/>
        <v>https://conservatoire.agglo-larochelle.fr/pratique/reseau-des-ecoles-de-l-agglo?article=puilboreau-a-deux-pas-de-la</v>
      </c>
      <c r="G648" s="57" t="str">
        <f t="shared" ca="1" si="113"/>
        <v>A</v>
      </c>
      <c r="H648" s="57" t="str">
        <f t="shared" ca="1" si="114"/>
        <v>x</v>
      </c>
      <c r="I648" s="57" t="str">
        <f t="shared" ca="1" si="115"/>
        <v/>
      </c>
      <c r="J648" s="59" t="str">
        <f t="shared" ca="1" si="116"/>
        <v/>
      </c>
      <c r="K648" s="60" t="str">
        <f t="shared" ca="1" si="117"/>
        <v/>
      </c>
      <c r="L648" s="60"/>
      <c r="M648" s="60">
        <f t="shared" ca="1" si="118"/>
        <v>0</v>
      </c>
      <c r="N648" s="61" t="str">
        <f t="shared" ca="1" si="119"/>
        <v/>
      </c>
      <c r="O648" s="61"/>
      <c r="P648" s="62"/>
      <c r="Q648" s="62"/>
      <c r="R648" s="62"/>
      <c r="S648" s="62"/>
      <c r="T648" s="62"/>
      <c r="U648" s="63">
        <f t="shared" ref="U648:U711" si="120">SUM($P648:$T648)</f>
        <v>0</v>
      </c>
    </row>
    <row r="649" spans="1:21" ht="15" hidden="1" customHeight="1" x14ac:dyDescent="0.3">
      <c r="A649" s="330"/>
      <c r="B649" s="56">
        <v>57</v>
      </c>
      <c r="C649" s="57" t="str">
        <f t="shared" ca="1" si="110"/>
        <v>8.4</v>
      </c>
      <c r="D649" s="57" t="str">
        <f t="shared" ca="1" si="111"/>
        <v>c</v>
      </c>
      <c r="E649" s="57" t="s">
        <v>43</v>
      </c>
      <c r="F649" s="64" t="str">
        <f t="shared" ca="1" si="112"/>
        <v>https://conservatoire.agglo-larochelle.fr/ressources-documentaires</v>
      </c>
      <c r="G649" s="57" t="str">
        <f t="shared" ca="1" si="113"/>
        <v>A</v>
      </c>
      <c r="H649" s="57" t="str">
        <f t="shared" ca="1" si="114"/>
        <v>x</v>
      </c>
      <c r="I649" s="57" t="str">
        <f t="shared" ca="1" si="115"/>
        <v/>
      </c>
      <c r="J649" s="59" t="str">
        <f t="shared" ca="1" si="116"/>
        <v/>
      </c>
      <c r="K649" s="60" t="str">
        <f t="shared" ca="1" si="117"/>
        <v/>
      </c>
      <c r="L649" s="60"/>
      <c r="M649" s="60">
        <f t="shared" ca="1" si="118"/>
        <v>0</v>
      </c>
      <c r="N649" s="61" t="str">
        <f t="shared" ca="1" si="119"/>
        <v/>
      </c>
      <c r="O649" s="61"/>
      <c r="P649" s="62"/>
      <c r="Q649" s="62"/>
      <c r="R649" s="62"/>
      <c r="S649" s="62"/>
      <c r="T649" s="62"/>
      <c r="U649" s="63">
        <f t="shared" si="120"/>
        <v>0</v>
      </c>
    </row>
    <row r="650" spans="1:21" ht="15" hidden="1" customHeight="1" x14ac:dyDescent="0.3">
      <c r="A650" s="330"/>
      <c r="B650" s="56">
        <v>57</v>
      </c>
      <c r="C650" s="57" t="str">
        <f t="shared" ca="1" si="110"/>
        <v>8.4</v>
      </c>
      <c r="D650" s="57" t="str">
        <f t="shared" ca="1" si="111"/>
        <v>c</v>
      </c>
      <c r="E650" s="57" t="s">
        <v>46</v>
      </c>
      <c r="F650" s="64" t="str">
        <f t="shared" ca="1" si="112"/>
        <v>https://conservatoire.agglo-larochelle.fr/accessibilite</v>
      </c>
      <c r="G650" s="57" t="str">
        <f t="shared" ca="1" si="113"/>
        <v>A</v>
      </c>
      <c r="H650" s="57" t="str">
        <f t="shared" ca="1" si="114"/>
        <v>x</v>
      </c>
      <c r="I650" s="57" t="str">
        <f t="shared" ca="1" si="115"/>
        <v/>
      </c>
      <c r="J650" s="59" t="str">
        <f t="shared" ca="1" si="116"/>
        <v/>
      </c>
      <c r="K650" s="60" t="str">
        <f t="shared" ca="1" si="117"/>
        <v/>
      </c>
      <c r="L650" s="60"/>
      <c r="M650" s="60">
        <f t="shared" ca="1" si="118"/>
        <v>0</v>
      </c>
      <c r="N650" s="61" t="str">
        <f t="shared" ca="1" si="119"/>
        <v/>
      </c>
      <c r="O650" s="61"/>
      <c r="P650" s="62"/>
      <c r="Q650" s="62"/>
      <c r="R650" s="62"/>
      <c r="S650" s="62"/>
      <c r="T650" s="62"/>
      <c r="U650" s="63">
        <f t="shared" si="120"/>
        <v>0</v>
      </c>
    </row>
    <row r="651" spans="1:21" ht="15" hidden="1" customHeight="1" x14ac:dyDescent="0.3">
      <c r="A651" s="330"/>
      <c r="B651" s="56">
        <v>57</v>
      </c>
      <c r="C651" s="57" t="str">
        <f t="shared" ca="1" si="110"/>
        <v>8.4</v>
      </c>
      <c r="D651" s="57" t="str">
        <f t="shared" ca="1" si="111"/>
        <v>c</v>
      </c>
      <c r="E651" s="57" t="s">
        <v>49</v>
      </c>
      <c r="F651" s="64" t="str">
        <f t="shared" ca="1" si="112"/>
        <v>https://conservatoire.agglo-larochelle.fr/mentions-legales</v>
      </c>
      <c r="G651" s="57" t="str">
        <f t="shared" ca="1" si="113"/>
        <v>A</v>
      </c>
      <c r="H651" s="57" t="str">
        <f t="shared" ca="1" si="114"/>
        <v>x</v>
      </c>
      <c r="I651" s="57" t="str">
        <f t="shared" ca="1" si="115"/>
        <v/>
      </c>
      <c r="J651" s="59" t="str">
        <f t="shared" ca="1" si="116"/>
        <v/>
      </c>
      <c r="K651" s="60" t="str">
        <f t="shared" ca="1" si="117"/>
        <v/>
      </c>
      <c r="L651" s="60"/>
      <c r="M651" s="60">
        <f t="shared" ca="1" si="118"/>
        <v>0</v>
      </c>
      <c r="N651" s="61" t="str">
        <f t="shared" ca="1" si="119"/>
        <v/>
      </c>
      <c r="O651" s="61"/>
      <c r="P651" s="62"/>
      <c r="Q651" s="62"/>
      <c r="R651" s="62"/>
      <c r="S651" s="62"/>
      <c r="T651" s="62"/>
      <c r="U651" s="63">
        <f t="shared" si="120"/>
        <v>0</v>
      </c>
    </row>
    <row r="652" spans="1:21" ht="15" hidden="1" customHeight="1" x14ac:dyDescent="0.3">
      <c r="A652" s="330"/>
      <c r="B652" s="56">
        <v>58</v>
      </c>
      <c r="C652" s="57" t="str">
        <f t="shared" ca="1" si="110"/>
        <v>8.5</v>
      </c>
      <c r="D652" s="57" t="str">
        <f t="shared" ca="1" si="111"/>
        <v>c</v>
      </c>
      <c r="E652" s="57" t="s">
        <v>10</v>
      </c>
      <c r="F652" s="64" t="str">
        <f t="shared" ca="1" si="112"/>
        <v>https://conservatoire.agglo-larochelle.fr/</v>
      </c>
      <c r="G652" s="57" t="str">
        <f t="shared" ca="1" si="113"/>
        <v>A</v>
      </c>
      <c r="H652" s="57" t="str">
        <f t="shared" ca="1" si="114"/>
        <v>x</v>
      </c>
      <c r="I652" s="57" t="str">
        <f t="shared" ca="1" si="115"/>
        <v/>
      </c>
      <c r="J652" s="59" t="str">
        <f t="shared" ca="1" si="116"/>
        <v/>
      </c>
      <c r="K652" s="60" t="str">
        <f t="shared" ca="1" si="117"/>
        <v/>
      </c>
      <c r="L652" s="60"/>
      <c r="M652" s="60">
        <f t="shared" ca="1" si="118"/>
        <v>0</v>
      </c>
      <c r="N652" s="61" t="str">
        <f t="shared" ca="1" si="119"/>
        <v/>
      </c>
      <c r="O652" s="61"/>
      <c r="P652" s="62"/>
      <c r="Q652" s="62"/>
      <c r="R652" s="62"/>
      <c r="S652" s="62"/>
      <c r="T652" s="62"/>
      <c r="U652" s="63">
        <f t="shared" si="120"/>
        <v>0</v>
      </c>
    </row>
    <row r="653" spans="1:21" ht="15" hidden="1" customHeight="1" x14ac:dyDescent="0.3">
      <c r="A653" s="330"/>
      <c r="B653" s="56">
        <v>58</v>
      </c>
      <c r="C653" s="57" t="str">
        <f t="shared" ca="1" si="110"/>
        <v>8.5</v>
      </c>
      <c r="D653" s="57" t="str">
        <f t="shared" ca="1" si="111"/>
        <v>c</v>
      </c>
      <c r="E653" s="57" t="s">
        <v>13</v>
      </c>
      <c r="F653" s="64" t="str">
        <f t="shared" ca="1" si="112"/>
        <v>https://conservatoire.agglo-larochelle.fr/plan-du-site</v>
      </c>
      <c r="G653" s="57" t="str">
        <f t="shared" ca="1" si="113"/>
        <v>A</v>
      </c>
      <c r="H653" s="57" t="str">
        <f t="shared" ca="1" si="114"/>
        <v>x</v>
      </c>
      <c r="I653" s="57" t="str">
        <f t="shared" ca="1" si="115"/>
        <v/>
      </c>
      <c r="J653" s="59" t="str">
        <f t="shared" ca="1" si="116"/>
        <v/>
      </c>
      <c r="K653" s="60" t="str">
        <f t="shared" ca="1" si="117"/>
        <v/>
      </c>
      <c r="L653" s="60"/>
      <c r="M653" s="60">
        <f t="shared" ca="1" si="118"/>
        <v>0</v>
      </c>
      <c r="N653" s="61" t="str">
        <f t="shared" ca="1" si="119"/>
        <v/>
      </c>
      <c r="O653" s="61"/>
      <c r="P653" s="62"/>
      <c r="Q653" s="62"/>
      <c r="R653" s="62"/>
      <c r="S653" s="62"/>
      <c r="T653" s="62"/>
      <c r="U653" s="63">
        <f t="shared" si="120"/>
        <v>0</v>
      </c>
    </row>
    <row r="654" spans="1:21" ht="15" hidden="1" customHeight="1" x14ac:dyDescent="0.3">
      <c r="A654" s="330"/>
      <c r="B654" s="56">
        <v>58</v>
      </c>
      <c r="C654" s="57" t="str">
        <f t="shared" ca="1" si="110"/>
        <v>8.5</v>
      </c>
      <c r="D654" s="57" t="str">
        <f t="shared" ca="1" si="111"/>
        <v>c</v>
      </c>
      <c r="E654" s="57" t="s">
        <v>16</v>
      </c>
      <c r="F654" s="64" t="str">
        <f t="shared" ca="1" si="112"/>
        <v>https://conservatoire.agglo-larochelle.fr/musique</v>
      </c>
      <c r="G654" s="57" t="str">
        <f t="shared" ca="1" si="113"/>
        <v>A</v>
      </c>
      <c r="H654" s="57" t="str">
        <f t="shared" ca="1" si="114"/>
        <v>x</v>
      </c>
      <c r="I654" s="57" t="str">
        <f t="shared" ca="1" si="115"/>
        <v/>
      </c>
      <c r="J654" s="59" t="str">
        <f t="shared" ca="1" si="116"/>
        <v/>
      </c>
      <c r="K654" s="60" t="str">
        <f t="shared" ca="1" si="117"/>
        <v/>
      </c>
      <c r="L654" s="60"/>
      <c r="M654" s="60">
        <f t="shared" ca="1" si="118"/>
        <v>0</v>
      </c>
      <c r="N654" s="61" t="str">
        <f t="shared" ca="1" si="119"/>
        <v/>
      </c>
      <c r="O654" s="61"/>
      <c r="P654" s="62"/>
      <c r="Q654" s="62"/>
      <c r="R654" s="62"/>
      <c r="S654" s="62"/>
      <c r="T654" s="62"/>
      <c r="U654" s="63">
        <f t="shared" si="120"/>
        <v>0</v>
      </c>
    </row>
    <row r="655" spans="1:21" ht="15" hidden="1" customHeight="1" x14ac:dyDescent="0.3">
      <c r="A655" s="330"/>
      <c r="B655" s="56">
        <v>58</v>
      </c>
      <c r="C655" s="57" t="str">
        <f t="shared" ca="1" si="110"/>
        <v>8.5</v>
      </c>
      <c r="D655" s="57" t="str">
        <f t="shared" ca="1" si="111"/>
        <v>c</v>
      </c>
      <c r="E655" s="57" t="s">
        <v>19</v>
      </c>
      <c r="F655" s="64" t="str">
        <f t="shared" ca="1" si="112"/>
        <v>https://conservatoire.agglo-larochelle.fr/musique/parcours-du-musicien</v>
      </c>
      <c r="G655" s="57" t="str">
        <f t="shared" ca="1" si="113"/>
        <v>A</v>
      </c>
      <c r="H655" s="57" t="str">
        <f t="shared" ca="1" si="114"/>
        <v>x</v>
      </c>
      <c r="I655" s="57" t="str">
        <f t="shared" ca="1" si="115"/>
        <v/>
      </c>
      <c r="J655" s="59" t="str">
        <f t="shared" ca="1" si="116"/>
        <v/>
      </c>
      <c r="K655" s="60" t="str">
        <f t="shared" ca="1" si="117"/>
        <v/>
      </c>
      <c r="L655" s="60"/>
      <c r="M655" s="60">
        <f t="shared" ca="1" si="118"/>
        <v>0</v>
      </c>
      <c r="N655" s="61" t="str">
        <f t="shared" ca="1" si="119"/>
        <v/>
      </c>
      <c r="O655" s="61"/>
      <c r="P655" s="62"/>
      <c r="Q655" s="62"/>
      <c r="R655" s="62"/>
      <c r="S655" s="62"/>
      <c r="T655" s="62"/>
      <c r="U655" s="63">
        <f t="shared" si="120"/>
        <v>0</v>
      </c>
    </row>
    <row r="656" spans="1:21" ht="15" hidden="1" customHeight="1" x14ac:dyDescent="0.3">
      <c r="A656" s="330"/>
      <c r="B656" s="46">
        <v>58</v>
      </c>
      <c r="C656" s="47" t="str">
        <f t="shared" ca="1" si="110"/>
        <v>8.5</v>
      </c>
      <c r="D656" s="47" t="str">
        <f t="shared" ca="1" si="111"/>
        <v>c</v>
      </c>
      <c r="E656" s="47" t="s">
        <v>22</v>
      </c>
      <c r="F656" s="65" t="str">
        <f t="shared" ca="1" si="112"/>
        <v>https://conservatoire.agglo-larochelle.fr/musique/enseignants-musique</v>
      </c>
      <c r="G656" s="47" t="str">
        <f t="shared" ca="1" si="113"/>
        <v>A</v>
      </c>
      <c r="H656" s="47" t="str">
        <f t="shared" ca="1" si="114"/>
        <v>x</v>
      </c>
      <c r="I656" s="47" t="str">
        <f t="shared" ca="1" si="115"/>
        <v/>
      </c>
      <c r="J656" s="49" t="str">
        <f t="shared" ca="1" si="116"/>
        <v/>
      </c>
      <c r="K656" s="50" t="str">
        <f t="shared" ca="1" si="117"/>
        <v/>
      </c>
      <c r="L656" s="50"/>
      <c r="M656" s="50">
        <f t="shared" ca="1" si="118"/>
        <v>0</v>
      </c>
      <c r="N656" s="51" t="str">
        <f t="shared" ca="1" si="119"/>
        <v/>
      </c>
      <c r="O656" s="51"/>
      <c r="P656" s="52"/>
      <c r="Q656" s="52"/>
      <c r="R656" s="52"/>
      <c r="S656" s="52"/>
      <c r="T656" s="52"/>
      <c r="U656" s="53">
        <f t="shared" si="120"/>
        <v>0</v>
      </c>
    </row>
    <row r="657" spans="1:21" ht="15" hidden="1" customHeight="1" x14ac:dyDescent="0.3">
      <c r="A657" s="330"/>
      <c r="B657" s="56">
        <v>58</v>
      </c>
      <c r="C657" s="57" t="str">
        <f t="shared" ca="1" si="110"/>
        <v>8.5</v>
      </c>
      <c r="D657" s="57" t="str">
        <f t="shared" ca="1" si="111"/>
        <v>c</v>
      </c>
      <c r="E657" s="57" t="s">
        <v>25</v>
      </c>
      <c r="F657" s="64" t="str">
        <f t="shared" ca="1" si="112"/>
        <v>https://conservatoire.agglo-larochelle.fr/agenda?</v>
      </c>
      <c r="G657" s="57" t="str">
        <f t="shared" ca="1" si="113"/>
        <v>A</v>
      </c>
      <c r="H657" s="57" t="str">
        <f t="shared" ca="1" si="114"/>
        <v>x</v>
      </c>
      <c r="I657" s="57" t="str">
        <f t="shared" ca="1" si="115"/>
        <v/>
      </c>
      <c r="J657" s="59" t="str">
        <f t="shared" ca="1" si="116"/>
        <v/>
      </c>
      <c r="K657" s="60" t="str">
        <f t="shared" ca="1" si="117"/>
        <v/>
      </c>
      <c r="L657" s="60"/>
      <c r="M657" s="60">
        <f t="shared" ca="1" si="118"/>
        <v>0</v>
      </c>
      <c r="N657" s="61" t="str">
        <f t="shared" ca="1" si="119"/>
        <v/>
      </c>
      <c r="O657" s="61"/>
      <c r="P657" s="62"/>
      <c r="Q657" s="62"/>
      <c r="R657" s="62"/>
      <c r="S657" s="62"/>
      <c r="T657" s="62"/>
      <c r="U657" s="63">
        <f t="shared" si="120"/>
        <v>0</v>
      </c>
    </row>
    <row r="658" spans="1:21" ht="15" hidden="1" customHeight="1" x14ac:dyDescent="0.3">
      <c r="A658" s="330"/>
      <c r="B658" s="56">
        <v>58</v>
      </c>
      <c r="C658" s="57" t="str">
        <f t="shared" ca="1" si="110"/>
        <v>8.5</v>
      </c>
      <c r="D658" s="57" t="str">
        <f t="shared" ca="1" si="111"/>
        <v>c</v>
      </c>
      <c r="E658" s="57" t="s">
        <v>28</v>
      </c>
      <c r="F658" s="64" t="str">
        <f t="shared" ca="1" si="112"/>
        <v>https://conservatoire.agglo-larochelle.fr/agenda?article=conservatoire-funky-band-et-ateliers-musiques-actuelles</v>
      </c>
      <c r="G658" s="57" t="str">
        <f t="shared" ca="1" si="113"/>
        <v>A</v>
      </c>
      <c r="H658" s="57" t="str">
        <f t="shared" ca="1" si="114"/>
        <v>x</v>
      </c>
      <c r="I658" s="57" t="str">
        <f t="shared" ca="1" si="115"/>
        <v/>
      </c>
      <c r="J658" s="59" t="str">
        <f t="shared" ca="1" si="116"/>
        <v/>
      </c>
      <c r="K658" s="60" t="str">
        <f t="shared" ca="1" si="117"/>
        <v/>
      </c>
      <c r="L658" s="60"/>
      <c r="M658" s="60">
        <f t="shared" ca="1" si="118"/>
        <v>0</v>
      </c>
      <c r="N658" s="61" t="str">
        <f t="shared" ca="1" si="119"/>
        <v/>
      </c>
      <c r="O658" s="61"/>
      <c r="P658" s="62"/>
      <c r="Q658" s="62"/>
      <c r="R658" s="62"/>
      <c r="S658" s="62"/>
      <c r="T658" s="62"/>
      <c r="U658" s="63">
        <f t="shared" si="120"/>
        <v>0</v>
      </c>
    </row>
    <row r="659" spans="1:21" ht="15" hidden="1" customHeight="1" x14ac:dyDescent="0.3">
      <c r="A659" s="330"/>
      <c r="B659" s="56">
        <v>58</v>
      </c>
      <c r="C659" s="57" t="str">
        <f t="shared" ca="1" si="110"/>
        <v>8.5</v>
      </c>
      <c r="D659" s="57" t="str">
        <f t="shared" ca="1" si="111"/>
        <v>c</v>
      </c>
      <c r="E659" s="57" t="s">
        <v>31</v>
      </c>
      <c r="F659" s="64" t="str">
        <f t="shared" ca="1" si="112"/>
        <v>https://conservatoire.agglo-larochelle.fr/actualites</v>
      </c>
      <c r="G659" s="57" t="str">
        <f t="shared" ca="1" si="113"/>
        <v>A</v>
      </c>
      <c r="H659" s="57" t="str">
        <f t="shared" ca="1" si="114"/>
        <v>x</v>
      </c>
      <c r="I659" s="57" t="str">
        <f t="shared" ca="1" si="115"/>
        <v/>
      </c>
      <c r="J659" s="59" t="str">
        <f t="shared" ca="1" si="116"/>
        <v/>
      </c>
      <c r="K659" s="60" t="str">
        <f t="shared" ca="1" si="117"/>
        <v/>
      </c>
      <c r="L659" s="60"/>
      <c r="M659" s="60">
        <f t="shared" ca="1" si="118"/>
        <v>0</v>
      </c>
      <c r="N659" s="61" t="str">
        <f t="shared" ca="1" si="119"/>
        <v/>
      </c>
      <c r="O659" s="61"/>
      <c r="P659" s="62"/>
      <c r="Q659" s="62"/>
      <c r="R659" s="62"/>
      <c r="S659" s="62"/>
      <c r="T659" s="62"/>
      <c r="U659" s="63">
        <f t="shared" si="120"/>
        <v>0</v>
      </c>
    </row>
    <row r="660" spans="1:21" ht="15" hidden="1" customHeight="1" x14ac:dyDescent="0.3">
      <c r="A660" s="330"/>
      <c r="B660" s="56">
        <v>58</v>
      </c>
      <c r="C660" s="57" t="str">
        <f t="shared" ca="1" si="110"/>
        <v>8.5</v>
      </c>
      <c r="D660" s="57" t="str">
        <f t="shared" ca="1" si="111"/>
        <v>c</v>
      </c>
      <c r="E660" s="57" t="s">
        <v>34</v>
      </c>
      <c r="F660" s="64" t="str">
        <f t="shared" ca="1" si="112"/>
        <v>https://conservatoire.agglo-larochelle.fr/-/ouverture-de-saison</v>
      </c>
      <c r="G660" s="57" t="str">
        <f t="shared" ca="1" si="113"/>
        <v>A</v>
      </c>
      <c r="H660" s="57" t="str">
        <f t="shared" ca="1" si="114"/>
        <v>x</v>
      </c>
      <c r="I660" s="57" t="str">
        <f t="shared" ca="1" si="115"/>
        <v/>
      </c>
      <c r="J660" s="59" t="str">
        <f t="shared" ca="1" si="116"/>
        <v/>
      </c>
      <c r="K660" s="60" t="str">
        <f t="shared" ca="1" si="117"/>
        <v/>
      </c>
      <c r="L660" s="60"/>
      <c r="M660" s="60">
        <f t="shared" ca="1" si="118"/>
        <v>0</v>
      </c>
      <c r="N660" s="61" t="str">
        <f t="shared" ca="1" si="119"/>
        <v/>
      </c>
      <c r="O660" s="61"/>
      <c r="P660" s="62"/>
      <c r="Q660" s="62"/>
      <c r="R660" s="62"/>
      <c r="S660" s="62"/>
      <c r="T660" s="62"/>
      <c r="U660" s="63">
        <f t="shared" si="120"/>
        <v>0</v>
      </c>
    </row>
    <row r="661" spans="1:21" ht="15" hidden="1" customHeight="1" x14ac:dyDescent="0.3">
      <c r="A661" s="330"/>
      <c r="B661" s="56">
        <v>58</v>
      </c>
      <c r="C661" s="57" t="str">
        <f t="shared" ca="1" si="110"/>
        <v>8.5</v>
      </c>
      <c r="D661" s="57" t="str">
        <f t="shared" ca="1" si="111"/>
        <v>c</v>
      </c>
      <c r="E661" s="57" t="s">
        <v>37</v>
      </c>
      <c r="F661" s="64" t="str">
        <f t="shared" ca="1" si="112"/>
        <v>https://conservatoire.agglo-larochelle.fr/contactez-nous</v>
      </c>
      <c r="G661" s="57" t="str">
        <f t="shared" ca="1" si="113"/>
        <v>A</v>
      </c>
      <c r="H661" s="57" t="str">
        <f t="shared" ca="1" si="114"/>
        <v>x</v>
      </c>
      <c r="I661" s="57" t="str">
        <f t="shared" ca="1" si="115"/>
        <v/>
      </c>
      <c r="J661" s="59" t="str">
        <f t="shared" ca="1" si="116"/>
        <v/>
      </c>
      <c r="K661" s="60" t="str">
        <f t="shared" ca="1" si="117"/>
        <v/>
      </c>
      <c r="L661" s="60"/>
      <c r="M661" s="60">
        <f t="shared" ca="1" si="118"/>
        <v>0</v>
      </c>
      <c r="N661" s="61" t="str">
        <f t="shared" ca="1" si="119"/>
        <v/>
      </c>
      <c r="O661" s="61"/>
      <c r="P661" s="62"/>
      <c r="Q661" s="62"/>
      <c r="R661" s="62"/>
      <c r="S661" s="62"/>
      <c r="T661" s="62"/>
      <c r="U661" s="63">
        <f t="shared" si="120"/>
        <v>0</v>
      </c>
    </row>
    <row r="662" spans="1:21" ht="15" hidden="1" customHeight="1" x14ac:dyDescent="0.3">
      <c r="A662" s="330"/>
      <c r="B662" s="56">
        <v>58</v>
      </c>
      <c r="C662" s="57" t="str">
        <f t="shared" ca="1" si="110"/>
        <v>8.5</v>
      </c>
      <c r="D662" s="57" t="str">
        <f t="shared" ca="1" si="111"/>
        <v>c</v>
      </c>
      <c r="E662" s="57" t="s">
        <v>40</v>
      </c>
      <c r="F662" s="64" t="str">
        <f t="shared" ca="1" si="112"/>
        <v>https://conservatoire.agglo-larochelle.fr/pratique/reseau-des-ecoles-de-l-agglo?article=puilboreau-a-deux-pas-de-la</v>
      </c>
      <c r="G662" s="57" t="str">
        <f t="shared" ca="1" si="113"/>
        <v>A</v>
      </c>
      <c r="H662" s="57" t="str">
        <f t="shared" ca="1" si="114"/>
        <v>x</v>
      </c>
      <c r="I662" s="57" t="str">
        <f t="shared" ca="1" si="115"/>
        <v/>
      </c>
      <c r="J662" s="59" t="str">
        <f t="shared" ca="1" si="116"/>
        <v/>
      </c>
      <c r="K662" s="60" t="str">
        <f t="shared" ca="1" si="117"/>
        <v/>
      </c>
      <c r="L662" s="60"/>
      <c r="M662" s="60">
        <f t="shared" ca="1" si="118"/>
        <v>0</v>
      </c>
      <c r="N662" s="61" t="str">
        <f t="shared" ca="1" si="119"/>
        <v/>
      </c>
      <c r="O662" s="61"/>
      <c r="P662" s="62"/>
      <c r="Q662" s="62"/>
      <c r="R662" s="62"/>
      <c r="S662" s="62"/>
      <c r="T662" s="62"/>
      <c r="U662" s="63">
        <f t="shared" si="120"/>
        <v>0</v>
      </c>
    </row>
    <row r="663" spans="1:21" ht="15" hidden="1" customHeight="1" x14ac:dyDescent="0.3">
      <c r="A663" s="330"/>
      <c r="B663" s="56">
        <v>58</v>
      </c>
      <c r="C663" s="57" t="str">
        <f t="shared" ca="1" si="110"/>
        <v>8.5</v>
      </c>
      <c r="D663" s="57" t="str">
        <f t="shared" ca="1" si="111"/>
        <v>c</v>
      </c>
      <c r="E663" s="57" t="s">
        <v>43</v>
      </c>
      <c r="F663" s="64" t="str">
        <f t="shared" ca="1" si="112"/>
        <v>https://conservatoire.agglo-larochelle.fr/ressources-documentaires</v>
      </c>
      <c r="G663" s="57" t="str">
        <f t="shared" ca="1" si="113"/>
        <v>A</v>
      </c>
      <c r="H663" s="57" t="str">
        <f t="shared" ca="1" si="114"/>
        <v>x</v>
      </c>
      <c r="I663" s="57" t="str">
        <f t="shared" ca="1" si="115"/>
        <v/>
      </c>
      <c r="J663" s="59" t="str">
        <f t="shared" ca="1" si="116"/>
        <v/>
      </c>
      <c r="K663" s="60" t="str">
        <f t="shared" ca="1" si="117"/>
        <v/>
      </c>
      <c r="L663" s="60"/>
      <c r="M663" s="60">
        <f t="shared" ca="1" si="118"/>
        <v>0</v>
      </c>
      <c r="N663" s="61" t="str">
        <f t="shared" ca="1" si="119"/>
        <v/>
      </c>
      <c r="O663" s="61"/>
      <c r="P663" s="62"/>
      <c r="Q663" s="62"/>
      <c r="R663" s="62"/>
      <c r="S663" s="62"/>
      <c r="T663" s="62"/>
      <c r="U663" s="63">
        <f t="shared" si="120"/>
        <v>0</v>
      </c>
    </row>
    <row r="664" spans="1:21" ht="15" hidden="1" customHeight="1" x14ac:dyDescent="0.3">
      <c r="A664" s="330"/>
      <c r="B664" s="56">
        <v>58</v>
      </c>
      <c r="C664" s="57" t="str">
        <f t="shared" ca="1" si="110"/>
        <v>8.5</v>
      </c>
      <c r="D664" s="57" t="str">
        <f t="shared" ca="1" si="111"/>
        <v>c</v>
      </c>
      <c r="E664" s="57" t="s">
        <v>46</v>
      </c>
      <c r="F664" s="64" t="str">
        <f t="shared" ca="1" si="112"/>
        <v>https://conservatoire.agglo-larochelle.fr/accessibilite</v>
      </c>
      <c r="G664" s="57" t="str">
        <f t="shared" ca="1" si="113"/>
        <v>A</v>
      </c>
      <c r="H664" s="57" t="str">
        <f t="shared" ca="1" si="114"/>
        <v>x</v>
      </c>
      <c r="I664" s="57" t="str">
        <f t="shared" ca="1" si="115"/>
        <v/>
      </c>
      <c r="J664" s="59" t="str">
        <f t="shared" ca="1" si="116"/>
        <v/>
      </c>
      <c r="K664" s="60" t="str">
        <f t="shared" ca="1" si="117"/>
        <v/>
      </c>
      <c r="L664" s="60"/>
      <c r="M664" s="60">
        <f t="shared" ca="1" si="118"/>
        <v>0</v>
      </c>
      <c r="N664" s="61" t="str">
        <f t="shared" ca="1" si="119"/>
        <v/>
      </c>
      <c r="O664" s="61"/>
      <c r="P664" s="62"/>
      <c r="Q664" s="62"/>
      <c r="R664" s="62"/>
      <c r="S664" s="62"/>
      <c r="T664" s="62"/>
      <c r="U664" s="63">
        <f t="shared" si="120"/>
        <v>0</v>
      </c>
    </row>
    <row r="665" spans="1:21" ht="15" hidden="1" customHeight="1" x14ac:dyDescent="0.3">
      <c r="A665" s="330"/>
      <c r="B665" s="56">
        <v>58</v>
      </c>
      <c r="C665" s="57" t="str">
        <f t="shared" ref="C665:C728" ca="1" si="121">IF(INDIRECT($E665&amp;"!B"&amp;$B665)=0,"",INDIRECT($E665&amp;"!B"&amp;$B665))</f>
        <v>8.5</v>
      </c>
      <c r="D665" s="57" t="str">
        <f t="shared" ref="D665:D728" ca="1" si="122">IF(INDIRECT($E665&amp;"!F"&amp;$B665)=0,"",INDIRECT($E665&amp;"!F"&amp;$B665))</f>
        <v>c</v>
      </c>
      <c r="E665" s="57" t="s">
        <v>49</v>
      </c>
      <c r="F665" s="64" t="str">
        <f t="shared" ref="F665:F728" ca="1" si="123">HYPERLINK(INDIRECT($E665&amp;"!C3"))</f>
        <v>https://conservatoire.agglo-larochelle.fr/mentions-legales</v>
      </c>
      <c r="G665" s="57" t="str">
        <f t="shared" ref="G665:G728" ca="1" si="124">IF(INDIRECT($E665&amp;"!C"&amp;$B665)=0,"",INDIRECT($E665&amp;"!C"&amp;$B665))</f>
        <v>A</v>
      </c>
      <c r="H665" s="57" t="str">
        <f t="shared" ref="H665:H728" ca="1" si="125">IF(INDIRECT($E665&amp;"!D"&amp;$B665)=0,"",INDIRECT($E665&amp;"!D"&amp;$B665))</f>
        <v>x</v>
      </c>
      <c r="I665" s="57" t="str">
        <f t="shared" ref="I665:I728" ca="1" si="126">IF(INDIRECT($E665&amp;"!H"&amp;$B665)=0,"",INDIRECT($E665&amp;"!H"&amp;$B665))</f>
        <v/>
      </c>
      <c r="J665" s="59" t="str">
        <f t="shared" ref="J665:J728" ca="1" si="127">IF(INDIRECT($E665&amp;"!I"&amp;$B665)=0,"",INDIRECT($E665&amp;"!I"&amp;$B665))</f>
        <v/>
      </c>
      <c r="K665" s="60" t="str">
        <f t="shared" ref="K665:K728" ca="1" si="128">IFERROR(VLOOKUP($J665,$W$1:$AA$4,(MATCH($I665,$X$5:$AA$5,0))+1,FALSE),"")</f>
        <v/>
      </c>
      <c r="L665" s="60"/>
      <c r="M665" s="60">
        <f t="shared" ref="M665:M728" ca="1" si="129">COUNTIFS($C$7:$C$1491,$C665,$D$7:$D$1491,"nc")</f>
        <v>0</v>
      </c>
      <c r="N665" s="61" t="str">
        <f t="shared" ref="N665:N728" ca="1" si="130">IF(INDIRECT($E665&amp;"!J"&amp;$B665)=0,"",INDIRECT($E665&amp;"!J"&amp;$B665))</f>
        <v/>
      </c>
      <c r="O665" s="61"/>
      <c r="P665" s="62"/>
      <c r="Q665" s="62"/>
      <c r="R665" s="62"/>
      <c r="S665" s="62"/>
      <c r="T665" s="62"/>
      <c r="U665" s="63">
        <f t="shared" si="120"/>
        <v>0</v>
      </c>
    </row>
    <row r="666" spans="1:21" ht="15" hidden="1" customHeight="1" x14ac:dyDescent="0.3">
      <c r="A666" s="330"/>
      <c r="B666" s="56">
        <v>59</v>
      </c>
      <c r="C666" s="57" t="str">
        <f t="shared" ca="1" si="121"/>
        <v>8.6</v>
      </c>
      <c r="D666" s="57" t="str">
        <f t="shared" ca="1" si="122"/>
        <v>c</v>
      </c>
      <c r="E666" s="57" t="s">
        <v>10</v>
      </c>
      <c r="F666" s="64" t="str">
        <f t="shared" ca="1" si="123"/>
        <v>https://conservatoire.agglo-larochelle.fr/</v>
      </c>
      <c r="G666" s="57" t="str">
        <f t="shared" ca="1" si="124"/>
        <v>A</v>
      </c>
      <c r="H666" s="57" t="str">
        <f t="shared" ca="1" si="125"/>
        <v/>
      </c>
      <c r="I666" s="57" t="str">
        <f t="shared" ca="1" si="126"/>
        <v/>
      </c>
      <c r="J666" s="59" t="str">
        <f t="shared" ca="1" si="127"/>
        <v/>
      </c>
      <c r="K666" s="60" t="str">
        <f t="shared" ca="1" si="128"/>
        <v/>
      </c>
      <c r="L666" s="60"/>
      <c r="M666" s="60">
        <f t="shared" ca="1" si="129"/>
        <v>0</v>
      </c>
      <c r="N666" s="61" t="str">
        <f t="shared" ca="1" si="130"/>
        <v/>
      </c>
      <c r="O666" s="61"/>
      <c r="P666" s="62"/>
      <c r="Q666" s="62"/>
      <c r="R666" s="62"/>
      <c r="S666" s="62"/>
      <c r="T666" s="62"/>
      <c r="U666" s="63">
        <f t="shared" si="120"/>
        <v>0</v>
      </c>
    </row>
    <row r="667" spans="1:21" ht="15" hidden="1" customHeight="1" x14ac:dyDescent="0.3">
      <c r="A667" s="330"/>
      <c r="B667" s="56">
        <v>59</v>
      </c>
      <c r="C667" s="57" t="str">
        <f t="shared" ca="1" si="121"/>
        <v>8.6</v>
      </c>
      <c r="D667" s="57" t="str">
        <f t="shared" ca="1" si="122"/>
        <v>c</v>
      </c>
      <c r="E667" s="57" t="s">
        <v>13</v>
      </c>
      <c r="F667" s="64" t="str">
        <f t="shared" ca="1" si="123"/>
        <v>https://conservatoire.agglo-larochelle.fr/plan-du-site</v>
      </c>
      <c r="G667" s="57" t="str">
        <f t="shared" ca="1" si="124"/>
        <v>A</v>
      </c>
      <c r="H667" s="57" t="str">
        <f t="shared" ca="1" si="125"/>
        <v/>
      </c>
      <c r="I667" s="57" t="str">
        <f t="shared" ca="1" si="126"/>
        <v/>
      </c>
      <c r="J667" s="59" t="str">
        <f t="shared" ca="1" si="127"/>
        <v/>
      </c>
      <c r="K667" s="60" t="str">
        <f t="shared" ca="1" si="128"/>
        <v/>
      </c>
      <c r="L667" s="60"/>
      <c r="M667" s="60">
        <f t="shared" ca="1" si="129"/>
        <v>0</v>
      </c>
      <c r="N667" s="61" t="str">
        <f t="shared" ca="1" si="130"/>
        <v/>
      </c>
      <c r="O667" s="61"/>
      <c r="P667" s="62"/>
      <c r="Q667" s="62"/>
      <c r="R667" s="62"/>
      <c r="S667" s="62"/>
      <c r="T667" s="62"/>
      <c r="U667" s="63">
        <f t="shared" si="120"/>
        <v>0</v>
      </c>
    </row>
    <row r="668" spans="1:21" ht="15" hidden="1" customHeight="1" x14ac:dyDescent="0.3">
      <c r="A668" s="330"/>
      <c r="B668" s="56">
        <v>59</v>
      </c>
      <c r="C668" s="57" t="str">
        <f t="shared" ca="1" si="121"/>
        <v>8.6</v>
      </c>
      <c r="D668" s="57" t="str">
        <f t="shared" ca="1" si="122"/>
        <v>c</v>
      </c>
      <c r="E668" s="57" t="s">
        <v>16</v>
      </c>
      <c r="F668" s="64" t="str">
        <f t="shared" ca="1" si="123"/>
        <v>https://conservatoire.agglo-larochelle.fr/musique</v>
      </c>
      <c r="G668" s="57" t="str">
        <f t="shared" ca="1" si="124"/>
        <v>A</v>
      </c>
      <c r="H668" s="57" t="str">
        <f t="shared" ca="1" si="125"/>
        <v/>
      </c>
      <c r="I668" s="57" t="str">
        <f t="shared" ca="1" si="126"/>
        <v/>
      </c>
      <c r="J668" s="59" t="str">
        <f t="shared" ca="1" si="127"/>
        <v/>
      </c>
      <c r="K668" s="60" t="str">
        <f t="shared" ca="1" si="128"/>
        <v/>
      </c>
      <c r="L668" s="60"/>
      <c r="M668" s="60">
        <f t="shared" ca="1" si="129"/>
        <v>0</v>
      </c>
      <c r="N668" s="61" t="str">
        <f t="shared" ca="1" si="130"/>
        <v/>
      </c>
      <c r="O668" s="61"/>
      <c r="P668" s="62"/>
      <c r="Q668" s="62"/>
      <c r="R668" s="62"/>
      <c r="S668" s="62"/>
      <c r="T668" s="62"/>
      <c r="U668" s="63">
        <f t="shared" si="120"/>
        <v>0</v>
      </c>
    </row>
    <row r="669" spans="1:21" ht="15" hidden="1" customHeight="1" x14ac:dyDescent="0.3">
      <c r="A669" s="330"/>
      <c r="B669" s="56">
        <v>59</v>
      </c>
      <c r="C669" s="57" t="str">
        <f t="shared" ca="1" si="121"/>
        <v>8.6</v>
      </c>
      <c r="D669" s="57" t="str">
        <f t="shared" ca="1" si="122"/>
        <v>c</v>
      </c>
      <c r="E669" s="57" t="s">
        <v>19</v>
      </c>
      <c r="F669" s="64" t="str">
        <f t="shared" ca="1" si="123"/>
        <v>https://conservatoire.agglo-larochelle.fr/musique/parcours-du-musicien</v>
      </c>
      <c r="G669" s="57" t="str">
        <f t="shared" ca="1" si="124"/>
        <v>A</v>
      </c>
      <c r="H669" s="57" t="str">
        <f t="shared" ca="1" si="125"/>
        <v/>
      </c>
      <c r="I669" s="57" t="str">
        <f t="shared" ca="1" si="126"/>
        <v/>
      </c>
      <c r="J669" s="59" t="str">
        <f t="shared" ca="1" si="127"/>
        <v/>
      </c>
      <c r="K669" s="60" t="str">
        <f t="shared" ca="1" si="128"/>
        <v/>
      </c>
      <c r="L669" s="60"/>
      <c r="M669" s="60">
        <f t="shared" ca="1" si="129"/>
        <v>0</v>
      </c>
      <c r="N669" s="61" t="str">
        <f t="shared" ca="1" si="130"/>
        <v/>
      </c>
      <c r="O669" s="61"/>
      <c r="P669" s="62"/>
      <c r="Q669" s="62"/>
      <c r="R669" s="62"/>
      <c r="S669" s="62"/>
      <c r="T669" s="62"/>
      <c r="U669" s="63">
        <f t="shared" si="120"/>
        <v>0</v>
      </c>
    </row>
    <row r="670" spans="1:21" ht="15" hidden="1" customHeight="1" x14ac:dyDescent="0.3">
      <c r="A670" s="330"/>
      <c r="B670" s="56">
        <v>59</v>
      </c>
      <c r="C670" s="57" t="str">
        <f t="shared" ca="1" si="121"/>
        <v>8.6</v>
      </c>
      <c r="D670" s="57" t="str">
        <f t="shared" ca="1" si="122"/>
        <v>c</v>
      </c>
      <c r="E670" s="57" t="s">
        <v>22</v>
      </c>
      <c r="F670" s="64" t="str">
        <f t="shared" ca="1" si="123"/>
        <v>https://conservatoire.agglo-larochelle.fr/musique/enseignants-musique</v>
      </c>
      <c r="G670" s="57" t="str">
        <f t="shared" ca="1" si="124"/>
        <v>A</v>
      </c>
      <c r="H670" s="57" t="str">
        <f t="shared" ca="1" si="125"/>
        <v/>
      </c>
      <c r="I670" s="57" t="str">
        <f t="shared" ca="1" si="126"/>
        <v/>
      </c>
      <c r="J670" s="59" t="str">
        <f t="shared" ca="1" si="127"/>
        <v/>
      </c>
      <c r="K670" s="60" t="str">
        <f t="shared" ca="1" si="128"/>
        <v/>
      </c>
      <c r="L670" s="60"/>
      <c r="M670" s="60">
        <f t="shared" ca="1" si="129"/>
        <v>0</v>
      </c>
      <c r="N670" s="61" t="str">
        <f t="shared" ca="1" si="130"/>
        <v/>
      </c>
      <c r="O670" s="61"/>
      <c r="P670" s="62"/>
      <c r="Q670" s="62"/>
      <c r="R670" s="62"/>
      <c r="S670" s="62"/>
      <c r="T670" s="62"/>
      <c r="U670" s="63">
        <f t="shared" si="120"/>
        <v>0</v>
      </c>
    </row>
    <row r="671" spans="1:21" ht="15" hidden="1" customHeight="1" x14ac:dyDescent="0.3">
      <c r="A671" s="330"/>
      <c r="B671" s="56">
        <v>59</v>
      </c>
      <c r="C671" s="57" t="str">
        <f t="shared" ca="1" si="121"/>
        <v>8.6</v>
      </c>
      <c r="D671" s="57" t="str">
        <f t="shared" ca="1" si="122"/>
        <v>c</v>
      </c>
      <c r="E671" s="57" t="s">
        <v>25</v>
      </c>
      <c r="F671" s="64" t="str">
        <f t="shared" ca="1" si="123"/>
        <v>https://conservatoire.agglo-larochelle.fr/agenda?</v>
      </c>
      <c r="G671" s="57" t="str">
        <f t="shared" ca="1" si="124"/>
        <v>A</v>
      </c>
      <c r="H671" s="57" t="str">
        <f t="shared" ca="1" si="125"/>
        <v/>
      </c>
      <c r="I671" s="57" t="str">
        <f t="shared" ca="1" si="126"/>
        <v/>
      </c>
      <c r="J671" s="59" t="str">
        <f t="shared" ca="1" si="127"/>
        <v/>
      </c>
      <c r="K671" s="60" t="str">
        <f t="shared" ca="1" si="128"/>
        <v/>
      </c>
      <c r="L671" s="60"/>
      <c r="M671" s="60">
        <f t="shared" ca="1" si="129"/>
        <v>0</v>
      </c>
      <c r="N671" s="61" t="str">
        <f t="shared" ca="1" si="130"/>
        <v/>
      </c>
      <c r="O671" s="61"/>
      <c r="P671" s="62"/>
      <c r="Q671" s="62"/>
      <c r="R671" s="62"/>
      <c r="S671" s="62"/>
      <c r="T671" s="62"/>
      <c r="U671" s="63">
        <f t="shared" si="120"/>
        <v>0</v>
      </c>
    </row>
    <row r="672" spans="1:21" ht="15" hidden="1" customHeight="1" x14ac:dyDescent="0.3">
      <c r="A672" s="330"/>
      <c r="B672" s="56">
        <v>59</v>
      </c>
      <c r="C672" s="57" t="str">
        <f t="shared" ca="1" si="121"/>
        <v>8.6</v>
      </c>
      <c r="D672" s="57" t="str">
        <f t="shared" ca="1" si="122"/>
        <v>c</v>
      </c>
      <c r="E672" s="57" t="s">
        <v>28</v>
      </c>
      <c r="F672" s="64" t="str">
        <f t="shared" ca="1" si="123"/>
        <v>https://conservatoire.agglo-larochelle.fr/agenda?article=conservatoire-funky-band-et-ateliers-musiques-actuelles</v>
      </c>
      <c r="G672" s="57" t="str">
        <f t="shared" ca="1" si="124"/>
        <v>A</v>
      </c>
      <c r="H672" s="57" t="str">
        <f t="shared" ca="1" si="125"/>
        <v/>
      </c>
      <c r="I672" s="57" t="str">
        <f t="shared" ca="1" si="126"/>
        <v/>
      </c>
      <c r="J672" s="59" t="str">
        <f t="shared" ca="1" si="127"/>
        <v/>
      </c>
      <c r="K672" s="60" t="str">
        <f t="shared" ca="1" si="128"/>
        <v/>
      </c>
      <c r="L672" s="60"/>
      <c r="M672" s="60">
        <f t="shared" ca="1" si="129"/>
        <v>0</v>
      </c>
      <c r="N672" s="61" t="str">
        <f t="shared" ca="1" si="130"/>
        <v/>
      </c>
      <c r="O672" s="61"/>
      <c r="P672" s="62"/>
      <c r="Q672" s="62"/>
      <c r="R672" s="62"/>
      <c r="S672" s="62"/>
      <c r="T672" s="62"/>
      <c r="U672" s="63">
        <f t="shared" si="120"/>
        <v>0</v>
      </c>
    </row>
    <row r="673" spans="1:21" ht="15" hidden="1" customHeight="1" x14ac:dyDescent="0.3">
      <c r="A673" s="330"/>
      <c r="B673" s="56">
        <v>59</v>
      </c>
      <c r="C673" s="57" t="str">
        <f t="shared" ca="1" si="121"/>
        <v>8.6</v>
      </c>
      <c r="D673" s="57" t="str">
        <f t="shared" ca="1" si="122"/>
        <v>c</v>
      </c>
      <c r="E673" s="57" t="s">
        <v>31</v>
      </c>
      <c r="F673" s="64" t="str">
        <f t="shared" ca="1" si="123"/>
        <v>https://conservatoire.agglo-larochelle.fr/actualites</v>
      </c>
      <c r="G673" s="57" t="str">
        <f t="shared" ca="1" si="124"/>
        <v>A</v>
      </c>
      <c r="H673" s="57" t="str">
        <f t="shared" ca="1" si="125"/>
        <v/>
      </c>
      <c r="I673" s="57" t="str">
        <f t="shared" ca="1" si="126"/>
        <v/>
      </c>
      <c r="J673" s="59" t="str">
        <f t="shared" ca="1" si="127"/>
        <v/>
      </c>
      <c r="K673" s="60" t="str">
        <f t="shared" ca="1" si="128"/>
        <v/>
      </c>
      <c r="L673" s="60"/>
      <c r="M673" s="60">
        <f t="shared" ca="1" si="129"/>
        <v>0</v>
      </c>
      <c r="N673" s="61" t="str">
        <f t="shared" ca="1" si="130"/>
        <v/>
      </c>
      <c r="O673" s="61"/>
      <c r="P673" s="62"/>
      <c r="Q673" s="62"/>
      <c r="R673" s="62"/>
      <c r="S673" s="62"/>
      <c r="T673" s="62"/>
      <c r="U673" s="63">
        <f t="shared" si="120"/>
        <v>0</v>
      </c>
    </row>
    <row r="674" spans="1:21" ht="15" hidden="1" customHeight="1" x14ac:dyDescent="0.3">
      <c r="A674" s="330"/>
      <c r="B674" s="46">
        <v>59</v>
      </c>
      <c r="C674" s="47" t="str">
        <f t="shared" ca="1" si="121"/>
        <v>8.6</v>
      </c>
      <c r="D674" s="47" t="str">
        <f t="shared" ca="1" si="122"/>
        <v>c</v>
      </c>
      <c r="E674" s="47" t="s">
        <v>34</v>
      </c>
      <c r="F674" s="65" t="str">
        <f t="shared" ca="1" si="123"/>
        <v>https://conservatoire.agglo-larochelle.fr/-/ouverture-de-saison</v>
      </c>
      <c r="G674" s="47" t="str">
        <f t="shared" ca="1" si="124"/>
        <v>A</v>
      </c>
      <c r="H674" s="47" t="str">
        <f t="shared" ca="1" si="125"/>
        <v/>
      </c>
      <c r="I674" s="47" t="str">
        <f t="shared" ca="1" si="126"/>
        <v/>
      </c>
      <c r="J674" s="49" t="str">
        <f t="shared" ca="1" si="127"/>
        <v/>
      </c>
      <c r="K674" s="50" t="str">
        <f t="shared" ca="1" si="128"/>
        <v/>
      </c>
      <c r="L674" s="50"/>
      <c r="M674" s="50">
        <f t="shared" ca="1" si="129"/>
        <v>0</v>
      </c>
      <c r="N674" s="51" t="str">
        <f t="shared" ca="1" si="130"/>
        <v/>
      </c>
      <c r="O674" s="51"/>
      <c r="P674" s="52"/>
      <c r="Q674" s="52"/>
      <c r="R674" s="52"/>
      <c r="S674" s="52"/>
      <c r="T674" s="52"/>
      <c r="U674" s="53">
        <f t="shared" si="120"/>
        <v>0</v>
      </c>
    </row>
    <row r="675" spans="1:21" ht="15" hidden="1" customHeight="1" x14ac:dyDescent="0.3">
      <c r="A675" s="330"/>
      <c r="B675" s="56">
        <v>59</v>
      </c>
      <c r="C675" s="57" t="str">
        <f t="shared" ca="1" si="121"/>
        <v>8.6</v>
      </c>
      <c r="D675" s="57" t="str">
        <f t="shared" ca="1" si="122"/>
        <v>c</v>
      </c>
      <c r="E675" s="57" t="s">
        <v>37</v>
      </c>
      <c r="F675" s="64" t="str">
        <f t="shared" ca="1" si="123"/>
        <v>https://conservatoire.agglo-larochelle.fr/contactez-nous</v>
      </c>
      <c r="G675" s="57" t="str">
        <f t="shared" ca="1" si="124"/>
        <v>A</v>
      </c>
      <c r="H675" s="57" t="str">
        <f t="shared" ca="1" si="125"/>
        <v/>
      </c>
      <c r="I675" s="57" t="str">
        <f t="shared" ca="1" si="126"/>
        <v/>
      </c>
      <c r="J675" s="59" t="str">
        <f t="shared" ca="1" si="127"/>
        <v/>
      </c>
      <c r="K675" s="60" t="str">
        <f t="shared" ca="1" si="128"/>
        <v/>
      </c>
      <c r="L675" s="60"/>
      <c r="M675" s="60">
        <f t="shared" ca="1" si="129"/>
        <v>0</v>
      </c>
      <c r="N675" s="61" t="str">
        <f t="shared" ca="1" si="130"/>
        <v/>
      </c>
      <c r="O675" s="61"/>
      <c r="P675" s="62"/>
      <c r="Q675" s="62"/>
      <c r="R675" s="62"/>
      <c r="S675" s="62"/>
      <c r="T675" s="62"/>
      <c r="U675" s="63">
        <f t="shared" si="120"/>
        <v>0</v>
      </c>
    </row>
    <row r="676" spans="1:21" ht="15" hidden="1" customHeight="1" x14ac:dyDescent="0.3">
      <c r="A676" s="330"/>
      <c r="B676" s="56">
        <v>59</v>
      </c>
      <c r="C676" s="57" t="str">
        <f t="shared" ca="1" si="121"/>
        <v>8.6</v>
      </c>
      <c r="D676" s="57" t="str">
        <f t="shared" ca="1" si="122"/>
        <v>c</v>
      </c>
      <c r="E676" s="57" t="s">
        <v>40</v>
      </c>
      <c r="F676" s="64" t="str">
        <f t="shared" ca="1" si="123"/>
        <v>https://conservatoire.agglo-larochelle.fr/pratique/reseau-des-ecoles-de-l-agglo?article=puilboreau-a-deux-pas-de-la</v>
      </c>
      <c r="G676" s="57" t="str">
        <f t="shared" ca="1" si="124"/>
        <v>A</v>
      </c>
      <c r="H676" s="57" t="str">
        <f t="shared" ca="1" si="125"/>
        <v/>
      </c>
      <c r="I676" s="57" t="str">
        <f t="shared" ca="1" si="126"/>
        <v/>
      </c>
      <c r="J676" s="59" t="str">
        <f t="shared" ca="1" si="127"/>
        <v/>
      </c>
      <c r="K676" s="60" t="str">
        <f t="shared" ca="1" si="128"/>
        <v/>
      </c>
      <c r="L676" s="60"/>
      <c r="M676" s="60">
        <f t="shared" ca="1" si="129"/>
        <v>0</v>
      </c>
      <c r="N676" s="61" t="str">
        <f t="shared" ca="1" si="130"/>
        <v/>
      </c>
      <c r="O676" s="61"/>
      <c r="P676" s="62"/>
      <c r="Q676" s="62"/>
      <c r="R676" s="62"/>
      <c r="S676" s="62"/>
      <c r="T676" s="62"/>
      <c r="U676" s="63">
        <f t="shared" si="120"/>
        <v>0</v>
      </c>
    </row>
    <row r="677" spans="1:21" ht="15" hidden="1" customHeight="1" x14ac:dyDescent="0.3">
      <c r="A677" s="330"/>
      <c r="B677" s="56">
        <v>59</v>
      </c>
      <c r="C677" s="57" t="str">
        <f t="shared" ca="1" si="121"/>
        <v>8.6</v>
      </c>
      <c r="D677" s="57" t="str">
        <f t="shared" ca="1" si="122"/>
        <v>c</v>
      </c>
      <c r="E677" s="57" t="s">
        <v>43</v>
      </c>
      <c r="F677" s="64" t="str">
        <f t="shared" ca="1" si="123"/>
        <v>https://conservatoire.agglo-larochelle.fr/ressources-documentaires</v>
      </c>
      <c r="G677" s="57" t="str">
        <f t="shared" ca="1" si="124"/>
        <v>A</v>
      </c>
      <c r="H677" s="57" t="str">
        <f t="shared" ca="1" si="125"/>
        <v/>
      </c>
      <c r="I677" s="57" t="str">
        <f t="shared" ca="1" si="126"/>
        <v/>
      </c>
      <c r="J677" s="59" t="str">
        <f t="shared" ca="1" si="127"/>
        <v/>
      </c>
      <c r="K677" s="60" t="str">
        <f t="shared" ca="1" si="128"/>
        <v/>
      </c>
      <c r="L677" s="60"/>
      <c r="M677" s="60">
        <f t="shared" ca="1" si="129"/>
        <v>0</v>
      </c>
      <c r="N677" s="61" t="str">
        <f t="shared" ca="1" si="130"/>
        <v/>
      </c>
      <c r="O677" s="61"/>
      <c r="P677" s="62"/>
      <c r="Q677" s="62"/>
      <c r="R677" s="62"/>
      <c r="S677" s="62"/>
      <c r="T677" s="62"/>
      <c r="U677" s="63">
        <f t="shared" si="120"/>
        <v>0</v>
      </c>
    </row>
    <row r="678" spans="1:21" ht="15" hidden="1" customHeight="1" x14ac:dyDescent="0.3">
      <c r="A678" s="330"/>
      <c r="B678" s="56">
        <v>59</v>
      </c>
      <c r="C678" s="57" t="str">
        <f t="shared" ca="1" si="121"/>
        <v>8.6</v>
      </c>
      <c r="D678" s="57" t="str">
        <f t="shared" ca="1" si="122"/>
        <v>c</v>
      </c>
      <c r="E678" s="57" t="s">
        <v>46</v>
      </c>
      <c r="F678" s="64" t="str">
        <f t="shared" ca="1" si="123"/>
        <v>https://conservatoire.agglo-larochelle.fr/accessibilite</v>
      </c>
      <c r="G678" s="57" t="str">
        <f t="shared" ca="1" si="124"/>
        <v>A</v>
      </c>
      <c r="H678" s="57" t="str">
        <f t="shared" ca="1" si="125"/>
        <v/>
      </c>
      <c r="I678" s="57" t="str">
        <f t="shared" ca="1" si="126"/>
        <v/>
      </c>
      <c r="J678" s="59" t="str">
        <f t="shared" ca="1" si="127"/>
        <v/>
      </c>
      <c r="K678" s="60" t="str">
        <f t="shared" ca="1" si="128"/>
        <v/>
      </c>
      <c r="L678" s="60"/>
      <c r="M678" s="60">
        <f t="shared" ca="1" si="129"/>
        <v>0</v>
      </c>
      <c r="N678" s="61" t="str">
        <f t="shared" ca="1" si="130"/>
        <v/>
      </c>
      <c r="O678" s="61"/>
      <c r="P678" s="62"/>
      <c r="Q678" s="62"/>
      <c r="R678" s="62"/>
      <c r="S678" s="62"/>
      <c r="T678" s="62"/>
      <c r="U678" s="63">
        <f t="shared" si="120"/>
        <v>0</v>
      </c>
    </row>
    <row r="679" spans="1:21" ht="15" hidden="1" customHeight="1" x14ac:dyDescent="0.3">
      <c r="A679" s="330"/>
      <c r="B679" s="56">
        <v>59</v>
      </c>
      <c r="C679" s="57" t="str">
        <f t="shared" ca="1" si="121"/>
        <v>8.6</v>
      </c>
      <c r="D679" s="57" t="str">
        <f t="shared" ca="1" si="122"/>
        <v>c</v>
      </c>
      <c r="E679" s="57" t="s">
        <v>49</v>
      </c>
      <c r="F679" s="64" t="str">
        <f t="shared" ca="1" si="123"/>
        <v>https://conservatoire.agglo-larochelle.fr/mentions-legales</v>
      </c>
      <c r="G679" s="57" t="str">
        <f t="shared" ca="1" si="124"/>
        <v>A</v>
      </c>
      <c r="H679" s="57" t="str">
        <f t="shared" ca="1" si="125"/>
        <v/>
      </c>
      <c r="I679" s="57" t="str">
        <f t="shared" ca="1" si="126"/>
        <v/>
      </c>
      <c r="J679" s="59" t="str">
        <f t="shared" ca="1" si="127"/>
        <v/>
      </c>
      <c r="K679" s="60" t="str">
        <f t="shared" ca="1" si="128"/>
        <v/>
      </c>
      <c r="L679" s="60"/>
      <c r="M679" s="60">
        <f t="shared" ca="1" si="129"/>
        <v>0</v>
      </c>
      <c r="N679" s="61" t="str">
        <f t="shared" ca="1" si="130"/>
        <v/>
      </c>
      <c r="O679" s="61"/>
      <c r="P679" s="62"/>
      <c r="Q679" s="62"/>
      <c r="R679" s="62"/>
      <c r="S679" s="62"/>
      <c r="T679" s="62"/>
      <c r="U679" s="63">
        <f t="shared" si="120"/>
        <v>0</v>
      </c>
    </row>
    <row r="680" spans="1:21" ht="15" hidden="1" customHeight="1" x14ac:dyDescent="0.3">
      <c r="A680" s="330"/>
      <c r="B680" s="56">
        <v>60</v>
      </c>
      <c r="C680" s="57" t="str">
        <f t="shared" ca="1" si="121"/>
        <v>8.7</v>
      </c>
      <c r="D680" s="57" t="str">
        <f t="shared" ca="1" si="122"/>
        <v>na</v>
      </c>
      <c r="E680" s="57" t="s">
        <v>10</v>
      </c>
      <c r="F680" s="64" t="str">
        <f t="shared" ca="1" si="123"/>
        <v>https://conservatoire.agglo-larochelle.fr/</v>
      </c>
      <c r="G680" s="57" t="str">
        <f t="shared" ca="1" si="124"/>
        <v>AA</v>
      </c>
      <c r="H680" s="57" t="str">
        <f t="shared" ca="1" si="125"/>
        <v/>
      </c>
      <c r="I680" s="57" t="str">
        <f t="shared" ca="1" si="126"/>
        <v/>
      </c>
      <c r="J680" s="59" t="str">
        <f t="shared" ca="1" si="127"/>
        <v/>
      </c>
      <c r="K680" s="60" t="str">
        <f t="shared" ca="1" si="128"/>
        <v/>
      </c>
      <c r="L680" s="60"/>
      <c r="M680" s="60">
        <f t="shared" ca="1" si="129"/>
        <v>0</v>
      </c>
      <c r="N680" s="61" t="str">
        <f t="shared" ca="1" si="130"/>
        <v/>
      </c>
      <c r="O680" s="61"/>
      <c r="P680" s="62"/>
      <c r="Q680" s="62"/>
      <c r="R680" s="62"/>
      <c r="S680" s="62"/>
      <c r="T680" s="62"/>
      <c r="U680" s="63">
        <f t="shared" si="120"/>
        <v>0</v>
      </c>
    </row>
    <row r="681" spans="1:21" ht="15" hidden="1" customHeight="1" x14ac:dyDescent="0.3">
      <c r="A681" s="330"/>
      <c r="B681" s="56">
        <v>60</v>
      </c>
      <c r="C681" s="57" t="str">
        <f t="shared" ca="1" si="121"/>
        <v>8.7</v>
      </c>
      <c r="D681" s="57" t="str">
        <f t="shared" ca="1" si="122"/>
        <v>na</v>
      </c>
      <c r="E681" s="57" t="s">
        <v>13</v>
      </c>
      <c r="F681" s="64" t="str">
        <f t="shared" ca="1" si="123"/>
        <v>https://conservatoire.agglo-larochelle.fr/plan-du-site</v>
      </c>
      <c r="G681" s="57" t="str">
        <f t="shared" ca="1" si="124"/>
        <v>AA</v>
      </c>
      <c r="H681" s="57" t="str">
        <f t="shared" ca="1" si="125"/>
        <v/>
      </c>
      <c r="I681" s="57" t="str">
        <f t="shared" ca="1" si="126"/>
        <v/>
      </c>
      <c r="J681" s="59" t="str">
        <f t="shared" ca="1" si="127"/>
        <v/>
      </c>
      <c r="K681" s="60" t="str">
        <f t="shared" ca="1" si="128"/>
        <v/>
      </c>
      <c r="L681" s="60"/>
      <c r="M681" s="60">
        <f t="shared" ca="1" si="129"/>
        <v>0</v>
      </c>
      <c r="N681" s="61" t="str">
        <f t="shared" ca="1" si="130"/>
        <v/>
      </c>
      <c r="O681" s="61"/>
      <c r="P681" s="62"/>
      <c r="Q681" s="62"/>
      <c r="R681" s="62"/>
      <c r="S681" s="62"/>
      <c r="T681" s="62"/>
      <c r="U681" s="63">
        <f t="shared" si="120"/>
        <v>0</v>
      </c>
    </row>
    <row r="682" spans="1:21" ht="15" hidden="1" customHeight="1" x14ac:dyDescent="0.3">
      <c r="A682" s="330"/>
      <c r="B682" s="56">
        <v>60</v>
      </c>
      <c r="C682" s="57" t="str">
        <f t="shared" ca="1" si="121"/>
        <v>8.7</v>
      </c>
      <c r="D682" s="57" t="str">
        <f t="shared" ca="1" si="122"/>
        <v>na</v>
      </c>
      <c r="E682" s="57" t="s">
        <v>16</v>
      </c>
      <c r="F682" s="64" t="str">
        <f t="shared" ca="1" si="123"/>
        <v>https://conservatoire.agglo-larochelle.fr/musique</v>
      </c>
      <c r="G682" s="57" t="str">
        <f t="shared" ca="1" si="124"/>
        <v>AA</v>
      </c>
      <c r="H682" s="57" t="str">
        <f t="shared" ca="1" si="125"/>
        <v/>
      </c>
      <c r="I682" s="57" t="str">
        <f t="shared" ca="1" si="126"/>
        <v/>
      </c>
      <c r="J682" s="59" t="str">
        <f t="shared" ca="1" si="127"/>
        <v/>
      </c>
      <c r="K682" s="60" t="str">
        <f t="shared" ca="1" si="128"/>
        <v/>
      </c>
      <c r="L682" s="60"/>
      <c r="M682" s="60">
        <f t="shared" ca="1" si="129"/>
        <v>0</v>
      </c>
      <c r="N682" s="61" t="str">
        <f t="shared" ca="1" si="130"/>
        <v/>
      </c>
      <c r="O682" s="61"/>
      <c r="P682" s="62"/>
      <c r="Q682" s="62"/>
      <c r="R682" s="62"/>
      <c r="S682" s="62"/>
      <c r="T682" s="62"/>
      <c r="U682" s="63">
        <f t="shared" si="120"/>
        <v>0</v>
      </c>
    </row>
    <row r="683" spans="1:21" ht="15" hidden="1" customHeight="1" x14ac:dyDescent="0.3">
      <c r="A683" s="330"/>
      <c r="B683" s="56">
        <v>60</v>
      </c>
      <c r="C683" s="57" t="str">
        <f t="shared" ca="1" si="121"/>
        <v>8.7</v>
      </c>
      <c r="D683" s="57" t="str">
        <f t="shared" ca="1" si="122"/>
        <v>na</v>
      </c>
      <c r="E683" s="57" t="s">
        <v>19</v>
      </c>
      <c r="F683" s="64" t="str">
        <f t="shared" ca="1" si="123"/>
        <v>https://conservatoire.agglo-larochelle.fr/musique/parcours-du-musicien</v>
      </c>
      <c r="G683" s="57" t="str">
        <f t="shared" ca="1" si="124"/>
        <v>AA</v>
      </c>
      <c r="H683" s="57" t="str">
        <f t="shared" ca="1" si="125"/>
        <v/>
      </c>
      <c r="I683" s="57" t="str">
        <f t="shared" ca="1" si="126"/>
        <v/>
      </c>
      <c r="J683" s="59" t="str">
        <f t="shared" ca="1" si="127"/>
        <v/>
      </c>
      <c r="K683" s="60" t="str">
        <f t="shared" ca="1" si="128"/>
        <v/>
      </c>
      <c r="L683" s="60"/>
      <c r="M683" s="60">
        <f t="shared" ca="1" si="129"/>
        <v>0</v>
      </c>
      <c r="N683" s="61" t="str">
        <f t="shared" ca="1" si="130"/>
        <v/>
      </c>
      <c r="O683" s="61"/>
      <c r="P683" s="62"/>
      <c r="Q683" s="62"/>
      <c r="R683" s="62"/>
      <c r="S683" s="62"/>
      <c r="T683" s="62"/>
      <c r="U683" s="63">
        <f t="shared" si="120"/>
        <v>0</v>
      </c>
    </row>
    <row r="684" spans="1:21" ht="15" hidden="1" customHeight="1" x14ac:dyDescent="0.3">
      <c r="A684" s="330"/>
      <c r="B684" s="56">
        <v>60</v>
      </c>
      <c r="C684" s="57" t="str">
        <f t="shared" ca="1" si="121"/>
        <v>8.7</v>
      </c>
      <c r="D684" s="57" t="str">
        <f t="shared" ca="1" si="122"/>
        <v>na</v>
      </c>
      <c r="E684" s="57" t="s">
        <v>22</v>
      </c>
      <c r="F684" s="64" t="str">
        <f t="shared" ca="1" si="123"/>
        <v>https://conservatoire.agglo-larochelle.fr/musique/enseignants-musique</v>
      </c>
      <c r="G684" s="57" t="str">
        <f t="shared" ca="1" si="124"/>
        <v>AA</v>
      </c>
      <c r="H684" s="57" t="str">
        <f t="shared" ca="1" si="125"/>
        <v/>
      </c>
      <c r="I684" s="57" t="str">
        <f t="shared" ca="1" si="126"/>
        <v/>
      </c>
      <c r="J684" s="59" t="str">
        <f t="shared" ca="1" si="127"/>
        <v/>
      </c>
      <c r="K684" s="60" t="str">
        <f t="shared" ca="1" si="128"/>
        <v/>
      </c>
      <c r="L684" s="60"/>
      <c r="M684" s="60">
        <f t="shared" ca="1" si="129"/>
        <v>0</v>
      </c>
      <c r="N684" s="61" t="str">
        <f t="shared" ca="1" si="130"/>
        <v/>
      </c>
      <c r="O684" s="61"/>
      <c r="P684" s="62"/>
      <c r="Q684" s="62"/>
      <c r="R684" s="62"/>
      <c r="S684" s="62"/>
      <c r="T684" s="62"/>
      <c r="U684" s="63">
        <f t="shared" si="120"/>
        <v>0</v>
      </c>
    </row>
    <row r="685" spans="1:21" ht="15" hidden="1" customHeight="1" x14ac:dyDescent="0.3">
      <c r="A685" s="330"/>
      <c r="B685" s="56">
        <v>60</v>
      </c>
      <c r="C685" s="57" t="str">
        <f t="shared" ca="1" si="121"/>
        <v>8.7</v>
      </c>
      <c r="D685" s="57" t="str">
        <f t="shared" ca="1" si="122"/>
        <v>na</v>
      </c>
      <c r="E685" s="57" t="s">
        <v>25</v>
      </c>
      <c r="F685" s="64" t="str">
        <f t="shared" ca="1" si="123"/>
        <v>https://conservatoire.agglo-larochelle.fr/agenda?</v>
      </c>
      <c r="G685" s="57" t="str">
        <f t="shared" ca="1" si="124"/>
        <v>AA</v>
      </c>
      <c r="H685" s="57" t="str">
        <f t="shared" ca="1" si="125"/>
        <v/>
      </c>
      <c r="I685" s="57" t="str">
        <f t="shared" ca="1" si="126"/>
        <v/>
      </c>
      <c r="J685" s="59" t="str">
        <f t="shared" ca="1" si="127"/>
        <v/>
      </c>
      <c r="K685" s="60" t="str">
        <f t="shared" ca="1" si="128"/>
        <v/>
      </c>
      <c r="L685" s="60"/>
      <c r="M685" s="60">
        <f t="shared" ca="1" si="129"/>
        <v>0</v>
      </c>
      <c r="N685" s="61" t="str">
        <f t="shared" ca="1" si="130"/>
        <v/>
      </c>
      <c r="O685" s="61"/>
      <c r="P685" s="62"/>
      <c r="Q685" s="62"/>
      <c r="R685" s="62"/>
      <c r="S685" s="62"/>
      <c r="T685" s="62"/>
      <c r="U685" s="63">
        <f t="shared" si="120"/>
        <v>0</v>
      </c>
    </row>
    <row r="686" spans="1:21" ht="15" hidden="1" customHeight="1" x14ac:dyDescent="0.3">
      <c r="A686" s="330"/>
      <c r="B686" s="56">
        <v>60</v>
      </c>
      <c r="C686" s="57" t="str">
        <f t="shared" ca="1" si="121"/>
        <v>8.7</v>
      </c>
      <c r="D686" s="57" t="str">
        <f t="shared" ca="1" si="122"/>
        <v>na</v>
      </c>
      <c r="E686" s="57" t="s">
        <v>28</v>
      </c>
      <c r="F686" s="64" t="str">
        <f t="shared" ca="1" si="123"/>
        <v>https://conservatoire.agglo-larochelle.fr/agenda?article=conservatoire-funky-band-et-ateliers-musiques-actuelles</v>
      </c>
      <c r="G686" s="57" t="str">
        <f t="shared" ca="1" si="124"/>
        <v>AA</v>
      </c>
      <c r="H686" s="57" t="str">
        <f t="shared" ca="1" si="125"/>
        <v/>
      </c>
      <c r="I686" s="57" t="str">
        <f t="shared" ca="1" si="126"/>
        <v/>
      </c>
      <c r="J686" s="59" t="str">
        <f t="shared" ca="1" si="127"/>
        <v/>
      </c>
      <c r="K686" s="60" t="str">
        <f t="shared" ca="1" si="128"/>
        <v/>
      </c>
      <c r="L686" s="60"/>
      <c r="M686" s="60">
        <f t="shared" ca="1" si="129"/>
        <v>0</v>
      </c>
      <c r="N686" s="61" t="str">
        <f t="shared" ca="1" si="130"/>
        <v/>
      </c>
      <c r="O686" s="61"/>
      <c r="P686" s="62"/>
      <c r="Q686" s="62"/>
      <c r="R686" s="62"/>
      <c r="S686" s="62"/>
      <c r="T686" s="62"/>
      <c r="U686" s="63">
        <f t="shared" si="120"/>
        <v>0</v>
      </c>
    </row>
    <row r="687" spans="1:21" ht="15" hidden="1" customHeight="1" x14ac:dyDescent="0.3">
      <c r="A687" s="330"/>
      <c r="B687" s="56">
        <v>60</v>
      </c>
      <c r="C687" s="57" t="str">
        <f t="shared" ca="1" si="121"/>
        <v>8.7</v>
      </c>
      <c r="D687" s="57" t="str">
        <f t="shared" ca="1" si="122"/>
        <v>na</v>
      </c>
      <c r="E687" s="57" t="s">
        <v>31</v>
      </c>
      <c r="F687" s="64" t="str">
        <f t="shared" ca="1" si="123"/>
        <v>https://conservatoire.agglo-larochelle.fr/actualites</v>
      </c>
      <c r="G687" s="57" t="str">
        <f t="shared" ca="1" si="124"/>
        <v>AA</v>
      </c>
      <c r="H687" s="57" t="str">
        <f t="shared" ca="1" si="125"/>
        <v/>
      </c>
      <c r="I687" s="57" t="str">
        <f t="shared" ca="1" si="126"/>
        <v/>
      </c>
      <c r="J687" s="59" t="str">
        <f t="shared" ca="1" si="127"/>
        <v/>
      </c>
      <c r="K687" s="60" t="str">
        <f t="shared" ca="1" si="128"/>
        <v/>
      </c>
      <c r="L687" s="60"/>
      <c r="M687" s="60">
        <f t="shared" ca="1" si="129"/>
        <v>0</v>
      </c>
      <c r="N687" s="61" t="str">
        <f t="shared" ca="1" si="130"/>
        <v/>
      </c>
      <c r="O687" s="61"/>
      <c r="P687" s="62"/>
      <c r="Q687" s="62"/>
      <c r="R687" s="62"/>
      <c r="S687" s="62"/>
      <c r="T687" s="62"/>
      <c r="U687" s="63">
        <f t="shared" si="120"/>
        <v>0</v>
      </c>
    </row>
    <row r="688" spans="1:21" ht="15" hidden="1" customHeight="1" x14ac:dyDescent="0.3">
      <c r="A688" s="330"/>
      <c r="B688" s="56">
        <v>60</v>
      </c>
      <c r="C688" s="57" t="str">
        <f t="shared" ca="1" si="121"/>
        <v>8.7</v>
      </c>
      <c r="D688" s="57" t="str">
        <f t="shared" ca="1" si="122"/>
        <v>na</v>
      </c>
      <c r="E688" s="57" t="s">
        <v>34</v>
      </c>
      <c r="F688" s="64" t="str">
        <f t="shared" ca="1" si="123"/>
        <v>https://conservatoire.agglo-larochelle.fr/-/ouverture-de-saison</v>
      </c>
      <c r="G688" s="57" t="str">
        <f t="shared" ca="1" si="124"/>
        <v>AA</v>
      </c>
      <c r="H688" s="57" t="str">
        <f t="shared" ca="1" si="125"/>
        <v/>
      </c>
      <c r="I688" s="57" t="str">
        <f t="shared" ca="1" si="126"/>
        <v/>
      </c>
      <c r="J688" s="59" t="str">
        <f t="shared" ca="1" si="127"/>
        <v/>
      </c>
      <c r="K688" s="60" t="str">
        <f t="shared" ca="1" si="128"/>
        <v/>
      </c>
      <c r="L688" s="60"/>
      <c r="M688" s="60">
        <f t="shared" ca="1" si="129"/>
        <v>0</v>
      </c>
      <c r="N688" s="61" t="str">
        <f t="shared" ca="1" si="130"/>
        <v/>
      </c>
      <c r="O688" s="61"/>
      <c r="P688" s="62"/>
      <c r="Q688" s="62"/>
      <c r="R688" s="62"/>
      <c r="S688" s="62"/>
      <c r="T688" s="62"/>
      <c r="U688" s="63">
        <f t="shared" si="120"/>
        <v>0</v>
      </c>
    </row>
    <row r="689" spans="1:21" ht="15" hidden="1" customHeight="1" x14ac:dyDescent="0.3">
      <c r="A689" s="330"/>
      <c r="B689" s="56">
        <v>60</v>
      </c>
      <c r="C689" s="57" t="str">
        <f t="shared" ca="1" si="121"/>
        <v>8.7</v>
      </c>
      <c r="D689" s="57" t="str">
        <f t="shared" ca="1" si="122"/>
        <v>na</v>
      </c>
      <c r="E689" s="57" t="s">
        <v>37</v>
      </c>
      <c r="F689" s="64" t="str">
        <f t="shared" ca="1" si="123"/>
        <v>https://conservatoire.agglo-larochelle.fr/contactez-nous</v>
      </c>
      <c r="G689" s="57" t="str">
        <f t="shared" ca="1" si="124"/>
        <v>AA</v>
      </c>
      <c r="H689" s="57" t="str">
        <f t="shared" ca="1" si="125"/>
        <v/>
      </c>
      <c r="I689" s="57" t="str">
        <f t="shared" ca="1" si="126"/>
        <v/>
      </c>
      <c r="J689" s="59" t="str">
        <f t="shared" ca="1" si="127"/>
        <v/>
      </c>
      <c r="K689" s="60" t="str">
        <f t="shared" ca="1" si="128"/>
        <v/>
      </c>
      <c r="L689" s="60"/>
      <c r="M689" s="60">
        <f t="shared" ca="1" si="129"/>
        <v>0</v>
      </c>
      <c r="N689" s="61" t="str">
        <f t="shared" ca="1" si="130"/>
        <v/>
      </c>
      <c r="O689" s="61"/>
      <c r="P689" s="62"/>
      <c r="Q689" s="62"/>
      <c r="R689" s="62"/>
      <c r="S689" s="62"/>
      <c r="T689" s="62"/>
      <c r="U689" s="63">
        <f t="shared" si="120"/>
        <v>0</v>
      </c>
    </row>
    <row r="690" spans="1:21" ht="15" hidden="1" customHeight="1" x14ac:dyDescent="0.3">
      <c r="A690" s="330"/>
      <c r="B690" s="56">
        <v>60</v>
      </c>
      <c r="C690" s="57" t="str">
        <f t="shared" ca="1" si="121"/>
        <v>8.7</v>
      </c>
      <c r="D690" s="57" t="str">
        <f t="shared" ca="1" si="122"/>
        <v>na</v>
      </c>
      <c r="E690" s="57" t="s">
        <v>40</v>
      </c>
      <c r="F690" s="64" t="str">
        <f t="shared" ca="1" si="123"/>
        <v>https://conservatoire.agglo-larochelle.fr/pratique/reseau-des-ecoles-de-l-agglo?article=puilboreau-a-deux-pas-de-la</v>
      </c>
      <c r="G690" s="57" t="str">
        <f t="shared" ca="1" si="124"/>
        <v>AA</v>
      </c>
      <c r="H690" s="57" t="str">
        <f t="shared" ca="1" si="125"/>
        <v/>
      </c>
      <c r="I690" s="57" t="str">
        <f t="shared" ca="1" si="126"/>
        <v/>
      </c>
      <c r="J690" s="59" t="str">
        <f t="shared" ca="1" si="127"/>
        <v/>
      </c>
      <c r="K690" s="60" t="str">
        <f t="shared" ca="1" si="128"/>
        <v/>
      </c>
      <c r="L690" s="60"/>
      <c r="M690" s="60">
        <f t="shared" ca="1" si="129"/>
        <v>0</v>
      </c>
      <c r="N690" s="61" t="str">
        <f t="shared" ca="1" si="130"/>
        <v/>
      </c>
      <c r="O690" s="61"/>
      <c r="P690" s="62"/>
      <c r="Q690" s="62"/>
      <c r="R690" s="62"/>
      <c r="S690" s="62"/>
      <c r="T690" s="62"/>
      <c r="U690" s="63">
        <f t="shared" si="120"/>
        <v>0</v>
      </c>
    </row>
    <row r="691" spans="1:21" ht="15" hidden="1" customHeight="1" x14ac:dyDescent="0.3">
      <c r="A691" s="330"/>
      <c r="B691" s="56">
        <v>60</v>
      </c>
      <c r="C691" s="57" t="str">
        <f t="shared" ca="1" si="121"/>
        <v>8.7</v>
      </c>
      <c r="D691" s="57" t="str">
        <f t="shared" ca="1" si="122"/>
        <v>na</v>
      </c>
      <c r="E691" s="57" t="s">
        <v>43</v>
      </c>
      <c r="F691" s="64" t="str">
        <f t="shared" ca="1" si="123"/>
        <v>https://conservatoire.agglo-larochelle.fr/ressources-documentaires</v>
      </c>
      <c r="G691" s="57" t="str">
        <f t="shared" ca="1" si="124"/>
        <v>AA</v>
      </c>
      <c r="H691" s="57" t="str">
        <f t="shared" ca="1" si="125"/>
        <v/>
      </c>
      <c r="I691" s="57" t="str">
        <f t="shared" ca="1" si="126"/>
        <v/>
      </c>
      <c r="J691" s="59" t="str">
        <f t="shared" ca="1" si="127"/>
        <v/>
      </c>
      <c r="K691" s="60" t="str">
        <f t="shared" ca="1" si="128"/>
        <v/>
      </c>
      <c r="L691" s="60"/>
      <c r="M691" s="60">
        <f t="shared" ca="1" si="129"/>
        <v>0</v>
      </c>
      <c r="N691" s="61" t="str">
        <f t="shared" ca="1" si="130"/>
        <v/>
      </c>
      <c r="O691" s="61"/>
      <c r="P691" s="62"/>
      <c r="Q691" s="62"/>
      <c r="R691" s="62"/>
      <c r="S691" s="62"/>
      <c r="T691" s="62"/>
      <c r="U691" s="63">
        <f t="shared" si="120"/>
        <v>0</v>
      </c>
    </row>
    <row r="692" spans="1:21" ht="15" hidden="1" customHeight="1" x14ac:dyDescent="0.3">
      <c r="A692" s="330"/>
      <c r="B692" s="46">
        <v>60</v>
      </c>
      <c r="C692" s="47" t="str">
        <f t="shared" ca="1" si="121"/>
        <v>8.7</v>
      </c>
      <c r="D692" s="47" t="str">
        <f t="shared" ca="1" si="122"/>
        <v>na</v>
      </c>
      <c r="E692" s="47" t="s">
        <v>46</v>
      </c>
      <c r="F692" s="65" t="str">
        <f t="shared" ca="1" si="123"/>
        <v>https://conservatoire.agglo-larochelle.fr/accessibilite</v>
      </c>
      <c r="G692" s="47" t="str">
        <f t="shared" ca="1" si="124"/>
        <v>AA</v>
      </c>
      <c r="H692" s="47" t="str">
        <f t="shared" ca="1" si="125"/>
        <v/>
      </c>
      <c r="I692" s="47" t="str">
        <f t="shared" ca="1" si="126"/>
        <v/>
      </c>
      <c r="J692" s="49" t="str">
        <f t="shared" ca="1" si="127"/>
        <v/>
      </c>
      <c r="K692" s="50" t="str">
        <f t="shared" ca="1" si="128"/>
        <v/>
      </c>
      <c r="L692" s="50"/>
      <c r="M692" s="50">
        <f t="shared" ca="1" si="129"/>
        <v>0</v>
      </c>
      <c r="N692" s="51" t="str">
        <f t="shared" ca="1" si="130"/>
        <v/>
      </c>
      <c r="O692" s="51"/>
      <c r="P692" s="52"/>
      <c r="Q692" s="52"/>
      <c r="R692" s="52"/>
      <c r="S692" s="52"/>
      <c r="T692" s="52"/>
      <c r="U692" s="53">
        <f t="shared" si="120"/>
        <v>0</v>
      </c>
    </row>
    <row r="693" spans="1:21" ht="15" hidden="1" customHeight="1" x14ac:dyDescent="0.3">
      <c r="A693" s="330"/>
      <c r="B693" s="56">
        <v>60</v>
      </c>
      <c r="C693" s="57" t="str">
        <f t="shared" ca="1" si="121"/>
        <v>8.7</v>
      </c>
      <c r="D693" s="57" t="str">
        <f t="shared" ca="1" si="122"/>
        <v>na</v>
      </c>
      <c r="E693" s="57" t="s">
        <v>49</v>
      </c>
      <c r="F693" s="64" t="str">
        <f t="shared" ca="1" si="123"/>
        <v>https://conservatoire.agglo-larochelle.fr/mentions-legales</v>
      </c>
      <c r="G693" s="57" t="str">
        <f t="shared" ca="1" si="124"/>
        <v>AA</v>
      </c>
      <c r="H693" s="57" t="str">
        <f t="shared" ca="1" si="125"/>
        <v/>
      </c>
      <c r="I693" s="57" t="str">
        <f t="shared" ca="1" si="126"/>
        <v/>
      </c>
      <c r="J693" s="59" t="str">
        <f t="shared" ca="1" si="127"/>
        <v/>
      </c>
      <c r="K693" s="60" t="str">
        <f t="shared" ca="1" si="128"/>
        <v/>
      </c>
      <c r="L693" s="60"/>
      <c r="M693" s="60">
        <f t="shared" ca="1" si="129"/>
        <v>0</v>
      </c>
      <c r="N693" s="61" t="str">
        <f t="shared" ca="1" si="130"/>
        <v/>
      </c>
      <c r="O693" s="61"/>
      <c r="P693" s="62"/>
      <c r="Q693" s="62"/>
      <c r="R693" s="62"/>
      <c r="S693" s="62"/>
      <c r="T693" s="62"/>
      <c r="U693" s="63">
        <f t="shared" si="120"/>
        <v>0</v>
      </c>
    </row>
    <row r="694" spans="1:21" ht="15" hidden="1" customHeight="1" x14ac:dyDescent="0.3">
      <c r="A694" s="330"/>
      <c r="B694" s="56">
        <v>61</v>
      </c>
      <c r="C694" s="57" t="str">
        <f t="shared" ca="1" si="121"/>
        <v>8.8</v>
      </c>
      <c r="D694" s="57" t="str">
        <f t="shared" ca="1" si="122"/>
        <v>na</v>
      </c>
      <c r="E694" s="57" t="s">
        <v>10</v>
      </c>
      <c r="F694" s="64" t="str">
        <f t="shared" ca="1" si="123"/>
        <v>https://conservatoire.agglo-larochelle.fr/</v>
      </c>
      <c r="G694" s="57" t="str">
        <f t="shared" ca="1" si="124"/>
        <v>AA</v>
      </c>
      <c r="H694" s="57" t="str">
        <f t="shared" ca="1" si="125"/>
        <v/>
      </c>
      <c r="I694" s="57" t="str">
        <f t="shared" ca="1" si="126"/>
        <v/>
      </c>
      <c r="J694" s="59" t="str">
        <f t="shared" ca="1" si="127"/>
        <v/>
      </c>
      <c r="K694" s="60" t="str">
        <f t="shared" ca="1" si="128"/>
        <v/>
      </c>
      <c r="L694" s="60"/>
      <c r="M694" s="60">
        <f t="shared" ca="1" si="129"/>
        <v>0</v>
      </c>
      <c r="N694" s="61" t="str">
        <f t="shared" ca="1" si="130"/>
        <v/>
      </c>
      <c r="O694" s="61"/>
      <c r="P694" s="62"/>
      <c r="Q694" s="62"/>
      <c r="R694" s="62"/>
      <c r="S694" s="62"/>
      <c r="T694" s="62"/>
      <c r="U694" s="63">
        <f t="shared" si="120"/>
        <v>0</v>
      </c>
    </row>
    <row r="695" spans="1:21" ht="15" hidden="1" customHeight="1" x14ac:dyDescent="0.3">
      <c r="A695" s="330"/>
      <c r="B695" s="56">
        <v>61</v>
      </c>
      <c r="C695" s="57" t="str">
        <f t="shared" ca="1" si="121"/>
        <v>8.8</v>
      </c>
      <c r="D695" s="57" t="str">
        <f t="shared" ca="1" si="122"/>
        <v>na</v>
      </c>
      <c r="E695" s="57" t="s">
        <v>13</v>
      </c>
      <c r="F695" s="64" t="str">
        <f t="shared" ca="1" si="123"/>
        <v>https://conservatoire.agglo-larochelle.fr/plan-du-site</v>
      </c>
      <c r="G695" s="57" t="str">
        <f t="shared" ca="1" si="124"/>
        <v>AA</v>
      </c>
      <c r="H695" s="57" t="str">
        <f t="shared" ca="1" si="125"/>
        <v/>
      </c>
      <c r="I695" s="57" t="str">
        <f t="shared" ca="1" si="126"/>
        <v/>
      </c>
      <c r="J695" s="59" t="str">
        <f t="shared" ca="1" si="127"/>
        <v/>
      </c>
      <c r="K695" s="60" t="str">
        <f t="shared" ca="1" si="128"/>
        <v/>
      </c>
      <c r="L695" s="60"/>
      <c r="M695" s="60">
        <f t="shared" ca="1" si="129"/>
        <v>0</v>
      </c>
      <c r="N695" s="61" t="str">
        <f t="shared" ca="1" si="130"/>
        <v/>
      </c>
      <c r="O695" s="61"/>
      <c r="P695" s="62"/>
      <c r="Q695" s="62"/>
      <c r="R695" s="62"/>
      <c r="S695" s="62"/>
      <c r="T695" s="62"/>
      <c r="U695" s="63">
        <f t="shared" si="120"/>
        <v>0</v>
      </c>
    </row>
    <row r="696" spans="1:21" ht="15" hidden="1" customHeight="1" x14ac:dyDescent="0.3">
      <c r="A696" s="330"/>
      <c r="B696" s="56">
        <v>61</v>
      </c>
      <c r="C696" s="57" t="str">
        <f t="shared" ca="1" si="121"/>
        <v>8.8</v>
      </c>
      <c r="D696" s="57" t="str">
        <f t="shared" ca="1" si="122"/>
        <v>na</v>
      </c>
      <c r="E696" s="57" t="s">
        <v>16</v>
      </c>
      <c r="F696" s="64" t="str">
        <f t="shared" ca="1" si="123"/>
        <v>https://conservatoire.agglo-larochelle.fr/musique</v>
      </c>
      <c r="G696" s="57" t="str">
        <f t="shared" ca="1" si="124"/>
        <v>AA</v>
      </c>
      <c r="H696" s="57" t="str">
        <f t="shared" ca="1" si="125"/>
        <v/>
      </c>
      <c r="I696" s="57" t="str">
        <f t="shared" ca="1" si="126"/>
        <v/>
      </c>
      <c r="J696" s="59" t="str">
        <f t="shared" ca="1" si="127"/>
        <v/>
      </c>
      <c r="K696" s="60" t="str">
        <f t="shared" ca="1" si="128"/>
        <v/>
      </c>
      <c r="L696" s="60"/>
      <c r="M696" s="60">
        <f t="shared" ca="1" si="129"/>
        <v>0</v>
      </c>
      <c r="N696" s="61" t="str">
        <f t="shared" ca="1" si="130"/>
        <v/>
      </c>
      <c r="O696" s="61"/>
      <c r="P696" s="62"/>
      <c r="Q696" s="62"/>
      <c r="R696" s="62"/>
      <c r="S696" s="62"/>
      <c r="T696" s="62"/>
      <c r="U696" s="63">
        <f t="shared" si="120"/>
        <v>0</v>
      </c>
    </row>
    <row r="697" spans="1:21" ht="15" hidden="1" customHeight="1" x14ac:dyDescent="0.3">
      <c r="A697" s="330"/>
      <c r="B697" s="56">
        <v>61</v>
      </c>
      <c r="C697" s="57" t="str">
        <f t="shared" ca="1" si="121"/>
        <v>8.8</v>
      </c>
      <c r="D697" s="57" t="str">
        <f t="shared" ca="1" si="122"/>
        <v>na</v>
      </c>
      <c r="E697" s="57" t="s">
        <v>19</v>
      </c>
      <c r="F697" s="64" t="str">
        <f t="shared" ca="1" si="123"/>
        <v>https://conservatoire.agglo-larochelle.fr/musique/parcours-du-musicien</v>
      </c>
      <c r="G697" s="57" t="str">
        <f t="shared" ca="1" si="124"/>
        <v>AA</v>
      </c>
      <c r="H697" s="57" t="str">
        <f t="shared" ca="1" si="125"/>
        <v/>
      </c>
      <c r="I697" s="57" t="str">
        <f t="shared" ca="1" si="126"/>
        <v/>
      </c>
      <c r="J697" s="59" t="str">
        <f t="shared" ca="1" si="127"/>
        <v/>
      </c>
      <c r="K697" s="60" t="str">
        <f t="shared" ca="1" si="128"/>
        <v/>
      </c>
      <c r="L697" s="60"/>
      <c r="M697" s="60">
        <f t="shared" ca="1" si="129"/>
        <v>0</v>
      </c>
      <c r="N697" s="61" t="str">
        <f t="shared" ca="1" si="130"/>
        <v/>
      </c>
      <c r="O697" s="61"/>
      <c r="P697" s="62"/>
      <c r="Q697" s="62"/>
      <c r="R697" s="62"/>
      <c r="S697" s="62"/>
      <c r="T697" s="62"/>
      <c r="U697" s="63">
        <f t="shared" si="120"/>
        <v>0</v>
      </c>
    </row>
    <row r="698" spans="1:21" ht="15" hidden="1" customHeight="1" x14ac:dyDescent="0.3">
      <c r="A698" s="330"/>
      <c r="B698" s="56">
        <v>61</v>
      </c>
      <c r="C698" s="57" t="str">
        <f t="shared" ca="1" si="121"/>
        <v>8.8</v>
      </c>
      <c r="D698" s="57" t="str">
        <f t="shared" ca="1" si="122"/>
        <v>na</v>
      </c>
      <c r="E698" s="57" t="s">
        <v>22</v>
      </c>
      <c r="F698" s="64" t="str">
        <f t="shared" ca="1" si="123"/>
        <v>https://conservatoire.agglo-larochelle.fr/musique/enseignants-musique</v>
      </c>
      <c r="G698" s="57" t="str">
        <f t="shared" ca="1" si="124"/>
        <v>AA</v>
      </c>
      <c r="H698" s="57" t="str">
        <f t="shared" ca="1" si="125"/>
        <v/>
      </c>
      <c r="I698" s="57" t="str">
        <f t="shared" ca="1" si="126"/>
        <v/>
      </c>
      <c r="J698" s="59" t="str">
        <f t="shared" ca="1" si="127"/>
        <v/>
      </c>
      <c r="K698" s="60" t="str">
        <f t="shared" ca="1" si="128"/>
        <v/>
      </c>
      <c r="L698" s="60"/>
      <c r="M698" s="60">
        <f t="shared" ca="1" si="129"/>
        <v>0</v>
      </c>
      <c r="N698" s="61" t="str">
        <f t="shared" ca="1" si="130"/>
        <v/>
      </c>
      <c r="O698" s="61"/>
      <c r="P698" s="62"/>
      <c r="Q698" s="62"/>
      <c r="R698" s="62"/>
      <c r="S698" s="62"/>
      <c r="T698" s="62"/>
      <c r="U698" s="63">
        <f t="shared" si="120"/>
        <v>0</v>
      </c>
    </row>
    <row r="699" spans="1:21" ht="15" hidden="1" customHeight="1" x14ac:dyDescent="0.3">
      <c r="A699" s="330"/>
      <c r="B699" s="56">
        <v>61</v>
      </c>
      <c r="C699" s="57" t="str">
        <f t="shared" ca="1" si="121"/>
        <v>8.8</v>
      </c>
      <c r="D699" s="57" t="str">
        <f t="shared" ca="1" si="122"/>
        <v>na</v>
      </c>
      <c r="E699" s="57" t="s">
        <v>25</v>
      </c>
      <c r="F699" s="64" t="str">
        <f t="shared" ca="1" si="123"/>
        <v>https://conservatoire.agglo-larochelle.fr/agenda?</v>
      </c>
      <c r="G699" s="57" t="str">
        <f t="shared" ca="1" si="124"/>
        <v>AA</v>
      </c>
      <c r="H699" s="57" t="str">
        <f t="shared" ca="1" si="125"/>
        <v/>
      </c>
      <c r="I699" s="57" t="str">
        <f t="shared" ca="1" si="126"/>
        <v/>
      </c>
      <c r="J699" s="59" t="str">
        <f t="shared" ca="1" si="127"/>
        <v/>
      </c>
      <c r="K699" s="60" t="str">
        <f t="shared" ca="1" si="128"/>
        <v/>
      </c>
      <c r="L699" s="60"/>
      <c r="M699" s="60">
        <f t="shared" ca="1" si="129"/>
        <v>0</v>
      </c>
      <c r="N699" s="61" t="str">
        <f t="shared" ca="1" si="130"/>
        <v/>
      </c>
      <c r="O699" s="61"/>
      <c r="P699" s="62"/>
      <c r="Q699" s="62"/>
      <c r="R699" s="62"/>
      <c r="S699" s="62"/>
      <c r="T699" s="62"/>
      <c r="U699" s="63">
        <f t="shared" si="120"/>
        <v>0</v>
      </c>
    </row>
    <row r="700" spans="1:21" ht="15" hidden="1" customHeight="1" x14ac:dyDescent="0.3">
      <c r="A700" s="330"/>
      <c r="B700" s="56">
        <v>61</v>
      </c>
      <c r="C700" s="57" t="str">
        <f t="shared" ca="1" si="121"/>
        <v>8.8</v>
      </c>
      <c r="D700" s="57" t="str">
        <f t="shared" ca="1" si="122"/>
        <v>na</v>
      </c>
      <c r="E700" s="57" t="s">
        <v>28</v>
      </c>
      <c r="F700" s="64" t="str">
        <f t="shared" ca="1" si="123"/>
        <v>https://conservatoire.agglo-larochelle.fr/agenda?article=conservatoire-funky-band-et-ateliers-musiques-actuelles</v>
      </c>
      <c r="G700" s="57" t="str">
        <f t="shared" ca="1" si="124"/>
        <v>AA</v>
      </c>
      <c r="H700" s="57" t="str">
        <f t="shared" ca="1" si="125"/>
        <v/>
      </c>
      <c r="I700" s="57" t="str">
        <f t="shared" ca="1" si="126"/>
        <v/>
      </c>
      <c r="J700" s="59" t="str">
        <f t="shared" ca="1" si="127"/>
        <v/>
      </c>
      <c r="K700" s="60" t="str">
        <f t="shared" ca="1" si="128"/>
        <v/>
      </c>
      <c r="L700" s="60"/>
      <c r="M700" s="60">
        <f t="shared" ca="1" si="129"/>
        <v>0</v>
      </c>
      <c r="N700" s="61" t="str">
        <f t="shared" ca="1" si="130"/>
        <v/>
      </c>
      <c r="O700" s="61"/>
      <c r="P700" s="62"/>
      <c r="Q700" s="62"/>
      <c r="R700" s="62"/>
      <c r="S700" s="62"/>
      <c r="T700" s="62"/>
      <c r="U700" s="63">
        <f t="shared" si="120"/>
        <v>0</v>
      </c>
    </row>
    <row r="701" spans="1:21" ht="15" hidden="1" customHeight="1" x14ac:dyDescent="0.3">
      <c r="A701" s="330"/>
      <c r="B701" s="56">
        <v>61</v>
      </c>
      <c r="C701" s="57" t="str">
        <f t="shared" ca="1" si="121"/>
        <v>8.8</v>
      </c>
      <c r="D701" s="57" t="str">
        <f t="shared" ca="1" si="122"/>
        <v>na</v>
      </c>
      <c r="E701" s="57" t="s">
        <v>31</v>
      </c>
      <c r="F701" s="64" t="str">
        <f t="shared" ca="1" si="123"/>
        <v>https://conservatoire.agglo-larochelle.fr/actualites</v>
      </c>
      <c r="G701" s="57" t="str">
        <f t="shared" ca="1" si="124"/>
        <v>AA</v>
      </c>
      <c r="H701" s="57" t="str">
        <f t="shared" ca="1" si="125"/>
        <v/>
      </c>
      <c r="I701" s="57" t="str">
        <f t="shared" ca="1" si="126"/>
        <v/>
      </c>
      <c r="J701" s="59" t="str">
        <f t="shared" ca="1" si="127"/>
        <v/>
      </c>
      <c r="K701" s="60" t="str">
        <f t="shared" ca="1" si="128"/>
        <v/>
      </c>
      <c r="L701" s="60"/>
      <c r="M701" s="60">
        <f t="shared" ca="1" si="129"/>
        <v>0</v>
      </c>
      <c r="N701" s="61" t="str">
        <f t="shared" ca="1" si="130"/>
        <v/>
      </c>
      <c r="O701" s="61"/>
      <c r="P701" s="62"/>
      <c r="Q701" s="62"/>
      <c r="R701" s="62"/>
      <c r="S701" s="62"/>
      <c r="T701" s="62"/>
      <c r="U701" s="63">
        <f t="shared" si="120"/>
        <v>0</v>
      </c>
    </row>
    <row r="702" spans="1:21" ht="15" hidden="1" customHeight="1" x14ac:dyDescent="0.3">
      <c r="A702" s="330"/>
      <c r="B702" s="56">
        <v>61</v>
      </c>
      <c r="C702" s="57" t="str">
        <f t="shared" ca="1" si="121"/>
        <v>8.8</v>
      </c>
      <c r="D702" s="57" t="str">
        <f t="shared" ca="1" si="122"/>
        <v>na</v>
      </c>
      <c r="E702" s="57" t="s">
        <v>34</v>
      </c>
      <c r="F702" s="64" t="str">
        <f t="shared" ca="1" si="123"/>
        <v>https://conservatoire.agglo-larochelle.fr/-/ouverture-de-saison</v>
      </c>
      <c r="G702" s="57" t="str">
        <f t="shared" ca="1" si="124"/>
        <v>AA</v>
      </c>
      <c r="H702" s="57" t="str">
        <f t="shared" ca="1" si="125"/>
        <v/>
      </c>
      <c r="I702" s="57" t="str">
        <f t="shared" ca="1" si="126"/>
        <v/>
      </c>
      <c r="J702" s="59" t="str">
        <f t="shared" ca="1" si="127"/>
        <v/>
      </c>
      <c r="K702" s="60" t="str">
        <f t="shared" ca="1" si="128"/>
        <v/>
      </c>
      <c r="L702" s="60"/>
      <c r="M702" s="60">
        <f t="shared" ca="1" si="129"/>
        <v>0</v>
      </c>
      <c r="N702" s="61" t="str">
        <f t="shared" ca="1" si="130"/>
        <v/>
      </c>
      <c r="O702" s="61"/>
      <c r="P702" s="62"/>
      <c r="Q702" s="62"/>
      <c r="R702" s="62"/>
      <c r="S702" s="62"/>
      <c r="T702" s="62"/>
      <c r="U702" s="63">
        <f t="shared" si="120"/>
        <v>0</v>
      </c>
    </row>
    <row r="703" spans="1:21" ht="15" hidden="1" customHeight="1" x14ac:dyDescent="0.3">
      <c r="A703" s="330"/>
      <c r="B703" s="56">
        <v>61</v>
      </c>
      <c r="C703" s="57" t="str">
        <f t="shared" ca="1" si="121"/>
        <v>8.8</v>
      </c>
      <c r="D703" s="57" t="str">
        <f t="shared" ca="1" si="122"/>
        <v>na</v>
      </c>
      <c r="E703" s="57" t="s">
        <v>37</v>
      </c>
      <c r="F703" s="64" t="str">
        <f t="shared" ca="1" si="123"/>
        <v>https://conservatoire.agglo-larochelle.fr/contactez-nous</v>
      </c>
      <c r="G703" s="57" t="str">
        <f t="shared" ca="1" si="124"/>
        <v>AA</v>
      </c>
      <c r="H703" s="57" t="str">
        <f t="shared" ca="1" si="125"/>
        <v/>
      </c>
      <c r="I703" s="57" t="str">
        <f t="shared" ca="1" si="126"/>
        <v/>
      </c>
      <c r="J703" s="59" t="str">
        <f t="shared" ca="1" si="127"/>
        <v/>
      </c>
      <c r="K703" s="60" t="str">
        <f t="shared" ca="1" si="128"/>
        <v/>
      </c>
      <c r="L703" s="60"/>
      <c r="M703" s="60">
        <f t="shared" ca="1" si="129"/>
        <v>0</v>
      </c>
      <c r="N703" s="61" t="str">
        <f t="shared" ca="1" si="130"/>
        <v/>
      </c>
      <c r="O703" s="61"/>
      <c r="P703" s="62"/>
      <c r="Q703" s="62"/>
      <c r="R703" s="62"/>
      <c r="S703" s="62"/>
      <c r="T703" s="62"/>
      <c r="U703" s="63">
        <f t="shared" si="120"/>
        <v>0</v>
      </c>
    </row>
    <row r="704" spans="1:21" ht="15" hidden="1" customHeight="1" x14ac:dyDescent="0.3">
      <c r="A704" s="330"/>
      <c r="B704" s="56">
        <v>61</v>
      </c>
      <c r="C704" s="57" t="str">
        <f t="shared" ca="1" si="121"/>
        <v>8.8</v>
      </c>
      <c r="D704" s="57" t="str">
        <f t="shared" ca="1" si="122"/>
        <v>na</v>
      </c>
      <c r="E704" s="57" t="s">
        <v>40</v>
      </c>
      <c r="F704" s="64" t="str">
        <f t="shared" ca="1" si="123"/>
        <v>https://conservatoire.agglo-larochelle.fr/pratique/reseau-des-ecoles-de-l-agglo?article=puilboreau-a-deux-pas-de-la</v>
      </c>
      <c r="G704" s="57" t="str">
        <f t="shared" ca="1" si="124"/>
        <v>AA</v>
      </c>
      <c r="H704" s="57" t="str">
        <f t="shared" ca="1" si="125"/>
        <v/>
      </c>
      <c r="I704" s="57" t="str">
        <f t="shared" ca="1" si="126"/>
        <v/>
      </c>
      <c r="J704" s="59" t="str">
        <f t="shared" ca="1" si="127"/>
        <v/>
      </c>
      <c r="K704" s="60" t="str">
        <f t="shared" ca="1" si="128"/>
        <v/>
      </c>
      <c r="L704" s="60"/>
      <c r="M704" s="60">
        <f t="shared" ca="1" si="129"/>
        <v>0</v>
      </c>
      <c r="N704" s="61" t="str">
        <f t="shared" ca="1" si="130"/>
        <v/>
      </c>
      <c r="O704" s="61"/>
      <c r="P704" s="62"/>
      <c r="Q704" s="62"/>
      <c r="R704" s="62"/>
      <c r="S704" s="62"/>
      <c r="T704" s="62"/>
      <c r="U704" s="63">
        <f t="shared" si="120"/>
        <v>0</v>
      </c>
    </row>
    <row r="705" spans="1:21" ht="15" hidden="1" customHeight="1" x14ac:dyDescent="0.3">
      <c r="A705" s="330"/>
      <c r="B705" s="56">
        <v>61</v>
      </c>
      <c r="C705" s="57" t="str">
        <f t="shared" ca="1" si="121"/>
        <v>8.8</v>
      </c>
      <c r="D705" s="57" t="str">
        <f t="shared" ca="1" si="122"/>
        <v>na</v>
      </c>
      <c r="E705" s="57" t="s">
        <v>43</v>
      </c>
      <c r="F705" s="64" t="str">
        <f t="shared" ca="1" si="123"/>
        <v>https://conservatoire.agglo-larochelle.fr/ressources-documentaires</v>
      </c>
      <c r="G705" s="57" t="str">
        <f t="shared" ca="1" si="124"/>
        <v>AA</v>
      </c>
      <c r="H705" s="57" t="str">
        <f t="shared" ca="1" si="125"/>
        <v/>
      </c>
      <c r="I705" s="57" t="str">
        <f t="shared" ca="1" si="126"/>
        <v/>
      </c>
      <c r="J705" s="59" t="str">
        <f t="shared" ca="1" si="127"/>
        <v/>
      </c>
      <c r="K705" s="60" t="str">
        <f t="shared" ca="1" si="128"/>
        <v/>
      </c>
      <c r="L705" s="60"/>
      <c r="M705" s="60">
        <f t="shared" ca="1" si="129"/>
        <v>0</v>
      </c>
      <c r="N705" s="61" t="str">
        <f t="shared" ca="1" si="130"/>
        <v/>
      </c>
      <c r="O705" s="61"/>
      <c r="P705" s="62"/>
      <c r="Q705" s="62"/>
      <c r="R705" s="62"/>
      <c r="S705" s="62"/>
      <c r="T705" s="62"/>
      <c r="U705" s="63">
        <f t="shared" si="120"/>
        <v>0</v>
      </c>
    </row>
    <row r="706" spans="1:21" ht="15" hidden="1" customHeight="1" x14ac:dyDescent="0.3">
      <c r="A706" s="330"/>
      <c r="B706" s="56">
        <v>61</v>
      </c>
      <c r="C706" s="57" t="str">
        <f t="shared" ca="1" si="121"/>
        <v>8.8</v>
      </c>
      <c r="D706" s="57" t="str">
        <f t="shared" ca="1" si="122"/>
        <v>na</v>
      </c>
      <c r="E706" s="57" t="s">
        <v>46</v>
      </c>
      <c r="F706" s="64" t="str">
        <f t="shared" ca="1" si="123"/>
        <v>https://conservatoire.agglo-larochelle.fr/accessibilite</v>
      </c>
      <c r="G706" s="57" t="str">
        <f t="shared" ca="1" si="124"/>
        <v>AA</v>
      </c>
      <c r="H706" s="57" t="str">
        <f t="shared" ca="1" si="125"/>
        <v/>
      </c>
      <c r="I706" s="57" t="str">
        <f t="shared" ca="1" si="126"/>
        <v/>
      </c>
      <c r="J706" s="59" t="str">
        <f t="shared" ca="1" si="127"/>
        <v/>
      </c>
      <c r="K706" s="60" t="str">
        <f t="shared" ca="1" si="128"/>
        <v/>
      </c>
      <c r="L706" s="60"/>
      <c r="M706" s="60">
        <f t="shared" ca="1" si="129"/>
        <v>0</v>
      </c>
      <c r="N706" s="61" t="str">
        <f t="shared" ca="1" si="130"/>
        <v/>
      </c>
      <c r="O706" s="61"/>
      <c r="P706" s="62"/>
      <c r="Q706" s="62"/>
      <c r="R706" s="62"/>
      <c r="S706" s="62"/>
      <c r="T706" s="62"/>
      <c r="U706" s="63">
        <f t="shared" si="120"/>
        <v>0</v>
      </c>
    </row>
    <row r="707" spans="1:21" ht="15" hidden="1" customHeight="1" x14ac:dyDescent="0.3">
      <c r="A707" s="330"/>
      <c r="B707" s="56">
        <v>61</v>
      </c>
      <c r="C707" s="57" t="str">
        <f t="shared" ca="1" si="121"/>
        <v>8.8</v>
      </c>
      <c r="D707" s="57" t="str">
        <f t="shared" ca="1" si="122"/>
        <v>na</v>
      </c>
      <c r="E707" s="57" t="s">
        <v>49</v>
      </c>
      <c r="F707" s="64" t="str">
        <f t="shared" ca="1" si="123"/>
        <v>https://conservatoire.agglo-larochelle.fr/mentions-legales</v>
      </c>
      <c r="G707" s="57" t="str">
        <f t="shared" ca="1" si="124"/>
        <v>AA</v>
      </c>
      <c r="H707" s="57" t="str">
        <f t="shared" ca="1" si="125"/>
        <v/>
      </c>
      <c r="I707" s="57" t="str">
        <f t="shared" ca="1" si="126"/>
        <v/>
      </c>
      <c r="J707" s="59" t="str">
        <f t="shared" ca="1" si="127"/>
        <v/>
      </c>
      <c r="K707" s="60" t="str">
        <f t="shared" ca="1" si="128"/>
        <v/>
      </c>
      <c r="L707" s="60"/>
      <c r="M707" s="60">
        <f t="shared" ca="1" si="129"/>
        <v>0</v>
      </c>
      <c r="N707" s="61" t="str">
        <f t="shared" ca="1" si="130"/>
        <v/>
      </c>
      <c r="O707" s="61"/>
      <c r="P707" s="62"/>
      <c r="Q707" s="62"/>
      <c r="R707" s="62"/>
      <c r="S707" s="62"/>
      <c r="T707" s="62"/>
      <c r="U707" s="63">
        <f t="shared" si="120"/>
        <v>0</v>
      </c>
    </row>
    <row r="708" spans="1:21" ht="15" customHeight="1" x14ac:dyDescent="0.3">
      <c r="A708" s="330"/>
      <c r="B708" s="56">
        <v>62</v>
      </c>
      <c r="C708" s="57" t="str">
        <f t="shared" ca="1" si="121"/>
        <v>8.9</v>
      </c>
      <c r="D708" s="57" t="str">
        <f t="shared" ca="1" si="122"/>
        <v>c</v>
      </c>
      <c r="E708" s="57" t="s">
        <v>10</v>
      </c>
      <c r="F708" s="64" t="str">
        <f t="shared" ca="1" si="123"/>
        <v>https://conservatoire.agglo-larochelle.fr/</v>
      </c>
      <c r="G708" s="57" t="str">
        <f t="shared" ca="1" si="124"/>
        <v>A</v>
      </c>
      <c r="H708" s="57" t="str">
        <f t="shared" ca="1" si="125"/>
        <v/>
      </c>
      <c r="I708" s="57" t="str">
        <f t="shared" ca="1" si="126"/>
        <v>Mineure</v>
      </c>
      <c r="J708" s="59" t="str">
        <f t="shared" ca="1" si="127"/>
        <v>Sur plusieurs pages de l'échantillon</v>
      </c>
      <c r="K708" s="60">
        <f t="shared" ca="1" si="128"/>
        <v>3</v>
      </c>
      <c r="L708" s="60"/>
      <c r="M708" s="60">
        <f t="shared" ca="1" si="129"/>
        <v>0</v>
      </c>
      <c r="N708" s="61" t="str">
        <f t="shared" ca="1" si="130"/>
        <v xml:space="preserve">deux paragraphes vides dans la page </v>
      </c>
      <c r="O708" s="61"/>
      <c r="P708" s="62"/>
      <c r="Q708" s="62"/>
      <c r="R708" s="62"/>
      <c r="S708" s="62"/>
      <c r="T708" s="62"/>
      <c r="U708" s="63">
        <f t="shared" si="120"/>
        <v>0</v>
      </c>
    </row>
    <row r="709" spans="1:21" ht="15" hidden="1" customHeight="1" x14ac:dyDescent="0.3">
      <c r="A709" s="330"/>
      <c r="B709" s="56">
        <v>62</v>
      </c>
      <c r="C709" s="57" t="str">
        <f t="shared" ca="1" si="121"/>
        <v>8.9</v>
      </c>
      <c r="D709" s="57" t="str">
        <f t="shared" ca="1" si="122"/>
        <v>c</v>
      </c>
      <c r="E709" s="57" t="s">
        <v>13</v>
      </c>
      <c r="F709" s="64" t="str">
        <f t="shared" ca="1" si="123"/>
        <v>https://conservatoire.agglo-larochelle.fr/plan-du-site</v>
      </c>
      <c r="G709" s="57" t="str">
        <f t="shared" ca="1" si="124"/>
        <v>A</v>
      </c>
      <c r="H709" s="57" t="str">
        <f t="shared" ca="1" si="125"/>
        <v/>
      </c>
      <c r="I709" s="57" t="str">
        <f t="shared" ca="1" si="126"/>
        <v/>
      </c>
      <c r="J709" s="59" t="str">
        <f t="shared" ca="1" si="127"/>
        <v/>
      </c>
      <c r="K709" s="60" t="str">
        <f t="shared" ca="1" si="128"/>
        <v/>
      </c>
      <c r="L709" s="60"/>
      <c r="M709" s="60">
        <f t="shared" ca="1" si="129"/>
        <v>0</v>
      </c>
      <c r="N709" s="61" t="str">
        <f t="shared" ca="1" si="130"/>
        <v/>
      </c>
      <c r="O709" s="61"/>
      <c r="P709" s="62"/>
      <c r="Q709" s="62"/>
      <c r="R709" s="62"/>
      <c r="S709" s="62"/>
      <c r="T709" s="62"/>
      <c r="U709" s="63">
        <f t="shared" si="120"/>
        <v>0</v>
      </c>
    </row>
    <row r="710" spans="1:21" ht="15" hidden="1" customHeight="1" x14ac:dyDescent="0.3">
      <c r="A710" s="330"/>
      <c r="B710" s="46">
        <v>62</v>
      </c>
      <c r="C710" s="47" t="str">
        <f t="shared" ca="1" si="121"/>
        <v>8.9</v>
      </c>
      <c r="D710" s="47" t="str">
        <f t="shared" ca="1" si="122"/>
        <v>c</v>
      </c>
      <c r="E710" s="47" t="s">
        <v>16</v>
      </c>
      <c r="F710" s="65" t="str">
        <f t="shared" ca="1" si="123"/>
        <v>https://conservatoire.agglo-larochelle.fr/musique</v>
      </c>
      <c r="G710" s="47" t="str">
        <f t="shared" ca="1" si="124"/>
        <v>A</v>
      </c>
      <c r="H710" s="47" t="str">
        <f t="shared" ca="1" si="125"/>
        <v/>
      </c>
      <c r="I710" s="47" t="str">
        <f t="shared" ca="1" si="126"/>
        <v/>
      </c>
      <c r="J710" s="49" t="str">
        <f t="shared" ca="1" si="127"/>
        <v/>
      </c>
      <c r="K710" s="50" t="str">
        <f t="shared" ca="1" si="128"/>
        <v/>
      </c>
      <c r="L710" s="50"/>
      <c r="M710" s="50">
        <f t="shared" ca="1" si="129"/>
        <v>0</v>
      </c>
      <c r="N710" s="51" t="str">
        <f t="shared" ca="1" si="130"/>
        <v/>
      </c>
      <c r="O710" s="51"/>
      <c r="P710" s="52"/>
      <c r="Q710" s="52"/>
      <c r="R710" s="52"/>
      <c r="S710" s="52"/>
      <c r="T710" s="52"/>
      <c r="U710" s="53">
        <f t="shared" si="120"/>
        <v>0</v>
      </c>
    </row>
    <row r="711" spans="1:21" ht="15" customHeight="1" x14ac:dyDescent="0.3">
      <c r="A711" s="330"/>
      <c r="B711" s="56">
        <v>62</v>
      </c>
      <c r="C711" s="57" t="str">
        <f t="shared" ca="1" si="121"/>
        <v>8.9</v>
      </c>
      <c r="D711" s="57" t="str">
        <f t="shared" ca="1" si="122"/>
        <v>c</v>
      </c>
      <c r="E711" s="57" t="s">
        <v>19</v>
      </c>
      <c r="F711" s="64" t="str">
        <f t="shared" ca="1" si="123"/>
        <v>https://conservatoire.agglo-larochelle.fr/musique/parcours-du-musicien</v>
      </c>
      <c r="G711" s="57" t="str">
        <f t="shared" ca="1" si="124"/>
        <v>A</v>
      </c>
      <c r="H711" s="57" t="str">
        <f t="shared" ca="1" si="125"/>
        <v/>
      </c>
      <c r="I711" s="57" t="str">
        <f t="shared" ca="1" si="126"/>
        <v>Majeure</v>
      </c>
      <c r="J711" s="59" t="str">
        <f t="shared" ca="1" si="127"/>
        <v>Une seule fois dans la page</v>
      </c>
      <c r="K711" s="60">
        <f t="shared" ca="1" si="128"/>
        <v>3</v>
      </c>
      <c r="L711" s="60"/>
      <c r="M711" s="60">
        <f t="shared" ca="1" si="129"/>
        <v>0</v>
      </c>
      <c r="N711" s="61" t="str">
        <f t="shared" ca="1" si="130"/>
        <v xml:space="preserve">le texte "nous sommes au regret…" est dans une div </v>
      </c>
      <c r="O711" s="61"/>
      <c r="P711" s="62"/>
      <c r="Q711" s="62"/>
      <c r="R711" s="62"/>
      <c r="S711" s="62"/>
      <c r="T711" s="62"/>
      <c r="U711" s="63">
        <f t="shared" si="120"/>
        <v>0</v>
      </c>
    </row>
    <row r="712" spans="1:21" ht="15" hidden="1" customHeight="1" x14ac:dyDescent="0.3">
      <c r="A712" s="330"/>
      <c r="B712" s="56">
        <v>62</v>
      </c>
      <c r="C712" s="57" t="str">
        <f t="shared" ca="1" si="121"/>
        <v>8.9</v>
      </c>
      <c r="D712" s="57" t="str">
        <f t="shared" ca="1" si="122"/>
        <v>c</v>
      </c>
      <c r="E712" s="57" t="s">
        <v>22</v>
      </c>
      <c r="F712" s="64" t="str">
        <f t="shared" ca="1" si="123"/>
        <v>https://conservatoire.agglo-larochelle.fr/musique/enseignants-musique</v>
      </c>
      <c r="G712" s="57" t="str">
        <f t="shared" ca="1" si="124"/>
        <v>A</v>
      </c>
      <c r="H712" s="57" t="str">
        <f t="shared" ca="1" si="125"/>
        <v/>
      </c>
      <c r="I712" s="57" t="str">
        <f t="shared" ca="1" si="126"/>
        <v/>
      </c>
      <c r="J712" s="59" t="str">
        <f t="shared" ca="1" si="127"/>
        <v/>
      </c>
      <c r="K712" s="60" t="str">
        <f t="shared" ca="1" si="128"/>
        <v/>
      </c>
      <c r="L712" s="60"/>
      <c r="M712" s="60">
        <f t="shared" ca="1" si="129"/>
        <v>0</v>
      </c>
      <c r="N712" s="61" t="str">
        <f t="shared" ca="1" si="130"/>
        <v/>
      </c>
      <c r="O712" s="61"/>
      <c r="P712" s="62"/>
      <c r="Q712" s="62"/>
      <c r="R712" s="62"/>
      <c r="S712" s="62"/>
      <c r="T712" s="62"/>
      <c r="U712" s="63">
        <f t="shared" ref="U712:U775" si="131">SUM($P712:$T712)</f>
        <v>0</v>
      </c>
    </row>
    <row r="713" spans="1:21" ht="15" customHeight="1" x14ac:dyDescent="0.3">
      <c r="A713" s="330"/>
      <c r="B713" s="56">
        <v>62</v>
      </c>
      <c r="C713" s="57" t="str">
        <f t="shared" ca="1" si="121"/>
        <v>8.9</v>
      </c>
      <c r="D713" s="57" t="str">
        <f t="shared" ca="1" si="122"/>
        <v>c</v>
      </c>
      <c r="E713" s="57" t="s">
        <v>25</v>
      </c>
      <c r="F713" s="64" t="str">
        <f t="shared" ca="1" si="123"/>
        <v>https://conservatoire.agglo-larochelle.fr/agenda?</v>
      </c>
      <c r="G713" s="57" t="str">
        <f t="shared" ca="1" si="124"/>
        <v>A</v>
      </c>
      <c r="H713" s="57" t="str">
        <f t="shared" ca="1" si="125"/>
        <v/>
      </c>
      <c r="I713" s="57" t="str">
        <f t="shared" ca="1" si="126"/>
        <v>Mineure</v>
      </c>
      <c r="J713" s="59" t="str">
        <f t="shared" ca="1" si="127"/>
        <v>Plusieurs fois sur cette page uniquement</v>
      </c>
      <c r="K713" s="60">
        <f t="shared" ca="1" si="128"/>
        <v>4</v>
      </c>
      <c r="L713" s="60"/>
      <c r="M713" s="60">
        <f t="shared" ca="1" si="129"/>
        <v>0</v>
      </c>
      <c r="N713" s="61" t="str">
        <f t="shared" ca="1" si="130"/>
        <v xml:space="preserve">plusieurs paragraphes vides  </v>
      </c>
      <c r="O713" s="61"/>
      <c r="P713" s="62"/>
      <c r="Q713" s="62"/>
      <c r="R713" s="62"/>
      <c r="S713" s="62"/>
      <c r="T713" s="62"/>
      <c r="U713" s="63">
        <f t="shared" si="131"/>
        <v>0</v>
      </c>
    </row>
    <row r="714" spans="1:21" ht="15" customHeight="1" x14ac:dyDescent="0.3">
      <c r="A714" s="330"/>
      <c r="B714" s="56">
        <v>62</v>
      </c>
      <c r="C714" s="57" t="str">
        <f t="shared" ca="1" si="121"/>
        <v>8.9</v>
      </c>
      <c r="D714" s="57" t="str">
        <f t="shared" ca="1" si="122"/>
        <v>c</v>
      </c>
      <c r="E714" s="57" t="s">
        <v>28</v>
      </c>
      <c r="F714" s="64" t="str">
        <f t="shared" ca="1" si="123"/>
        <v>https://conservatoire.agglo-larochelle.fr/agenda?article=conservatoire-funky-band-et-ateliers-musiques-actuelles</v>
      </c>
      <c r="G714" s="57" t="str">
        <f t="shared" ca="1" si="124"/>
        <v>A</v>
      </c>
      <c r="H714" s="57" t="str">
        <f t="shared" ca="1" si="125"/>
        <v/>
      </c>
      <c r="I714" s="57" t="str">
        <f t="shared" ca="1" si="126"/>
        <v>Mineure</v>
      </c>
      <c r="J714" s="59" t="str">
        <f t="shared" ca="1" si="127"/>
        <v>Plusieurs fois sur cette page uniquement</v>
      </c>
      <c r="K714" s="60">
        <f t="shared" ca="1" si="128"/>
        <v>4</v>
      </c>
      <c r="L714" s="60"/>
      <c r="M714" s="60">
        <f t="shared" ca="1" si="129"/>
        <v>0</v>
      </c>
      <c r="N714" s="61" t="str">
        <f t="shared" ca="1" si="130"/>
        <v xml:space="preserve">plusieurs paragraphes vides dans la page </v>
      </c>
      <c r="O714" s="61"/>
      <c r="P714" s="62"/>
      <c r="Q714" s="62"/>
      <c r="R714" s="62"/>
      <c r="S714" s="62"/>
      <c r="T714" s="62"/>
      <c r="U714" s="63">
        <f t="shared" si="131"/>
        <v>0</v>
      </c>
    </row>
    <row r="715" spans="1:21" ht="15" hidden="1" customHeight="1" x14ac:dyDescent="0.3">
      <c r="A715" s="330"/>
      <c r="B715" s="56">
        <v>62</v>
      </c>
      <c r="C715" s="57" t="str">
        <f t="shared" ca="1" si="121"/>
        <v>8.9</v>
      </c>
      <c r="D715" s="57" t="str">
        <f t="shared" ca="1" si="122"/>
        <v>c</v>
      </c>
      <c r="E715" s="57" t="s">
        <v>31</v>
      </c>
      <c r="F715" s="64" t="str">
        <f t="shared" ca="1" si="123"/>
        <v>https://conservatoire.agglo-larochelle.fr/actualites</v>
      </c>
      <c r="G715" s="57" t="str">
        <f t="shared" ca="1" si="124"/>
        <v>A</v>
      </c>
      <c r="H715" s="57" t="str">
        <f t="shared" ca="1" si="125"/>
        <v/>
      </c>
      <c r="I715" s="57" t="str">
        <f t="shared" ca="1" si="126"/>
        <v/>
      </c>
      <c r="J715" s="59" t="str">
        <f t="shared" ca="1" si="127"/>
        <v/>
      </c>
      <c r="K715" s="60" t="str">
        <f t="shared" ca="1" si="128"/>
        <v/>
      </c>
      <c r="L715" s="60"/>
      <c r="M715" s="60">
        <f t="shared" ca="1" si="129"/>
        <v>0</v>
      </c>
      <c r="N715" s="61" t="str">
        <f t="shared" ca="1" si="130"/>
        <v/>
      </c>
      <c r="O715" s="61"/>
      <c r="P715" s="62"/>
      <c r="Q715" s="62"/>
      <c r="R715" s="62"/>
      <c r="S715" s="62"/>
      <c r="T715" s="62"/>
      <c r="U715" s="63">
        <f t="shared" si="131"/>
        <v>0</v>
      </c>
    </row>
    <row r="716" spans="1:21" ht="15" hidden="1" customHeight="1" x14ac:dyDescent="0.3">
      <c r="A716" s="330"/>
      <c r="B716" s="56">
        <v>62</v>
      </c>
      <c r="C716" s="57" t="str">
        <f t="shared" ca="1" si="121"/>
        <v>8.9</v>
      </c>
      <c r="D716" s="57" t="str">
        <f t="shared" ca="1" si="122"/>
        <v>c</v>
      </c>
      <c r="E716" s="57" t="s">
        <v>34</v>
      </c>
      <c r="F716" s="64" t="str">
        <f t="shared" ca="1" si="123"/>
        <v>https://conservatoire.agglo-larochelle.fr/-/ouverture-de-saison</v>
      </c>
      <c r="G716" s="57" t="str">
        <f t="shared" ca="1" si="124"/>
        <v>A</v>
      </c>
      <c r="H716" s="57" t="str">
        <f t="shared" ca="1" si="125"/>
        <v/>
      </c>
      <c r="I716" s="57" t="str">
        <f t="shared" ca="1" si="126"/>
        <v/>
      </c>
      <c r="J716" s="59" t="str">
        <f t="shared" ca="1" si="127"/>
        <v/>
      </c>
      <c r="K716" s="60" t="str">
        <f t="shared" ca="1" si="128"/>
        <v/>
      </c>
      <c r="L716" s="60"/>
      <c r="M716" s="60">
        <f t="shared" ca="1" si="129"/>
        <v>0</v>
      </c>
      <c r="N716" s="61" t="str">
        <f t="shared" ca="1" si="130"/>
        <v/>
      </c>
      <c r="O716" s="61"/>
      <c r="P716" s="62"/>
      <c r="Q716" s="62"/>
      <c r="R716" s="62"/>
      <c r="S716" s="62"/>
      <c r="T716" s="62"/>
      <c r="U716" s="63">
        <f t="shared" si="131"/>
        <v>0</v>
      </c>
    </row>
    <row r="717" spans="1:21" ht="15" hidden="1" customHeight="1" x14ac:dyDescent="0.3">
      <c r="A717" s="330"/>
      <c r="B717" s="56">
        <v>62</v>
      </c>
      <c r="C717" s="57" t="str">
        <f t="shared" ca="1" si="121"/>
        <v>8.9</v>
      </c>
      <c r="D717" s="57" t="str">
        <f t="shared" ca="1" si="122"/>
        <v>c</v>
      </c>
      <c r="E717" s="57" t="s">
        <v>37</v>
      </c>
      <c r="F717" s="64" t="str">
        <f t="shared" ca="1" si="123"/>
        <v>https://conservatoire.agglo-larochelle.fr/contactez-nous</v>
      </c>
      <c r="G717" s="57" t="str">
        <f t="shared" ca="1" si="124"/>
        <v>A</v>
      </c>
      <c r="H717" s="57" t="str">
        <f t="shared" ca="1" si="125"/>
        <v/>
      </c>
      <c r="I717" s="57" t="str">
        <f t="shared" ca="1" si="126"/>
        <v/>
      </c>
      <c r="J717" s="59" t="str">
        <f t="shared" ca="1" si="127"/>
        <v/>
      </c>
      <c r="K717" s="60" t="str">
        <f t="shared" ca="1" si="128"/>
        <v/>
      </c>
      <c r="L717" s="60"/>
      <c r="M717" s="60">
        <f t="shared" ca="1" si="129"/>
        <v>0</v>
      </c>
      <c r="N717" s="61" t="str">
        <f t="shared" ca="1" si="130"/>
        <v/>
      </c>
      <c r="O717" s="61"/>
      <c r="P717" s="62"/>
      <c r="Q717" s="62"/>
      <c r="R717" s="62"/>
      <c r="S717" s="62"/>
      <c r="T717" s="62"/>
      <c r="U717" s="63">
        <f t="shared" si="131"/>
        <v>0</v>
      </c>
    </row>
    <row r="718" spans="1:21" ht="15" hidden="1" customHeight="1" x14ac:dyDescent="0.3">
      <c r="A718" s="330"/>
      <c r="B718" s="56">
        <v>62</v>
      </c>
      <c r="C718" s="57" t="str">
        <f t="shared" ca="1" si="121"/>
        <v>8.9</v>
      </c>
      <c r="D718" s="57" t="str">
        <f t="shared" ca="1" si="122"/>
        <v>c</v>
      </c>
      <c r="E718" s="57" t="s">
        <v>40</v>
      </c>
      <c r="F718" s="64" t="str">
        <f t="shared" ca="1" si="123"/>
        <v>https://conservatoire.agglo-larochelle.fr/pratique/reseau-des-ecoles-de-l-agglo?article=puilboreau-a-deux-pas-de-la</v>
      </c>
      <c r="G718" s="57" t="str">
        <f t="shared" ca="1" si="124"/>
        <v>A</v>
      </c>
      <c r="H718" s="57" t="str">
        <f t="shared" ca="1" si="125"/>
        <v/>
      </c>
      <c r="I718" s="57" t="str">
        <f t="shared" ca="1" si="126"/>
        <v/>
      </c>
      <c r="J718" s="59" t="str">
        <f t="shared" ca="1" si="127"/>
        <v/>
      </c>
      <c r="K718" s="60" t="str">
        <f t="shared" ca="1" si="128"/>
        <v/>
      </c>
      <c r="L718" s="60"/>
      <c r="M718" s="60">
        <f t="shared" ca="1" si="129"/>
        <v>0</v>
      </c>
      <c r="N718" s="61" t="str">
        <f t="shared" ca="1" si="130"/>
        <v/>
      </c>
      <c r="O718" s="61"/>
      <c r="P718" s="62"/>
      <c r="Q718" s="62"/>
      <c r="R718" s="62"/>
      <c r="S718" s="62"/>
      <c r="T718" s="62"/>
      <c r="U718" s="63">
        <f t="shared" si="131"/>
        <v>0</v>
      </c>
    </row>
    <row r="719" spans="1:21" ht="15" hidden="1" customHeight="1" x14ac:dyDescent="0.3">
      <c r="A719" s="330"/>
      <c r="B719" s="56">
        <v>62</v>
      </c>
      <c r="C719" s="57" t="str">
        <f t="shared" ca="1" si="121"/>
        <v>8.9</v>
      </c>
      <c r="D719" s="57" t="str">
        <f t="shared" ca="1" si="122"/>
        <v>c</v>
      </c>
      <c r="E719" s="57" t="s">
        <v>43</v>
      </c>
      <c r="F719" s="64" t="str">
        <f t="shared" ca="1" si="123"/>
        <v>https://conservatoire.agglo-larochelle.fr/ressources-documentaires</v>
      </c>
      <c r="G719" s="57" t="str">
        <f t="shared" ca="1" si="124"/>
        <v>A</v>
      </c>
      <c r="H719" s="57" t="str">
        <f t="shared" ca="1" si="125"/>
        <v/>
      </c>
      <c r="I719" s="57" t="str">
        <f t="shared" ca="1" si="126"/>
        <v/>
      </c>
      <c r="J719" s="59" t="str">
        <f t="shared" ca="1" si="127"/>
        <v/>
      </c>
      <c r="K719" s="60" t="str">
        <f t="shared" ca="1" si="128"/>
        <v/>
      </c>
      <c r="L719" s="60"/>
      <c r="M719" s="60">
        <f t="shared" ca="1" si="129"/>
        <v>0</v>
      </c>
      <c r="N719" s="61" t="str">
        <f t="shared" ca="1" si="130"/>
        <v/>
      </c>
      <c r="O719" s="61"/>
      <c r="P719" s="62"/>
      <c r="Q719" s="62"/>
      <c r="R719" s="62"/>
      <c r="S719" s="62"/>
      <c r="T719" s="62"/>
      <c r="U719" s="63">
        <f t="shared" si="131"/>
        <v>0</v>
      </c>
    </row>
    <row r="720" spans="1:21" ht="15" hidden="1" customHeight="1" x14ac:dyDescent="0.3">
      <c r="A720" s="330"/>
      <c r="B720" s="56">
        <v>62</v>
      </c>
      <c r="C720" s="57" t="str">
        <f t="shared" ca="1" si="121"/>
        <v>8.9</v>
      </c>
      <c r="D720" s="57" t="str">
        <f t="shared" ca="1" si="122"/>
        <v>c</v>
      </c>
      <c r="E720" s="57" t="s">
        <v>46</v>
      </c>
      <c r="F720" s="64" t="str">
        <f t="shared" ca="1" si="123"/>
        <v>https://conservatoire.agglo-larochelle.fr/accessibilite</v>
      </c>
      <c r="G720" s="57" t="str">
        <f t="shared" ca="1" si="124"/>
        <v>A</v>
      </c>
      <c r="H720" s="57" t="str">
        <f t="shared" ca="1" si="125"/>
        <v/>
      </c>
      <c r="I720" s="57" t="str">
        <f t="shared" ca="1" si="126"/>
        <v/>
      </c>
      <c r="J720" s="59" t="str">
        <f t="shared" ca="1" si="127"/>
        <v/>
      </c>
      <c r="K720" s="60" t="str">
        <f t="shared" ca="1" si="128"/>
        <v/>
      </c>
      <c r="L720" s="60"/>
      <c r="M720" s="60">
        <f t="shared" ca="1" si="129"/>
        <v>0</v>
      </c>
      <c r="N720" s="61" t="str">
        <f t="shared" ca="1" si="130"/>
        <v/>
      </c>
      <c r="O720" s="61"/>
      <c r="P720" s="62"/>
      <c r="Q720" s="62"/>
      <c r="R720" s="62"/>
      <c r="S720" s="62"/>
      <c r="T720" s="62"/>
      <c r="U720" s="63">
        <f t="shared" si="131"/>
        <v>0</v>
      </c>
    </row>
    <row r="721" spans="1:21" ht="15" hidden="1" customHeight="1" x14ac:dyDescent="0.3">
      <c r="A721" s="330"/>
      <c r="B721" s="56">
        <v>62</v>
      </c>
      <c r="C721" s="57" t="str">
        <f t="shared" ca="1" si="121"/>
        <v>8.9</v>
      </c>
      <c r="D721" s="57" t="str">
        <f t="shared" ca="1" si="122"/>
        <v>c</v>
      </c>
      <c r="E721" s="57" t="s">
        <v>49</v>
      </c>
      <c r="F721" s="64" t="str">
        <f t="shared" ca="1" si="123"/>
        <v>https://conservatoire.agglo-larochelle.fr/mentions-legales</v>
      </c>
      <c r="G721" s="57" t="str">
        <f t="shared" ca="1" si="124"/>
        <v>A</v>
      </c>
      <c r="H721" s="57" t="str">
        <f t="shared" ca="1" si="125"/>
        <v/>
      </c>
      <c r="I721" s="57" t="str">
        <f t="shared" ca="1" si="126"/>
        <v/>
      </c>
      <c r="J721" s="59" t="str">
        <f t="shared" ca="1" si="127"/>
        <v/>
      </c>
      <c r="K721" s="60" t="str">
        <f t="shared" ca="1" si="128"/>
        <v/>
      </c>
      <c r="L721" s="60"/>
      <c r="M721" s="60">
        <f t="shared" ca="1" si="129"/>
        <v>0</v>
      </c>
      <c r="N721" s="61" t="str">
        <f t="shared" ca="1" si="130"/>
        <v/>
      </c>
      <c r="O721" s="61"/>
      <c r="P721" s="62"/>
      <c r="Q721" s="62"/>
      <c r="R721" s="62"/>
      <c r="S721" s="62"/>
      <c r="T721" s="62"/>
      <c r="U721" s="63">
        <f t="shared" si="131"/>
        <v>0</v>
      </c>
    </row>
    <row r="722" spans="1:21" ht="15" hidden="1" customHeight="1" x14ac:dyDescent="0.3">
      <c r="A722" s="330"/>
      <c r="B722" s="56">
        <v>63</v>
      </c>
      <c r="C722" s="57" t="str">
        <f t="shared" ca="1" si="121"/>
        <v>8.10</v>
      </c>
      <c r="D722" s="57" t="str">
        <f t="shared" ca="1" si="122"/>
        <v>na</v>
      </c>
      <c r="E722" s="57" t="s">
        <v>10</v>
      </c>
      <c r="F722" s="64" t="str">
        <f t="shared" ca="1" si="123"/>
        <v>https://conservatoire.agglo-larochelle.fr/</v>
      </c>
      <c r="G722" s="57" t="str">
        <f t="shared" ca="1" si="124"/>
        <v>A</v>
      </c>
      <c r="H722" s="57" t="str">
        <f t="shared" ca="1" si="125"/>
        <v/>
      </c>
      <c r="I722" s="57" t="str">
        <f t="shared" ca="1" si="126"/>
        <v/>
      </c>
      <c r="J722" s="59" t="str">
        <f t="shared" ca="1" si="127"/>
        <v/>
      </c>
      <c r="K722" s="60" t="str">
        <f t="shared" ca="1" si="128"/>
        <v/>
      </c>
      <c r="L722" s="60"/>
      <c r="M722" s="60">
        <f t="shared" ca="1" si="129"/>
        <v>0</v>
      </c>
      <c r="N722" s="61" t="str">
        <f t="shared" ca="1" si="130"/>
        <v/>
      </c>
      <c r="O722" s="61"/>
      <c r="P722" s="62"/>
      <c r="Q722" s="62"/>
      <c r="R722" s="62"/>
      <c r="S722" s="62"/>
      <c r="T722" s="62"/>
      <c r="U722" s="63">
        <f t="shared" si="131"/>
        <v>0</v>
      </c>
    </row>
    <row r="723" spans="1:21" ht="15" hidden="1" customHeight="1" x14ac:dyDescent="0.3">
      <c r="A723" s="330"/>
      <c r="B723" s="56">
        <v>63</v>
      </c>
      <c r="C723" s="57" t="str">
        <f t="shared" ca="1" si="121"/>
        <v>8.10</v>
      </c>
      <c r="D723" s="57" t="str">
        <f t="shared" ca="1" si="122"/>
        <v>na</v>
      </c>
      <c r="E723" s="57" t="s">
        <v>13</v>
      </c>
      <c r="F723" s="64" t="str">
        <f t="shared" ca="1" si="123"/>
        <v>https://conservatoire.agglo-larochelle.fr/plan-du-site</v>
      </c>
      <c r="G723" s="57" t="str">
        <f t="shared" ca="1" si="124"/>
        <v>A</v>
      </c>
      <c r="H723" s="57" t="str">
        <f t="shared" ca="1" si="125"/>
        <v/>
      </c>
      <c r="I723" s="57" t="str">
        <f t="shared" ca="1" si="126"/>
        <v/>
      </c>
      <c r="J723" s="59" t="str">
        <f t="shared" ca="1" si="127"/>
        <v/>
      </c>
      <c r="K723" s="60" t="str">
        <f t="shared" ca="1" si="128"/>
        <v/>
      </c>
      <c r="L723" s="60"/>
      <c r="M723" s="60">
        <f t="shared" ca="1" si="129"/>
        <v>0</v>
      </c>
      <c r="N723" s="61" t="str">
        <f t="shared" ca="1" si="130"/>
        <v/>
      </c>
      <c r="O723" s="61"/>
      <c r="P723" s="62"/>
      <c r="Q723" s="62"/>
      <c r="R723" s="62"/>
      <c r="S723" s="62"/>
      <c r="T723" s="62"/>
      <c r="U723" s="63">
        <f t="shared" si="131"/>
        <v>0</v>
      </c>
    </row>
    <row r="724" spans="1:21" ht="15" hidden="1" customHeight="1" x14ac:dyDescent="0.3">
      <c r="A724" s="330"/>
      <c r="B724" s="56">
        <v>63</v>
      </c>
      <c r="C724" s="57" t="str">
        <f t="shared" ca="1" si="121"/>
        <v>8.10</v>
      </c>
      <c r="D724" s="57" t="str">
        <f t="shared" ca="1" si="122"/>
        <v>na</v>
      </c>
      <c r="E724" s="57" t="s">
        <v>16</v>
      </c>
      <c r="F724" s="64" t="str">
        <f t="shared" ca="1" si="123"/>
        <v>https://conservatoire.agglo-larochelle.fr/musique</v>
      </c>
      <c r="G724" s="57" t="str">
        <f t="shared" ca="1" si="124"/>
        <v>A</v>
      </c>
      <c r="H724" s="57" t="str">
        <f t="shared" ca="1" si="125"/>
        <v/>
      </c>
      <c r="I724" s="57" t="str">
        <f t="shared" ca="1" si="126"/>
        <v/>
      </c>
      <c r="J724" s="59" t="str">
        <f t="shared" ca="1" si="127"/>
        <v/>
      </c>
      <c r="K724" s="60" t="str">
        <f t="shared" ca="1" si="128"/>
        <v/>
      </c>
      <c r="L724" s="60"/>
      <c r="M724" s="60">
        <f t="shared" ca="1" si="129"/>
        <v>0</v>
      </c>
      <c r="N724" s="61" t="str">
        <f t="shared" ca="1" si="130"/>
        <v/>
      </c>
      <c r="O724" s="61"/>
      <c r="P724" s="62"/>
      <c r="Q724" s="62"/>
      <c r="R724" s="62"/>
      <c r="S724" s="62"/>
      <c r="T724" s="62"/>
      <c r="U724" s="63">
        <f t="shared" si="131"/>
        <v>0</v>
      </c>
    </row>
    <row r="725" spans="1:21" ht="15" hidden="1" customHeight="1" x14ac:dyDescent="0.3">
      <c r="A725" s="330"/>
      <c r="B725" s="56">
        <v>63</v>
      </c>
      <c r="C725" s="57" t="str">
        <f t="shared" ca="1" si="121"/>
        <v>8.10</v>
      </c>
      <c r="D725" s="57" t="str">
        <f t="shared" ca="1" si="122"/>
        <v>na</v>
      </c>
      <c r="E725" s="57" t="s">
        <v>19</v>
      </c>
      <c r="F725" s="64" t="str">
        <f t="shared" ca="1" si="123"/>
        <v>https://conservatoire.agglo-larochelle.fr/musique/parcours-du-musicien</v>
      </c>
      <c r="G725" s="57" t="str">
        <f t="shared" ca="1" si="124"/>
        <v>A</v>
      </c>
      <c r="H725" s="57" t="str">
        <f t="shared" ca="1" si="125"/>
        <v/>
      </c>
      <c r="I725" s="57" t="str">
        <f t="shared" ca="1" si="126"/>
        <v/>
      </c>
      <c r="J725" s="59" t="str">
        <f t="shared" ca="1" si="127"/>
        <v/>
      </c>
      <c r="K725" s="60" t="str">
        <f t="shared" ca="1" si="128"/>
        <v/>
      </c>
      <c r="L725" s="60"/>
      <c r="M725" s="60">
        <f t="shared" ca="1" si="129"/>
        <v>0</v>
      </c>
      <c r="N725" s="61" t="str">
        <f t="shared" ca="1" si="130"/>
        <v/>
      </c>
      <c r="O725" s="61"/>
      <c r="P725" s="62"/>
      <c r="Q725" s="62"/>
      <c r="R725" s="62"/>
      <c r="S725" s="62"/>
      <c r="T725" s="62"/>
      <c r="U725" s="63">
        <f t="shared" si="131"/>
        <v>0</v>
      </c>
    </row>
    <row r="726" spans="1:21" ht="15" hidden="1" customHeight="1" x14ac:dyDescent="0.3">
      <c r="A726" s="330"/>
      <c r="B726" s="56">
        <v>63</v>
      </c>
      <c r="C726" s="57" t="str">
        <f t="shared" ca="1" si="121"/>
        <v>8.10</v>
      </c>
      <c r="D726" s="57" t="str">
        <f t="shared" ca="1" si="122"/>
        <v>na</v>
      </c>
      <c r="E726" s="57" t="s">
        <v>22</v>
      </c>
      <c r="F726" s="64" t="str">
        <f t="shared" ca="1" si="123"/>
        <v>https://conservatoire.agglo-larochelle.fr/musique/enseignants-musique</v>
      </c>
      <c r="G726" s="57" t="str">
        <f t="shared" ca="1" si="124"/>
        <v>A</v>
      </c>
      <c r="H726" s="57" t="str">
        <f t="shared" ca="1" si="125"/>
        <v/>
      </c>
      <c r="I726" s="57" t="str">
        <f t="shared" ca="1" si="126"/>
        <v/>
      </c>
      <c r="J726" s="59" t="str">
        <f t="shared" ca="1" si="127"/>
        <v/>
      </c>
      <c r="K726" s="60" t="str">
        <f t="shared" ca="1" si="128"/>
        <v/>
      </c>
      <c r="L726" s="60"/>
      <c r="M726" s="60">
        <f t="shared" ca="1" si="129"/>
        <v>0</v>
      </c>
      <c r="N726" s="61" t="str">
        <f t="shared" ca="1" si="130"/>
        <v/>
      </c>
      <c r="O726" s="61"/>
      <c r="P726" s="62"/>
      <c r="Q726" s="62"/>
      <c r="R726" s="62"/>
      <c r="S726" s="62"/>
      <c r="T726" s="62"/>
      <c r="U726" s="63">
        <f t="shared" si="131"/>
        <v>0</v>
      </c>
    </row>
    <row r="727" spans="1:21" ht="15" hidden="1" customHeight="1" x14ac:dyDescent="0.3">
      <c r="A727" s="330"/>
      <c r="B727" s="56">
        <v>63</v>
      </c>
      <c r="C727" s="57" t="str">
        <f t="shared" ca="1" si="121"/>
        <v>8.10</v>
      </c>
      <c r="D727" s="57" t="str">
        <f t="shared" ca="1" si="122"/>
        <v>na</v>
      </c>
      <c r="E727" s="57" t="s">
        <v>25</v>
      </c>
      <c r="F727" s="64" t="str">
        <f t="shared" ca="1" si="123"/>
        <v>https://conservatoire.agglo-larochelle.fr/agenda?</v>
      </c>
      <c r="G727" s="57" t="str">
        <f t="shared" ca="1" si="124"/>
        <v>A</v>
      </c>
      <c r="H727" s="57" t="str">
        <f t="shared" ca="1" si="125"/>
        <v/>
      </c>
      <c r="I727" s="57" t="str">
        <f t="shared" ca="1" si="126"/>
        <v/>
      </c>
      <c r="J727" s="59" t="str">
        <f t="shared" ca="1" si="127"/>
        <v/>
      </c>
      <c r="K727" s="60" t="str">
        <f t="shared" ca="1" si="128"/>
        <v/>
      </c>
      <c r="L727" s="60"/>
      <c r="M727" s="60">
        <f t="shared" ca="1" si="129"/>
        <v>0</v>
      </c>
      <c r="N727" s="61" t="str">
        <f t="shared" ca="1" si="130"/>
        <v/>
      </c>
      <c r="O727" s="61"/>
      <c r="P727" s="62"/>
      <c r="Q727" s="62"/>
      <c r="R727" s="62"/>
      <c r="S727" s="62"/>
      <c r="T727" s="62"/>
      <c r="U727" s="63">
        <f t="shared" si="131"/>
        <v>0</v>
      </c>
    </row>
    <row r="728" spans="1:21" ht="15" hidden="1" customHeight="1" x14ac:dyDescent="0.3">
      <c r="A728" s="330"/>
      <c r="B728" s="46">
        <v>63</v>
      </c>
      <c r="C728" s="47" t="str">
        <f t="shared" ca="1" si="121"/>
        <v>8.10</v>
      </c>
      <c r="D728" s="47" t="str">
        <f t="shared" ca="1" si="122"/>
        <v>na</v>
      </c>
      <c r="E728" s="47" t="s">
        <v>28</v>
      </c>
      <c r="F728" s="65" t="str">
        <f t="shared" ca="1" si="123"/>
        <v>https://conservatoire.agglo-larochelle.fr/agenda?article=conservatoire-funky-band-et-ateliers-musiques-actuelles</v>
      </c>
      <c r="G728" s="47" t="str">
        <f t="shared" ca="1" si="124"/>
        <v>A</v>
      </c>
      <c r="H728" s="47" t="str">
        <f t="shared" ca="1" si="125"/>
        <v/>
      </c>
      <c r="I728" s="47" t="str">
        <f t="shared" ca="1" si="126"/>
        <v/>
      </c>
      <c r="J728" s="49" t="str">
        <f t="shared" ca="1" si="127"/>
        <v/>
      </c>
      <c r="K728" s="50" t="str">
        <f t="shared" ca="1" si="128"/>
        <v/>
      </c>
      <c r="L728" s="50"/>
      <c r="M728" s="50">
        <f t="shared" ca="1" si="129"/>
        <v>0</v>
      </c>
      <c r="N728" s="51" t="str">
        <f t="shared" ca="1" si="130"/>
        <v/>
      </c>
      <c r="O728" s="51"/>
      <c r="P728" s="52"/>
      <c r="Q728" s="52"/>
      <c r="R728" s="52"/>
      <c r="S728" s="52"/>
      <c r="T728" s="52"/>
      <c r="U728" s="53">
        <f t="shared" si="131"/>
        <v>0</v>
      </c>
    </row>
    <row r="729" spans="1:21" ht="15" hidden="1" customHeight="1" x14ac:dyDescent="0.3">
      <c r="A729" s="330"/>
      <c r="B729" s="56">
        <v>63</v>
      </c>
      <c r="C729" s="57" t="str">
        <f t="shared" ref="C729:C792" ca="1" si="132">IF(INDIRECT($E729&amp;"!B"&amp;$B729)=0,"",INDIRECT($E729&amp;"!B"&amp;$B729))</f>
        <v>8.10</v>
      </c>
      <c r="D729" s="57" t="str">
        <f t="shared" ref="D729:D792" ca="1" si="133">IF(INDIRECT($E729&amp;"!F"&amp;$B729)=0,"",INDIRECT($E729&amp;"!F"&amp;$B729))</f>
        <v>na</v>
      </c>
      <c r="E729" s="57" t="s">
        <v>31</v>
      </c>
      <c r="F729" s="64" t="str">
        <f t="shared" ref="F729:F792" ca="1" si="134">HYPERLINK(INDIRECT($E729&amp;"!C3"))</f>
        <v>https://conservatoire.agglo-larochelle.fr/actualites</v>
      </c>
      <c r="G729" s="57" t="str">
        <f t="shared" ref="G729:G792" ca="1" si="135">IF(INDIRECT($E729&amp;"!C"&amp;$B729)=0,"",INDIRECT($E729&amp;"!C"&amp;$B729))</f>
        <v>A</v>
      </c>
      <c r="H729" s="57" t="str">
        <f t="shared" ref="H729:H792" ca="1" si="136">IF(INDIRECT($E729&amp;"!D"&amp;$B729)=0,"",INDIRECT($E729&amp;"!D"&amp;$B729))</f>
        <v/>
      </c>
      <c r="I729" s="57" t="str">
        <f t="shared" ref="I729:I792" ca="1" si="137">IF(INDIRECT($E729&amp;"!H"&amp;$B729)=0,"",INDIRECT($E729&amp;"!H"&amp;$B729))</f>
        <v/>
      </c>
      <c r="J729" s="59" t="str">
        <f t="shared" ref="J729:J792" ca="1" si="138">IF(INDIRECT($E729&amp;"!I"&amp;$B729)=0,"",INDIRECT($E729&amp;"!I"&amp;$B729))</f>
        <v/>
      </c>
      <c r="K729" s="60" t="str">
        <f t="shared" ref="K729:K792" ca="1" si="139">IFERROR(VLOOKUP($J729,$W$1:$AA$4,(MATCH($I729,$X$5:$AA$5,0))+1,FALSE),"")</f>
        <v/>
      </c>
      <c r="L729" s="60"/>
      <c r="M729" s="60">
        <f t="shared" ref="M729:M792" ca="1" si="140">COUNTIFS($C$7:$C$1491,$C729,$D$7:$D$1491,"nc")</f>
        <v>0</v>
      </c>
      <c r="N729" s="61" t="str">
        <f t="shared" ref="N729:N792" ca="1" si="141">IF(INDIRECT($E729&amp;"!J"&amp;$B729)=0,"",INDIRECT($E729&amp;"!J"&amp;$B729))</f>
        <v/>
      </c>
      <c r="O729" s="61"/>
      <c r="P729" s="62"/>
      <c r="Q729" s="62"/>
      <c r="R729" s="62"/>
      <c r="S729" s="62"/>
      <c r="T729" s="62"/>
      <c r="U729" s="63">
        <f t="shared" si="131"/>
        <v>0</v>
      </c>
    </row>
    <row r="730" spans="1:21" ht="15" hidden="1" customHeight="1" x14ac:dyDescent="0.3">
      <c r="A730" s="330"/>
      <c r="B730" s="56">
        <v>63</v>
      </c>
      <c r="C730" s="57" t="str">
        <f t="shared" ca="1" si="132"/>
        <v>8.10</v>
      </c>
      <c r="D730" s="57" t="str">
        <f t="shared" ca="1" si="133"/>
        <v>na</v>
      </c>
      <c r="E730" s="57" t="s">
        <v>34</v>
      </c>
      <c r="F730" s="64" t="str">
        <f t="shared" ca="1" si="134"/>
        <v>https://conservatoire.agglo-larochelle.fr/-/ouverture-de-saison</v>
      </c>
      <c r="G730" s="57" t="str">
        <f t="shared" ca="1" si="135"/>
        <v>A</v>
      </c>
      <c r="H730" s="57" t="str">
        <f t="shared" ca="1" si="136"/>
        <v/>
      </c>
      <c r="I730" s="57" t="str">
        <f t="shared" ca="1" si="137"/>
        <v/>
      </c>
      <c r="J730" s="59" t="str">
        <f t="shared" ca="1" si="138"/>
        <v/>
      </c>
      <c r="K730" s="60" t="str">
        <f t="shared" ca="1" si="139"/>
        <v/>
      </c>
      <c r="L730" s="60"/>
      <c r="M730" s="60">
        <f t="shared" ca="1" si="140"/>
        <v>0</v>
      </c>
      <c r="N730" s="61" t="str">
        <f t="shared" ca="1" si="141"/>
        <v/>
      </c>
      <c r="O730" s="61"/>
      <c r="P730" s="62"/>
      <c r="Q730" s="62"/>
      <c r="R730" s="62"/>
      <c r="S730" s="62"/>
      <c r="T730" s="62"/>
      <c r="U730" s="63">
        <f t="shared" si="131"/>
        <v>0</v>
      </c>
    </row>
    <row r="731" spans="1:21" ht="15" hidden="1" customHeight="1" x14ac:dyDescent="0.3">
      <c r="A731" s="330"/>
      <c r="B731" s="56">
        <v>63</v>
      </c>
      <c r="C731" s="57" t="str">
        <f t="shared" ca="1" si="132"/>
        <v>8.10</v>
      </c>
      <c r="D731" s="57" t="str">
        <f t="shared" ca="1" si="133"/>
        <v>na</v>
      </c>
      <c r="E731" s="57" t="s">
        <v>37</v>
      </c>
      <c r="F731" s="64" t="str">
        <f t="shared" ca="1" si="134"/>
        <v>https://conservatoire.agglo-larochelle.fr/contactez-nous</v>
      </c>
      <c r="G731" s="57" t="str">
        <f t="shared" ca="1" si="135"/>
        <v>A</v>
      </c>
      <c r="H731" s="57" t="str">
        <f t="shared" ca="1" si="136"/>
        <v/>
      </c>
      <c r="I731" s="57" t="str">
        <f t="shared" ca="1" si="137"/>
        <v/>
      </c>
      <c r="J731" s="59" t="str">
        <f t="shared" ca="1" si="138"/>
        <v/>
      </c>
      <c r="K731" s="60" t="str">
        <f t="shared" ca="1" si="139"/>
        <v/>
      </c>
      <c r="L731" s="60"/>
      <c r="M731" s="60">
        <f t="shared" ca="1" si="140"/>
        <v>0</v>
      </c>
      <c r="N731" s="61" t="str">
        <f t="shared" ca="1" si="141"/>
        <v/>
      </c>
      <c r="O731" s="61"/>
      <c r="P731" s="62"/>
      <c r="Q731" s="62"/>
      <c r="R731" s="62"/>
      <c r="S731" s="62"/>
      <c r="T731" s="62"/>
      <c r="U731" s="63">
        <f t="shared" si="131"/>
        <v>0</v>
      </c>
    </row>
    <row r="732" spans="1:21" ht="15" hidden="1" customHeight="1" x14ac:dyDescent="0.3">
      <c r="A732" s="330"/>
      <c r="B732" s="56">
        <v>63</v>
      </c>
      <c r="C732" s="57" t="str">
        <f t="shared" ca="1" si="132"/>
        <v>8.10</v>
      </c>
      <c r="D732" s="57" t="str">
        <f t="shared" ca="1" si="133"/>
        <v>na</v>
      </c>
      <c r="E732" s="57" t="s">
        <v>40</v>
      </c>
      <c r="F732" s="64" t="str">
        <f t="shared" ca="1" si="134"/>
        <v>https://conservatoire.agglo-larochelle.fr/pratique/reseau-des-ecoles-de-l-agglo?article=puilboreau-a-deux-pas-de-la</v>
      </c>
      <c r="G732" s="57" t="str">
        <f t="shared" ca="1" si="135"/>
        <v>A</v>
      </c>
      <c r="H732" s="57" t="str">
        <f t="shared" ca="1" si="136"/>
        <v/>
      </c>
      <c r="I732" s="57" t="str">
        <f t="shared" ca="1" si="137"/>
        <v/>
      </c>
      <c r="J732" s="59" t="str">
        <f t="shared" ca="1" si="138"/>
        <v/>
      </c>
      <c r="K732" s="60" t="str">
        <f t="shared" ca="1" si="139"/>
        <v/>
      </c>
      <c r="L732" s="60"/>
      <c r="M732" s="60">
        <f t="shared" ca="1" si="140"/>
        <v>0</v>
      </c>
      <c r="N732" s="61" t="str">
        <f t="shared" ca="1" si="141"/>
        <v/>
      </c>
      <c r="O732" s="61"/>
      <c r="P732" s="62"/>
      <c r="Q732" s="62"/>
      <c r="R732" s="62"/>
      <c r="S732" s="62"/>
      <c r="T732" s="62"/>
      <c r="U732" s="63">
        <f t="shared" si="131"/>
        <v>0</v>
      </c>
    </row>
    <row r="733" spans="1:21" ht="15" hidden="1" customHeight="1" x14ac:dyDescent="0.3">
      <c r="A733" s="330"/>
      <c r="B733" s="56">
        <v>63</v>
      </c>
      <c r="C733" s="57" t="str">
        <f t="shared" ca="1" si="132"/>
        <v>8.10</v>
      </c>
      <c r="D733" s="57" t="str">
        <f t="shared" ca="1" si="133"/>
        <v>na</v>
      </c>
      <c r="E733" s="57" t="s">
        <v>43</v>
      </c>
      <c r="F733" s="64" t="str">
        <f t="shared" ca="1" si="134"/>
        <v>https://conservatoire.agglo-larochelle.fr/ressources-documentaires</v>
      </c>
      <c r="G733" s="57" t="str">
        <f t="shared" ca="1" si="135"/>
        <v>A</v>
      </c>
      <c r="H733" s="57" t="str">
        <f t="shared" ca="1" si="136"/>
        <v/>
      </c>
      <c r="I733" s="57" t="str">
        <f t="shared" ca="1" si="137"/>
        <v/>
      </c>
      <c r="J733" s="59" t="str">
        <f t="shared" ca="1" si="138"/>
        <v/>
      </c>
      <c r="K733" s="60" t="str">
        <f t="shared" ca="1" si="139"/>
        <v/>
      </c>
      <c r="L733" s="60"/>
      <c r="M733" s="60">
        <f t="shared" ca="1" si="140"/>
        <v>0</v>
      </c>
      <c r="N733" s="61" t="str">
        <f t="shared" ca="1" si="141"/>
        <v/>
      </c>
      <c r="O733" s="61"/>
      <c r="P733" s="62"/>
      <c r="Q733" s="62"/>
      <c r="R733" s="62"/>
      <c r="S733" s="62"/>
      <c r="T733" s="62"/>
      <c r="U733" s="63">
        <f t="shared" si="131"/>
        <v>0</v>
      </c>
    </row>
    <row r="734" spans="1:21" ht="15" hidden="1" customHeight="1" x14ac:dyDescent="0.3">
      <c r="A734" s="330"/>
      <c r="B734" s="56">
        <v>63</v>
      </c>
      <c r="C734" s="57" t="str">
        <f t="shared" ca="1" si="132"/>
        <v>8.10</v>
      </c>
      <c r="D734" s="57" t="str">
        <f t="shared" ca="1" si="133"/>
        <v>na</v>
      </c>
      <c r="E734" s="57" t="s">
        <v>46</v>
      </c>
      <c r="F734" s="64" t="str">
        <f t="shared" ca="1" si="134"/>
        <v>https://conservatoire.agglo-larochelle.fr/accessibilite</v>
      </c>
      <c r="G734" s="57" t="str">
        <f t="shared" ca="1" si="135"/>
        <v>A</v>
      </c>
      <c r="H734" s="57" t="str">
        <f t="shared" ca="1" si="136"/>
        <v/>
      </c>
      <c r="I734" s="57" t="str">
        <f t="shared" ca="1" si="137"/>
        <v/>
      </c>
      <c r="J734" s="59" t="str">
        <f t="shared" ca="1" si="138"/>
        <v/>
      </c>
      <c r="K734" s="60" t="str">
        <f t="shared" ca="1" si="139"/>
        <v/>
      </c>
      <c r="L734" s="60"/>
      <c r="M734" s="60">
        <f t="shared" ca="1" si="140"/>
        <v>0</v>
      </c>
      <c r="N734" s="61" t="str">
        <f t="shared" ca="1" si="141"/>
        <v/>
      </c>
      <c r="O734" s="61"/>
      <c r="P734" s="62"/>
      <c r="Q734" s="62"/>
      <c r="R734" s="62"/>
      <c r="S734" s="62"/>
      <c r="T734" s="62"/>
      <c r="U734" s="63">
        <f t="shared" si="131"/>
        <v>0</v>
      </c>
    </row>
    <row r="735" spans="1:21" ht="15" hidden="1" customHeight="1" x14ac:dyDescent="0.3">
      <c r="A735" s="330"/>
      <c r="B735" s="56">
        <v>63</v>
      </c>
      <c r="C735" s="57" t="str">
        <f t="shared" ca="1" si="132"/>
        <v>8.10</v>
      </c>
      <c r="D735" s="57" t="str">
        <f t="shared" ca="1" si="133"/>
        <v>na</v>
      </c>
      <c r="E735" s="57" t="s">
        <v>49</v>
      </c>
      <c r="F735" s="64" t="str">
        <f t="shared" ca="1" si="134"/>
        <v>https://conservatoire.agglo-larochelle.fr/mentions-legales</v>
      </c>
      <c r="G735" s="57" t="str">
        <f t="shared" ca="1" si="135"/>
        <v>A</v>
      </c>
      <c r="H735" s="57" t="str">
        <f t="shared" ca="1" si="136"/>
        <v/>
      </c>
      <c r="I735" s="57" t="str">
        <f t="shared" ca="1" si="137"/>
        <v/>
      </c>
      <c r="J735" s="59" t="str">
        <f t="shared" ca="1" si="138"/>
        <v/>
      </c>
      <c r="K735" s="60" t="str">
        <f t="shared" ca="1" si="139"/>
        <v/>
      </c>
      <c r="L735" s="60"/>
      <c r="M735" s="60">
        <f t="shared" ca="1" si="140"/>
        <v>0</v>
      </c>
      <c r="N735" s="61" t="str">
        <f t="shared" ca="1" si="141"/>
        <v/>
      </c>
      <c r="O735" s="61"/>
      <c r="P735" s="62"/>
      <c r="Q735" s="62"/>
      <c r="R735" s="62"/>
      <c r="S735" s="62"/>
      <c r="T735" s="62"/>
      <c r="U735" s="63">
        <f t="shared" si="131"/>
        <v>0</v>
      </c>
    </row>
    <row r="736" spans="1:21" ht="15" hidden="1" customHeight="1" x14ac:dyDescent="0.3">
      <c r="A736" s="330" t="s">
        <v>93</v>
      </c>
      <c r="B736" s="56">
        <v>64</v>
      </c>
      <c r="C736" s="57" t="str">
        <f t="shared" ca="1" si="132"/>
        <v>9.1</v>
      </c>
      <c r="D736" s="57" t="str">
        <f t="shared" ca="1" si="133"/>
        <v>c</v>
      </c>
      <c r="E736" s="57" t="s">
        <v>10</v>
      </c>
      <c r="F736" s="64" t="str">
        <f t="shared" ca="1" si="134"/>
        <v>https://conservatoire.agglo-larochelle.fr/</v>
      </c>
      <c r="G736" s="57" t="str">
        <f t="shared" ca="1" si="135"/>
        <v>A</v>
      </c>
      <c r="H736" s="57" t="str">
        <f t="shared" ca="1" si="136"/>
        <v>x</v>
      </c>
      <c r="I736" s="57" t="str">
        <f t="shared" ca="1" si="137"/>
        <v/>
      </c>
      <c r="J736" s="59" t="str">
        <f t="shared" ca="1" si="138"/>
        <v/>
      </c>
      <c r="K736" s="60" t="str">
        <f t="shared" ca="1" si="139"/>
        <v/>
      </c>
      <c r="L736" s="60"/>
      <c r="M736" s="60">
        <f t="shared" ca="1" si="140"/>
        <v>0</v>
      </c>
      <c r="N736" s="61" t="str">
        <f t="shared" ca="1" si="141"/>
        <v/>
      </c>
      <c r="O736" s="61"/>
      <c r="P736" s="62"/>
      <c r="Q736" s="62"/>
      <c r="R736" s="62"/>
      <c r="S736" s="62"/>
      <c r="T736" s="62"/>
      <c r="U736" s="63">
        <f t="shared" si="131"/>
        <v>0</v>
      </c>
    </row>
    <row r="737" spans="1:21" ht="15" hidden="1" customHeight="1" x14ac:dyDescent="0.3">
      <c r="A737" s="330"/>
      <c r="B737" s="56">
        <v>64</v>
      </c>
      <c r="C737" s="57" t="str">
        <f t="shared" ca="1" si="132"/>
        <v>9.1</v>
      </c>
      <c r="D737" s="57" t="str">
        <f t="shared" ca="1" si="133"/>
        <v>c</v>
      </c>
      <c r="E737" s="57" t="s">
        <v>13</v>
      </c>
      <c r="F737" s="64" t="str">
        <f t="shared" ca="1" si="134"/>
        <v>https://conservatoire.agglo-larochelle.fr/plan-du-site</v>
      </c>
      <c r="G737" s="57" t="str">
        <f t="shared" ca="1" si="135"/>
        <v>A</v>
      </c>
      <c r="H737" s="57" t="str">
        <f t="shared" ca="1" si="136"/>
        <v>x</v>
      </c>
      <c r="I737" s="57" t="str">
        <f t="shared" ca="1" si="137"/>
        <v/>
      </c>
      <c r="J737" s="59" t="str">
        <f t="shared" ca="1" si="138"/>
        <v/>
      </c>
      <c r="K737" s="60" t="str">
        <f t="shared" ca="1" si="139"/>
        <v/>
      </c>
      <c r="L737" s="60"/>
      <c r="M737" s="60">
        <f t="shared" ca="1" si="140"/>
        <v>0</v>
      </c>
      <c r="N737" s="61" t="str">
        <f t="shared" ca="1" si="141"/>
        <v/>
      </c>
      <c r="O737" s="61"/>
      <c r="P737" s="62"/>
      <c r="Q737" s="62"/>
      <c r="R737" s="62"/>
      <c r="S737" s="62"/>
      <c r="T737" s="62"/>
      <c r="U737" s="63">
        <f t="shared" si="131"/>
        <v>0</v>
      </c>
    </row>
    <row r="738" spans="1:21" ht="15" hidden="1" customHeight="1" x14ac:dyDescent="0.3">
      <c r="A738" s="330"/>
      <c r="B738" s="56">
        <v>64</v>
      </c>
      <c r="C738" s="57" t="str">
        <f t="shared" ca="1" si="132"/>
        <v>9.1</v>
      </c>
      <c r="D738" s="57" t="str">
        <f t="shared" ca="1" si="133"/>
        <v>c</v>
      </c>
      <c r="E738" s="57" t="s">
        <v>16</v>
      </c>
      <c r="F738" s="64" t="str">
        <f t="shared" ca="1" si="134"/>
        <v>https://conservatoire.agglo-larochelle.fr/musique</v>
      </c>
      <c r="G738" s="57" t="str">
        <f t="shared" ca="1" si="135"/>
        <v>A</v>
      </c>
      <c r="H738" s="57" t="str">
        <f t="shared" ca="1" si="136"/>
        <v>x</v>
      </c>
      <c r="I738" s="57" t="str">
        <f t="shared" ca="1" si="137"/>
        <v/>
      </c>
      <c r="J738" s="59" t="str">
        <f t="shared" ca="1" si="138"/>
        <v/>
      </c>
      <c r="K738" s="60" t="str">
        <f t="shared" ca="1" si="139"/>
        <v/>
      </c>
      <c r="L738" s="60"/>
      <c r="M738" s="60">
        <f t="shared" ca="1" si="140"/>
        <v>0</v>
      </c>
      <c r="N738" s="61" t="str">
        <f t="shared" ca="1" si="141"/>
        <v/>
      </c>
      <c r="O738" s="61"/>
      <c r="P738" s="62"/>
      <c r="Q738" s="62"/>
      <c r="R738" s="62"/>
      <c r="S738" s="62"/>
      <c r="T738" s="62"/>
      <c r="U738" s="63">
        <f t="shared" si="131"/>
        <v>0</v>
      </c>
    </row>
    <row r="739" spans="1:21" ht="15" hidden="1" customHeight="1" x14ac:dyDescent="0.3">
      <c r="A739" s="330"/>
      <c r="B739" s="56">
        <v>64</v>
      </c>
      <c r="C739" s="57" t="str">
        <f t="shared" ca="1" si="132"/>
        <v>9.1</v>
      </c>
      <c r="D739" s="57" t="str">
        <f t="shared" ca="1" si="133"/>
        <v>c</v>
      </c>
      <c r="E739" s="57" t="s">
        <v>19</v>
      </c>
      <c r="F739" s="64" t="str">
        <f t="shared" ca="1" si="134"/>
        <v>https://conservatoire.agglo-larochelle.fr/musique/parcours-du-musicien</v>
      </c>
      <c r="G739" s="57" t="str">
        <f t="shared" ca="1" si="135"/>
        <v>A</v>
      </c>
      <c r="H739" s="57" t="str">
        <f t="shared" ca="1" si="136"/>
        <v>x</v>
      </c>
      <c r="I739" s="57" t="str">
        <f t="shared" ca="1" si="137"/>
        <v/>
      </c>
      <c r="J739" s="59" t="str">
        <f t="shared" ca="1" si="138"/>
        <v/>
      </c>
      <c r="K739" s="60" t="str">
        <f t="shared" ca="1" si="139"/>
        <v/>
      </c>
      <c r="L739" s="60"/>
      <c r="M739" s="60">
        <f t="shared" ca="1" si="140"/>
        <v>0</v>
      </c>
      <c r="N739" s="61" t="str">
        <f t="shared" ca="1" si="141"/>
        <v/>
      </c>
      <c r="O739" s="61"/>
      <c r="P739" s="62"/>
      <c r="Q739" s="62"/>
      <c r="R739" s="62"/>
      <c r="S739" s="62"/>
      <c r="T739" s="62"/>
      <c r="U739" s="63">
        <f t="shared" si="131"/>
        <v>0</v>
      </c>
    </row>
    <row r="740" spans="1:21" ht="15" hidden="1" customHeight="1" x14ac:dyDescent="0.3">
      <c r="A740" s="330"/>
      <c r="B740" s="56">
        <v>64</v>
      </c>
      <c r="C740" s="57" t="str">
        <f t="shared" ca="1" si="132"/>
        <v>9.1</v>
      </c>
      <c r="D740" s="57" t="str">
        <f t="shared" ca="1" si="133"/>
        <v>c</v>
      </c>
      <c r="E740" s="57" t="s">
        <v>22</v>
      </c>
      <c r="F740" s="64" t="str">
        <f t="shared" ca="1" si="134"/>
        <v>https://conservatoire.agglo-larochelle.fr/musique/enseignants-musique</v>
      </c>
      <c r="G740" s="57" t="str">
        <f t="shared" ca="1" si="135"/>
        <v>A</v>
      </c>
      <c r="H740" s="57" t="str">
        <f t="shared" ca="1" si="136"/>
        <v>x</v>
      </c>
      <c r="I740" s="57" t="str">
        <f t="shared" ca="1" si="137"/>
        <v/>
      </c>
      <c r="J740" s="59" t="str">
        <f t="shared" ca="1" si="138"/>
        <v/>
      </c>
      <c r="K740" s="60" t="str">
        <f t="shared" ca="1" si="139"/>
        <v/>
      </c>
      <c r="L740" s="60"/>
      <c r="M740" s="60">
        <f t="shared" ca="1" si="140"/>
        <v>0</v>
      </c>
      <c r="N740" s="61" t="str">
        <f t="shared" ca="1" si="141"/>
        <v/>
      </c>
      <c r="O740" s="61"/>
      <c r="P740" s="62"/>
      <c r="Q740" s="62"/>
      <c r="R740" s="62"/>
      <c r="S740" s="62"/>
      <c r="T740" s="62"/>
      <c r="U740" s="63">
        <f t="shared" si="131"/>
        <v>0</v>
      </c>
    </row>
    <row r="741" spans="1:21" ht="55.5" customHeight="1" x14ac:dyDescent="0.3">
      <c r="A741" s="330"/>
      <c r="B741" s="56">
        <v>64</v>
      </c>
      <c r="C741" s="57" t="str">
        <f t="shared" ca="1" si="132"/>
        <v>9.1</v>
      </c>
      <c r="D741" s="57" t="str">
        <f t="shared" ca="1" si="133"/>
        <v>c</v>
      </c>
      <c r="E741" s="57" t="s">
        <v>25</v>
      </c>
      <c r="F741" s="64" t="str">
        <f t="shared" ca="1" si="134"/>
        <v>https://conservatoire.agglo-larochelle.fr/agenda?</v>
      </c>
      <c r="G741" s="57" t="str">
        <f t="shared" ca="1" si="135"/>
        <v>A</v>
      </c>
      <c r="H741" s="57" t="str">
        <f t="shared" ca="1" si="136"/>
        <v>x</v>
      </c>
      <c r="I741" s="57" t="str">
        <f t="shared" ca="1" si="137"/>
        <v>Majeure</v>
      </c>
      <c r="J741" s="59" t="str">
        <f t="shared" ca="1" si="138"/>
        <v>Plusieurs fois sur cette page uniquement</v>
      </c>
      <c r="K741" s="60">
        <f t="shared" ca="1" si="139"/>
        <v>2</v>
      </c>
      <c r="L741" s="60"/>
      <c r="M741" s="60">
        <f t="shared" ca="1" si="140"/>
        <v>0</v>
      </c>
      <c r="N741" s="61" t="str">
        <f t="shared" ca="1" si="141"/>
        <v xml:space="preserve">certains éléments structurants ne sont pas implémentés comme des titres : Lieu de l'évènement, en savoir plus, etc. </v>
      </c>
      <c r="O741" s="61"/>
      <c r="P741" s="62"/>
      <c r="Q741" s="62"/>
      <c r="R741" s="62"/>
      <c r="S741" s="62"/>
      <c r="T741" s="62"/>
      <c r="U741" s="63">
        <f t="shared" si="131"/>
        <v>0</v>
      </c>
    </row>
    <row r="742" spans="1:21" ht="15" hidden="1" customHeight="1" x14ac:dyDescent="0.3">
      <c r="A742" s="330"/>
      <c r="B742" s="56">
        <v>64</v>
      </c>
      <c r="C742" s="57" t="str">
        <f t="shared" ca="1" si="132"/>
        <v>9.1</v>
      </c>
      <c r="D742" s="57" t="str">
        <f t="shared" ca="1" si="133"/>
        <v>c</v>
      </c>
      <c r="E742" s="57" t="s">
        <v>28</v>
      </c>
      <c r="F742" s="64" t="str">
        <f t="shared" ca="1" si="134"/>
        <v>https://conservatoire.agglo-larochelle.fr/agenda?article=conservatoire-funky-band-et-ateliers-musiques-actuelles</v>
      </c>
      <c r="G742" s="57" t="str">
        <f t="shared" ca="1" si="135"/>
        <v>A</v>
      </c>
      <c r="H742" s="57" t="str">
        <f t="shared" ca="1" si="136"/>
        <v>x</v>
      </c>
      <c r="I742" s="57" t="str">
        <f t="shared" ca="1" si="137"/>
        <v/>
      </c>
      <c r="J742" s="59" t="str">
        <f t="shared" ca="1" si="138"/>
        <v/>
      </c>
      <c r="K742" s="60" t="str">
        <f t="shared" ca="1" si="139"/>
        <v/>
      </c>
      <c r="L742" s="60"/>
      <c r="M742" s="60">
        <f t="shared" ca="1" si="140"/>
        <v>0</v>
      </c>
      <c r="N742" s="61" t="str">
        <f t="shared" ca="1" si="141"/>
        <v/>
      </c>
      <c r="O742" s="61"/>
      <c r="P742" s="62"/>
      <c r="Q742" s="62"/>
      <c r="R742" s="62"/>
      <c r="S742" s="62"/>
      <c r="T742" s="62"/>
      <c r="U742" s="63">
        <f t="shared" si="131"/>
        <v>0</v>
      </c>
    </row>
    <row r="743" spans="1:21" ht="15" hidden="1" customHeight="1" x14ac:dyDescent="0.3">
      <c r="A743" s="330"/>
      <c r="B743" s="56">
        <v>64</v>
      </c>
      <c r="C743" s="57" t="str">
        <f t="shared" ca="1" si="132"/>
        <v>9.1</v>
      </c>
      <c r="D743" s="57" t="str">
        <f t="shared" ca="1" si="133"/>
        <v>c</v>
      </c>
      <c r="E743" s="57" t="s">
        <v>31</v>
      </c>
      <c r="F743" s="64" t="str">
        <f t="shared" ca="1" si="134"/>
        <v>https://conservatoire.agglo-larochelle.fr/actualites</v>
      </c>
      <c r="G743" s="57" t="str">
        <f t="shared" ca="1" si="135"/>
        <v>A</v>
      </c>
      <c r="H743" s="57" t="str">
        <f t="shared" ca="1" si="136"/>
        <v>x</v>
      </c>
      <c r="I743" s="57" t="str">
        <f t="shared" ca="1" si="137"/>
        <v/>
      </c>
      <c r="J743" s="59" t="str">
        <f t="shared" ca="1" si="138"/>
        <v/>
      </c>
      <c r="K743" s="60" t="str">
        <f t="shared" ca="1" si="139"/>
        <v/>
      </c>
      <c r="L743" s="60"/>
      <c r="M743" s="60">
        <f t="shared" ca="1" si="140"/>
        <v>0</v>
      </c>
      <c r="N743" s="61" t="str">
        <f t="shared" ca="1" si="141"/>
        <v/>
      </c>
      <c r="O743" s="61"/>
      <c r="P743" s="62"/>
      <c r="Q743" s="62"/>
      <c r="R743" s="62"/>
      <c r="S743" s="62"/>
      <c r="T743" s="62"/>
      <c r="U743" s="63">
        <f t="shared" si="131"/>
        <v>0</v>
      </c>
    </row>
    <row r="744" spans="1:21" ht="15" hidden="1" customHeight="1" x14ac:dyDescent="0.3">
      <c r="A744" s="330"/>
      <c r="B744" s="56">
        <v>64</v>
      </c>
      <c r="C744" s="57" t="str">
        <f t="shared" ca="1" si="132"/>
        <v>9.1</v>
      </c>
      <c r="D744" s="57" t="str">
        <f t="shared" ca="1" si="133"/>
        <v>c</v>
      </c>
      <c r="E744" s="57" t="s">
        <v>34</v>
      </c>
      <c r="F744" s="64" t="str">
        <f t="shared" ca="1" si="134"/>
        <v>https://conservatoire.agglo-larochelle.fr/-/ouverture-de-saison</v>
      </c>
      <c r="G744" s="57" t="str">
        <f t="shared" ca="1" si="135"/>
        <v>A</v>
      </c>
      <c r="H744" s="57" t="str">
        <f t="shared" ca="1" si="136"/>
        <v>x</v>
      </c>
      <c r="I744" s="57" t="str">
        <f t="shared" ca="1" si="137"/>
        <v/>
      </c>
      <c r="J744" s="59" t="str">
        <f t="shared" ca="1" si="138"/>
        <v/>
      </c>
      <c r="K744" s="60" t="str">
        <f t="shared" ca="1" si="139"/>
        <v/>
      </c>
      <c r="L744" s="60"/>
      <c r="M744" s="60">
        <f t="shared" ca="1" si="140"/>
        <v>0</v>
      </c>
      <c r="N744" s="61" t="str">
        <f t="shared" ca="1" si="141"/>
        <v/>
      </c>
      <c r="O744" s="61"/>
      <c r="P744" s="62"/>
      <c r="Q744" s="62"/>
      <c r="R744" s="62"/>
      <c r="S744" s="62"/>
      <c r="T744" s="62"/>
      <c r="U744" s="63">
        <f t="shared" si="131"/>
        <v>0</v>
      </c>
    </row>
    <row r="745" spans="1:21" ht="54" customHeight="1" x14ac:dyDescent="0.3">
      <c r="A745" s="330"/>
      <c r="B745" s="56">
        <v>64</v>
      </c>
      <c r="C745" s="57" t="str">
        <f t="shared" ca="1" si="132"/>
        <v>9.1</v>
      </c>
      <c r="D745" s="57" t="str">
        <f t="shared" ca="1" si="133"/>
        <v>c</v>
      </c>
      <c r="E745" s="57" t="s">
        <v>37</v>
      </c>
      <c r="F745" s="64" t="str">
        <f t="shared" ca="1" si="134"/>
        <v>https://conservatoire.agglo-larochelle.fr/contactez-nous</v>
      </c>
      <c r="G745" s="57" t="str">
        <f t="shared" ca="1" si="135"/>
        <v>A</v>
      </c>
      <c r="H745" s="57" t="str">
        <f t="shared" ca="1" si="136"/>
        <v>x</v>
      </c>
      <c r="I745" s="57" t="str">
        <f t="shared" ca="1" si="137"/>
        <v>Mineure</v>
      </c>
      <c r="J745" s="59" t="str">
        <f t="shared" ca="1" si="138"/>
        <v>Une seule fois dans la page</v>
      </c>
      <c r="K745" s="60">
        <f t="shared" ca="1" si="139"/>
        <v>4</v>
      </c>
      <c r="L745" s="60"/>
      <c r="M745" s="60">
        <f t="shared" ca="1" si="140"/>
        <v>0</v>
      </c>
      <c r="N745" s="61" t="str">
        <f t="shared" ca="1" si="141"/>
        <v xml:space="preserve">le texte "Conservatoire de Musique et Danse
39, rue Thiers 17000 La Rochelle
05 46 41 07 37" est implémenté comme un titre bien qu'il ne soit pas structurant </v>
      </c>
      <c r="O745" s="61"/>
      <c r="P745" s="62"/>
      <c r="Q745" s="62"/>
      <c r="R745" s="62"/>
      <c r="S745" s="62"/>
      <c r="T745" s="62"/>
      <c r="U745" s="63">
        <f t="shared" si="131"/>
        <v>0</v>
      </c>
    </row>
    <row r="746" spans="1:21" ht="15" hidden="1" customHeight="1" x14ac:dyDescent="0.3">
      <c r="A746" s="330"/>
      <c r="B746" s="46">
        <v>64</v>
      </c>
      <c r="C746" s="47" t="str">
        <f t="shared" ca="1" si="132"/>
        <v>9.1</v>
      </c>
      <c r="D746" s="47" t="str">
        <f t="shared" ca="1" si="133"/>
        <v>c</v>
      </c>
      <c r="E746" s="47" t="s">
        <v>40</v>
      </c>
      <c r="F746" s="65" t="str">
        <f t="shared" ca="1" si="134"/>
        <v>https://conservatoire.agglo-larochelle.fr/pratique/reseau-des-ecoles-de-l-agglo?article=puilboreau-a-deux-pas-de-la</v>
      </c>
      <c r="G746" s="47" t="str">
        <f t="shared" ca="1" si="135"/>
        <v>A</v>
      </c>
      <c r="H746" s="47" t="str">
        <f t="shared" ca="1" si="136"/>
        <v>x</v>
      </c>
      <c r="I746" s="47" t="str">
        <f t="shared" ca="1" si="137"/>
        <v/>
      </c>
      <c r="J746" s="49" t="str">
        <f t="shared" ca="1" si="138"/>
        <v/>
      </c>
      <c r="K746" s="50" t="str">
        <f t="shared" ca="1" si="139"/>
        <v/>
      </c>
      <c r="L746" s="50"/>
      <c r="M746" s="50">
        <f t="shared" ca="1" si="140"/>
        <v>0</v>
      </c>
      <c r="N746" s="51" t="str">
        <f t="shared" ca="1" si="141"/>
        <v/>
      </c>
      <c r="O746" s="51"/>
      <c r="P746" s="52"/>
      <c r="Q746" s="52"/>
      <c r="R746" s="52"/>
      <c r="S746" s="52"/>
      <c r="T746" s="52"/>
      <c r="U746" s="53">
        <f t="shared" si="131"/>
        <v>0</v>
      </c>
    </row>
    <row r="747" spans="1:21" ht="15" hidden="1" customHeight="1" x14ac:dyDescent="0.3">
      <c r="A747" s="330"/>
      <c r="B747" s="56">
        <v>64</v>
      </c>
      <c r="C747" s="57" t="str">
        <f t="shared" ca="1" si="132"/>
        <v>9.1</v>
      </c>
      <c r="D747" s="57" t="str">
        <f t="shared" ca="1" si="133"/>
        <v>c</v>
      </c>
      <c r="E747" s="57" t="s">
        <v>43</v>
      </c>
      <c r="F747" s="64" t="str">
        <f t="shared" ca="1" si="134"/>
        <v>https://conservatoire.agglo-larochelle.fr/ressources-documentaires</v>
      </c>
      <c r="G747" s="57" t="str">
        <f t="shared" ca="1" si="135"/>
        <v>A</v>
      </c>
      <c r="H747" s="57" t="str">
        <f t="shared" ca="1" si="136"/>
        <v>x</v>
      </c>
      <c r="I747" s="57" t="str">
        <f t="shared" ca="1" si="137"/>
        <v/>
      </c>
      <c r="J747" s="59" t="str">
        <f t="shared" ca="1" si="138"/>
        <v/>
      </c>
      <c r="K747" s="60" t="str">
        <f t="shared" ca="1" si="139"/>
        <v/>
      </c>
      <c r="L747" s="60"/>
      <c r="M747" s="60">
        <f t="shared" ca="1" si="140"/>
        <v>0</v>
      </c>
      <c r="N747" s="61" t="str">
        <f t="shared" ca="1" si="141"/>
        <v/>
      </c>
      <c r="O747" s="61"/>
      <c r="P747" s="62"/>
      <c r="Q747" s="62"/>
      <c r="R747" s="62"/>
      <c r="S747" s="62"/>
      <c r="T747" s="62"/>
      <c r="U747" s="63">
        <f t="shared" si="131"/>
        <v>0</v>
      </c>
    </row>
    <row r="748" spans="1:21" ht="15" hidden="1" customHeight="1" x14ac:dyDescent="0.3">
      <c r="A748" s="330"/>
      <c r="B748" s="56">
        <v>64</v>
      </c>
      <c r="C748" s="57" t="str">
        <f t="shared" ca="1" si="132"/>
        <v>9.1</v>
      </c>
      <c r="D748" s="57" t="str">
        <f t="shared" ca="1" si="133"/>
        <v>c</v>
      </c>
      <c r="E748" s="57" t="s">
        <v>46</v>
      </c>
      <c r="F748" s="64" t="str">
        <f t="shared" ca="1" si="134"/>
        <v>https://conservatoire.agglo-larochelle.fr/accessibilite</v>
      </c>
      <c r="G748" s="57" t="str">
        <f t="shared" ca="1" si="135"/>
        <v>A</v>
      </c>
      <c r="H748" s="57" t="str">
        <f t="shared" ca="1" si="136"/>
        <v>x</v>
      </c>
      <c r="I748" s="57" t="str">
        <f t="shared" ca="1" si="137"/>
        <v/>
      </c>
      <c r="J748" s="59" t="str">
        <f t="shared" ca="1" si="138"/>
        <v/>
      </c>
      <c r="K748" s="60" t="str">
        <f t="shared" ca="1" si="139"/>
        <v/>
      </c>
      <c r="L748" s="60"/>
      <c r="M748" s="60">
        <f t="shared" ca="1" si="140"/>
        <v>0</v>
      </c>
      <c r="N748" s="61" t="str">
        <f t="shared" ca="1" si="141"/>
        <v/>
      </c>
      <c r="O748" s="61"/>
      <c r="P748" s="62"/>
      <c r="Q748" s="62"/>
      <c r="R748" s="62"/>
      <c r="S748" s="62"/>
      <c r="T748" s="62"/>
      <c r="U748" s="63">
        <f t="shared" si="131"/>
        <v>0</v>
      </c>
    </row>
    <row r="749" spans="1:21" ht="15" hidden="1" customHeight="1" x14ac:dyDescent="0.3">
      <c r="A749" s="330"/>
      <c r="B749" s="56">
        <v>64</v>
      </c>
      <c r="C749" s="57" t="str">
        <f t="shared" ca="1" si="132"/>
        <v>9.1</v>
      </c>
      <c r="D749" s="57" t="str">
        <f t="shared" ca="1" si="133"/>
        <v>c</v>
      </c>
      <c r="E749" s="57" t="s">
        <v>49</v>
      </c>
      <c r="F749" s="64" t="str">
        <f t="shared" ca="1" si="134"/>
        <v>https://conservatoire.agglo-larochelle.fr/mentions-legales</v>
      </c>
      <c r="G749" s="57" t="str">
        <f t="shared" ca="1" si="135"/>
        <v>A</v>
      </c>
      <c r="H749" s="57" t="str">
        <f t="shared" ca="1" si="136"/>
        <v>x</v>
      </c>
      <c r="I749" s="57" t="str">
        <f t="shared" ca="1" si="137"/>
        <v/>
      </c>
      <c r="J749" s="59" t="str">
        <f t="shared" ca="1" si="138"/>
        <v/>
      </c>
      <c r="K749" s="60" t="str">
        <f t="shared" ca="1" si="139"/>
        <v/>
      </c>
      <c r="L749" s="60"/>
      <c r="M749" s="60">
        <f t="shared" ca="1" si="140"/>
        <v>0</v>
      </c>
      <c r="N749" s="61" t="str">
        <f t="shared" ca="1" si="141"/>
        <v/>
      </c>
      <c r="O749" s="61"/>
      <c r="P749" s="62"/>
      <c r="Q749" s="62"/>
      <c r="R749" s="62"/>
      <c r="S749" s="62"/>
      <c r="T749" s="62"/>
      <c r="U749" s="63">
        <f t="shared" si="131"/>
        <v>0</v>
      </c>
    </row>
    <row r="750" spans="1:21" ht="15" hidden="1" customHeight="1" x14ac:dyDescent="0.3">
      <c r="A750" s="330"/>
      <c r="B750" s="56">
        <v>65</v>
      </c>
      <c r="C750" s="57" t="str">
        <f t="shared" ca="1" si="132"/>
        <v>9.2</v>
      </c>
      <c r="D750" s="57" t="str">
        <f t="shared" ca="1" si="133"/>
        <v>c</v>
      </c>
      <c r="E750" s="57" t="s">
        <v>10</v>
      </c>
      <c r="F750" s="64" t="str">
        <f t="shared" ca="1" si="134"/>
        <v>https://conservatoire.agglo-larochelle.fr/</v>
      </c>
      <c r="G750" s="57" t="str">
        <f t="shared" ca="1" si="135"/>
        <v>A</v>
      </c>
      <c r="H750" s="57" t="str">
        <f t="shared" ca="1" si="136"/>
        <v/>
      </c>
      <c r="I750" s="57" t="str">
        <f t="shared" ca="1" si="137"/>
        <v/>
      </c>
      <c r="J750" s="59" t="str">
        <f t="shared" ca="1" si="138"/>
        <v/>
      </c>
      <c r="K750" s="60" t="str">
        <f t="shared" ca="1" si="139"/>
        <v/>
      </c>
      <c r="L750" s="60"/>
      <c r="M750" s="60">
        <f t="shared" ca="1" si="140"/>
        <v>0</v>
      </c>
      <c r="N750" s="61" t="str">
        <f t="shared" ca="1" si="141"/>
        <v/>
      </c>
      <c r="O750" s="61"/>
      <c r="P750" s="62"/>
      <c r="Q750" s="62"/>
      <c r="R750" s="62"/>
      <c r="S750" s="62"/>
      <c r="T750" s="62"/>
      <c r="U750" s="63">
        <f t="shared" si="131"/>
        <v>0</v>
      </c>
    </row>
    <row r="751" spans="1:21" ht="15" hidden="1" customHeight="1" x14ac:dyDescent="0.3">
      <c r="A751" s="330"/>
      <c r="B751" s="56">
        <v>65</v>
      </c>
      <c r="C751" s="57" t="str">
        <f t="shared" ca="1" si="132"/>
        <v>9.2</v>
      </c>
      <c r="D751" s="57" t="str">
        <f t="shared" ca="1" si="133"/>
        <v>c</v>
      </c>
      <c r="E751" s="57" t="s">
        <v>13</v>
      </c>
      <c r="F751" s="64" t="str">
        <f t="shared" ca="1" si="134"/>
        <v>https://conservatoire.agglo-larochelle.fr/plan-du-site</v>
      </c>
      <c r="G751" s="57" t="str">
        <f t="shared" ca="1" si="135"/>
        <v>A</v>
      </c>
      <c r="H751" s="57" t="str">
        <f t="shared" ca="1" si="136"/>
        <v/>
      </c>
      <c r="I751" s="57" t="str">
        <f t="shared" ca="1" si="137"/>
        <v/>
      </c>
      <c r="J751" s="59" t="str">
        <f t="shared" ca="1" si="138"/>
        <v/>
      </c>
      <c r="K751" s="60" t="str">
        <f t="shared" ca="1" si="139"/>
        <v/>
      </c>
      <c r="L751" s="60"/>
      <c r="M751" s="60">
        <f t="shared" ca="1" si="140"/>
        <v>0</v>
      </c>
      <c r="N751" s="61" t="str">
        <f t="shared" ca="1" si="141"/>
        <v/>
      </c>
      <c r="O751" s="61"/>
      <c r="P751" s="62"/>
      <c r="Q751" s="62"/>
      <c r="R751" s="62"/>
      <c r="S751" s="62"/>
      <c r="T751" s="62"/>
      <c r="U751" s="63">
        <f t="shared" si="131"/>
        <v>0</v>
      </c>
    </row>
    <row r="752" spans="1:21" ht="15" hidden="1" customHeight="1" x14ac:dyDescent="0.3">
      <c r="A752" s="330"/>
      <c r="B752" s="56">
        <v>65</v>
      </c>
      <c r="C752" s="57" t="str">
        <f t="shared" ca="1" si="132"/>
        <v>9.2</v>
      </c>
      <c r="D752" s="57" t="str">
        <f t="shared" ca="1" si="133"/>
        <v>c</v>
      </c>
      <c r="E752" s="57" t="s">
        <v>16</v>
      </c>
      <c r="F752" s="64" t="str">
        <f t="shared" ca="1" si="134"/>
        <v>https://conservatoire.agglo-larochelle.fr/musique</v>
      </c>
      <c r="G752" s="57" t="str">
        <f t="shared" ca="1" si="135"/>
        <v>A</v>
      </c>
      <c r="H752" s="57" t="str">
        <f t="shared" ca="1" si="136"/>
        <v/>
      </c>
      <c r="I752" s="57" t="str">
        <f t="shared" ca="1" si="137"/>
        <v/>
      </c>
      <c r="J752" s="59" t="str">
        <f t="shared" ca="1" si="138"/>
        <v/>
      </c>
      <c r="K752" s="60" t="str">
        <f t="shared" ca="1" si="139"/>
        <v/>
      </c>
      <c r="L752" s="60"/>
      <c r="M752" s="60">
        <f t="shared" ca="1" si="140"/>
        <v>0</v>
      </c>
      <c r="N752" s="61" t="str">
        <f t="shared" ca="1" si="141"/>
        <v/>
      </c>
      <c r="O752" s="61"/>
      <c r="P752" s="62"/>
      <c r="Q752" s="62"/>
      <c r="R752" s="62"/>
      <c r="S752" s="62"/>
      <c r="T752" s="62"/>
      <c r="U752" s="63">
        <f t="shared" si="131"/>
        <v>0</v>
      </c>
    </row>
    <row r="753" spans="1:21" ht="15" hidden="1" customHeight="1" x14ac:dyDescent="0.3">
      <c r="A753" s="330"/>
      <c r="B753" s="56">
        <v>65</v>
      </c>
      <c r="C753" s="57" t="str">
        <f t="shared" ca="1" si="132"/>
        <v>9.2</v>
      </c>
      <c r="D753" s="57" t="str">
        <f t="shared" ca="1" si="133"/>
        <v>c</v>
      </c>
      <c r="E753" s="57" t="s">
        <v>19</v>
      </c>
      <c r="F753" s="64" t="str">
        <f t="shared" ca="1" si="134"/>
        <v>https://conservatoire.agglo-larochelle.fr/musique/parcours-du-musicien</v>
      </c>
      <c r="G753" s="57" t="str">
        <f t="shared" ca="1" si="135"/>
        <v>A</v>
      </c>
      <c r="H753" s="57" t="str">
        <f t="shared" ca="1" si="136"/>
        <v/>
      </c>
      <c r="I753" s="57" t="str">
        <f t="shared" ca="1" si="137"/>
        <v/>
      </c>
      <c r="J753" s="59" t="str">
        <f t="shared" ca="1" si="138"/>
        <v/>
      </c>
      <c r="K753" s="60" t="str">
        <f t="shared" ca="1" si="139"/>
        <v/>
      </c>
      <c r="L753" s="60"/>
      <c r="M753" s="60">
        <f t="shared" ca="1" si="140"/>
        <v>0</v>
      </c>
      <c r="N753" s="61" t="str">
        <f t="shared" ca="1" si="141"/>
        <v/>
      </c>
      <c r="O753" s="61"/>
      <c r="P753" s="62"/>
      <c r="Q753" s="62"/>
      <c r="R753" s="62"/>
      <c r="S753" s="62"/>
      <c r="T753" s="62"/>
      <c r="U753" s="63">
        <f t="shared" si="131"/>
        <v>0</v>
      </c>
    </row>
    <row r="754" spans="1:21" ht="15" hidden="1" customHeight="1" x14ac:dyDescent="0.3">
      <c r="A754" s="330"/>
      <c r="B754" s="56">
        <v>65</v>
      </c>
      <c r="C754" s="57" t="str">
        <f t="shared" ca="1" si="132"/>
        <v>9.2</v>
      </c>
      <c r="D754" s="57" t="str">
        <f t="shared" ca="1" si="133"/>
        <v>c</v>
      </c>
      <c r="E754" s="57" t="s">
        <v>22</v>
      </c>
      <c r="F754" s="64" t="str">
        <f t="shared" ca="1" si="134"/>
        <v>https://conservatoire.agglo-larochelle.fr/musique/enseignants-musique</v>
      </c>
      <c r="G754" s="57" t="str">
        <f t="shared" ca="1" si="135"/>
        <v>A</v>
      </c>
      <c r="H754" s="57" t="str">
        <f t="shared" ca="1" si="136"/>
        <v/>
      </c>
      <c r="I754" s="57" t="str">
        <f t="shared" ca="1" si="137"/>
        <v/>
      </c>
      <c r="J754" s="59" t="str">
        <f t="shared" ca="1" si="138"/>
        <v/>
      </c>
      <c r="K754" s="60" t="str">
        <f t="shared" ca="1" si="139"/>
        <v/>
      </c>
      <c r="L754" s="60"/>
      <c r="M754" s="60">
        <f t="shared" ca="1" si="140"/>
        <v>0</v>
      </c>
      <c r="N754" s="61" t="str">
        <f t="shared" ca="1" si="141"/>
        <v/>
      </c>
      <c r="O754" s="61"/>
      <c r="P754" s="62"/>
      <c r="Q754" s="62"/>
      <c r="R754" s="62"/>
      <c r="S754" s="62"/>
      <c r="T754" s="62"/>
      <c r="U754" s="63">
        <f t="shared" si="131"/>
        <v>0</v>
      </c>
    </row>
    <row r="755" spans="1:21" ht="15" hidden="1" customHeight="1" x14ac:dyDescent="0.3">
      <c r="A755" s="330"/>
      <c r="B755" s="56">
        <v>65</v>
      </c>
      <c r="C755" s="57" t="str">
        <f t="shared" ca="1" si="132"/>
        <v>9.2</v>
      </c>
      <c r="D755" s="57" t="str">
        <f t="shared" ca="1" si="133"/>
        <v>c</v>
      </c>
      <c r="E755" s="57" t="s">
        <v>25</v>
      </c>
      <c r="F755" s="64" t="str">
        <f t="shared" ca="1" si="134"/>
        <v>https://conservatoire.agglo-larochelle.fr/agenda?</v>
      </c>
      <c r="G755" s="57" t="str">
        <f t="shared" ca="1" si="135"/>
        <v>A</v>
      </c>
      <c r="H755" s="57" t="str">
        <f t="shared" ca="1" si="136"/>
        <v/>
      </c>
      <c r="I755" s="57" t="str">
        <f t="shared" ca="1" si="137"/>
        <v/>
      </c>
      <c r="J755" s="59" t="str">
        <f t="shared" ca="1" si="138"/>
        <v/>
      </c>
      <c r="K755" s="60" t="str">
        <f t="shared" ca="1" si="139"/>
        <v/>
      </c>
      <c r="L755" s="60"/>
      <c r="M755" s="60">
        <f t="shared" ca="1" si="140"/>
        <v>0</v>
      </c>
      <c r="N755" s="61" t="str">
        <f t="shared" ca="1" si="141"/>
        <v/>
      </c>
      <c r="O755" s="61"/>
      <c r="P755" s="62"/>
      <c r="Q755" s="62"/>
      <c r="R755" s="62"/>
      <c r="S755" s="62"/>
      <c r="T755" s="62"/>
      <c r="U755" s="63">
        <f t="shared" si="131"/>
        <v>0</v>
      </c>
    </row>
    <row r="756" spans="1:21" ht="15" hidden="1" customHeight="1" x14ac:dyDescent="0.3">
      <c r="A756" s="330"/>
      <c r="B756" s="56">
        <v>65</v>
      </c>
      <c r="C756" s="57" t="str">
        <f t="shared" ca="1" si="132"/>
        <v>9.2</v>
      </c>
      <c r="D756" s="57" t="str">
        <f t="shared" ca="1" si="133"/>
        <v>c</v>
      </c>
      <c r="E756" s="57" t="s">
        <v>28</v>
      </c>
      <c r="F756" s="64" t="str">
        <f t="shared" ca="1" si="134"/>
        <v>https://conservatoire.agglo-larochelle.fr/agenda?article=conservatoire-funky-band-et-ateliers-musiques-actuelles</v>
      </c>
      <c r="G756" s="57" t="str">
        <f t="shared" ca="1" si="135"/>
        <v>A</v>
      </c>
      <c r="H756" s="57" t="str">
        <f t="shared" ca="1" si="136"/>
        <v/>
      </c>
      <c r="I756" s="57" t="str">
        <f t="shared" ca="1" si="137"/>
        <v/>
      </c>
      <c r="J756" s="59" t="str">
        <f t="shared" ca="1" si="138"/>
        <v/>
      </c>
      <c r="K756" s="60" t="str">
        <f t="shared" ca="1" si="139"/>
        <v/>
      </c>
      <c r="L756" s="60"/>
      <c r="M756" s="60">
        <f t="shared" ca="1" si="140"/>
        <v>0</v>
      </c>
      <c r="N756" s="61" t="str">
        <f t="shared" ca="1" si="141"/>
        <v/>
      </c>
      <c r="O756" s="61"/>
      <c r="P756" s="62"/>
      <c r="Q756" s="62"/>
      <c r="R756" s="62"/>
      <c r="S756" s="62"/>
      <c r="T756" s="62"/>
      <c r="U756" s="63">
        <f t="shared" si="131"/>
        <v>0</v>
      </c>
    </row>
    <row r="757" spans="1:21" ht="15" hidden="1" customHeight="1" x14ac:dyDescent="0.3">
      <c r="A757" s="330"/>
      <c r="B757" s="56">
        <v>65</v>
      </c>
      <c r="C757" s="57" t="str">
        <f t="shared" ca="1" si="132"/>
        <v>9.2</v>
      </c>
      <c r="D757" s="57" t="str">
        <f t="shared" ca="1" si="133"/>
        <v>c</v>
      </c>
      <c r="E757" s="57" t="s">
        <v>31</v>
      </c>
      <c r="F757" s="64" t="str">
        <f t="shared" ca="1" si="134"/>
        <v>https://conservatoire.agglo-larochelle.fr/actualites</v>
      </c>
      <c r="G757" s="57" t="str">
        <f t="shared" ca="1" si="135"/>
        <v>A</v>
      </c>
      <c r="H757" s="57" t="str">
        <f t="shared" ca="1" si="136"/>
        <v/>
      </c>
      <c r="I757" s="57" t="str">
        <f t="shared" ca="1" si="137"/>
        <v/>
      </c>
      <c r="J757" s="59" t="str">
        <f t="shared" ca="1" si="138"/>
        <v/>
      </c>
      <c r="K757" s="60" t="str">
        <f t="shared" ca="1" si="139"/>
        <v/>
      </c>
      <c r="L757" s="60"/>
      <c r="M757" s="60">
        <f t="shared" ca="1" si="140"/>
        <v>0</v>
      </c>
      <c r="N757" s="61" t="str">
        <f t="shared" ca="1" si="141"/>
        <v/>
      </c>
      <c r="O757" s="61"/>
      <c r="P757" s="62"/>
      <c r="Q757" s="62"/>
      <c r="R757" s="62"/>
      <c r="S757" s="62"/>
      <c r="T757" s="62"/>
      <c r="U757" s="63">
        <f t="shared" si="131"/>
        <v>0</v>
      </c>
    </row>
    <row r="758" spans="1:21" ht="15" hidden="1" customHeight="1" x14ac:dyDescent="0.3">
      <c r="A758" s="330"/>
      <c r="B758" s="56">
        <v>65</v>
      </c>
      <c r="C758" s="57" t="str">
        <f t="shared" ca="1" si="132"/>
        <v>9.2</v>
      </c>
      <c r="D758" s="57" t="str">
        <f t="shared" ca="1" si="133"/>
        <v>c</v>
      </c>
      <c r="E758" s="57" t="s">
        <v>34</v>
      </c>
      <c r="F758" s="64" t="str">
        <f t="shared" ca="1" si="134"/>
        <v>https://conservatoire.agglo-larochelle.fr/-/ouverture-de-saison</v>
      </c>
      <c r="G758" s="57" t="str">
        <f t="shared" ca="1" si="135"/>
        <v>A</v>
      </c>
      <c r="H758" s="57" t="str">
        <f t="shared" ca="1" si="136"/>
        <v/>
      </c>
      <c r="I758" s="57" t="str">
        <f t="shared" ca="1" si="137"/>
        <v/>
      </c>
      <c r="J758" s="59" t="str">
        <f t="shared" ca="1" si="138"/>
        <v/>
      </c>
      <c r="K758" s="60" t="str">
        <f t="shared" ca="1" si="139"/>
        <v/>
      </c>
      <c r="L758" s="60"/>
      <c r="M758" s="60">
        <f t="shared" ca="1" si="140"/>
        <v>0</v>
      </c>
      <c r="N758" s="61" t="str">
        <f t="shared" ca="1" si="141"/>
        <v/>
      </c>
      <c r="O758" s="61"/>
      <c r="P758" s="62"/>
      <c r="Q758" s="62"/>
      <c r="R758" s="62"/>
      <c r="S758" s="62"/>
      <c r="T758" s="62"/>
      <c r="U758" s="63">
        <f t="shared" si="131"/>
        <v>0</v>
      </c>
    </row>
    <row r="759" spans="1:21" ht="15" hidden="1" customHeight="1" x14ac:dyDescent="0.3">
      <c r="A759" s="330"/>
      <c r="B759" s="56">
        <v>65</v>
      </c>
      <c r="C759" s="57" t="str">
        <f t="shared" ca="1" si="132"/>
        <v>9.2</v>
      </c>
      <c r="D759" s="57" t="str">
        <f t="shared" ca="1" si="133"/>
        <v>c</v>
      </c>
      <c r="E759" s="57" t="s">
        <v>37</v>
      </c>
      <c r="F759" s="64" t="str">
        <f t="shared" ca="1" si="134"/>
        <v>https://conservatoire.agglo-larochelle.fr/contactez-nous</v>
      </c>
      <c r="G759" s="57" t="str">
        <f t="shared" ca="1" si="135"/>
        <v>A</v>
      </c>
      <c r="H759" s="57" t="str">
        <f t="shared" ca="1" si="136"/>
        <v/>
      </c>
      <c r="I759" s="57" t="str">
        <f t="shared" ca="1" si="137"/>
        <v/>
      </c>
      <c r="J759" s="59" t="str">
        <f t="shared" ca="1" si="138"/>
        <v/>
      </c>
      <c r="K759" s="60" t="str">
        <f t="shared" ca="1" si="139"/>
        <v/>
      </c>
      <c r="L759" s="60"/>
      <c r="M759" s="60">
        <f t="shared" ca="1" si="140"/>
        <v>0</v>
      </c>
      <c r="N759" s="61" t="str">
        <f t="shared" ca="1" si="141"/>
        <v/>
      </c>
      <c r="O759" s="61"/>
      <c r="P759" s="62"/>
      <c r="Q759" s="62"/>
      <c r="R759" s="62"/>
      <c r="S759" s="62"/>
      <c r="T759" s="62"/>
      <c r="U759" s="63">
        <f t="shared" si="131"/>
        <v>0</v>
      </c>
    </row>
    <row r="760" spans="1:21" ht="15" hidden="1" customHeight="1" x14ac:dyDescent="0.3">
      <c r="A760" s="330"/>
      <c r="B760" s="56">
        <v>65</v>
      </c>
      <c r="C760" s="57" t="str">
        <f t="shared" ca="1" si="132"/>
        <v>9.2</v>
      </c>
      <c r="D760" s="57" t="str">
        <f t="shared" ca="1" si="133"/>
        <v>c</v>
      </c>
      <c r="E760" s="57" t="s">
        <v>40</v>
      </c>
      <c r="F760" s="64" t="str">
        <f t="shared" ca="1" si="134"/>
        <v>https://conservatoire.agglo-larochelle.fr/pratique/reseau-des-ecoles-de-l-agglo?article=puilboreau-a-deux-pas-de-la</v>
      </c>
      <c r="G760" s="57" t="str">
        <f t="shared" ca="1" si="135"/>
        <v>A</v>
      </c>
      <c r="H760" s="57" t="str">
        <f t="shared" ca="1" si="136"/>
        <v/>
      </c>
      <c r="I760" s="57" t="str">
        <f t="shared" ca="1" si="137"/>
        <v/>
      </c>
      <c r="J760" s="59" t="str">
        <f t="shared" ca="1" si="138"/>
        <v/>
      </c>
      <c r="K760" s="60" t="str">
        <f t="shared" ca="1" si="139"/>
        <v/>
      </c>
      <c r="L760" s="60"/>
      <c r="M760" s="60">
        <f t="shared" ca="1" si="140"/>
        <v>0</v>
      </c>
      <c r="N760" s="61" t="str">
        <f t="shared" ca="1" si="141"/>
        <v/>
      </c>
      <c r="O760" s="61"/>
      <c r="P760" s="62"/>
      <c r="Q760" s="62"/>
      <c r="R760" s="62"/>
      <c r="S760" s="62"/>
      <c r="T760" s="62"/>
      <c r="U760" s="63">
        <f t="shared" si="131"/>
        <v>0</v>
      </c>
    </row>
    <row r="761" spans="1:21" ht="15" hidden="1" customHeight="1" x14ac:dyDescent="0.3">
      <c r="A761" s="330"/>
      <c r="B761" s="56">
        <v>65</v>
      </c>
      <c r="C761" s="57" t="str">
        <f t="shared" ca="1" si="132"/>
        <v>9.2</v>
      </c>
      <c r="D761" s="57" t="str">
        <f t="shared" ca="1" si="133"/>
        <v>c</v>
      </c>
      <c r="E761" s="57" t="s">
        <v>43</v>
      </c>
      <c r="F761" s="64" t="str">
        <f t="shared" ca="1" si="134"/>
        <v>https://conservatoire.agglo-larochelle.fr/ressources-documentaires</v>
      </c>
      <c r="G761" s="57" t="str">
        <f t="shared" ca="1" si="135"/>
        <v>A</v>
      </c>
      <c r="H761" s="57" t="str">
        <f t="shared" ca="1" si="136"/>
        <v/>
      </c>
      <c r="I761" s="57" t="str">
        <f t="shared" ca="1" si="137"/>
        <v/>
      </c>
      <c r="J761" s="59" t="str">
        <f t="shared" ca="1" si="138"/>
        <v/>
      </c>
      <c r="K761" s="60" t="str">
        <f t="shared" ca="1" si="139"/>
        <v/>
      </c>
      <c r="L761" s="60"/>
      <c r="M761" s="60">
        <f t="shared" ca="1" si="140"/>
        <v>0</v>
      </c>
      <c r="N761" s="61" t="str">
        <f t="shared" ca="1" si="141"/>
        <v/>
      </c>
      <c r="O761" s="61"/>
      <c r="P761" s="62"/>
      <c r="Q761" s="62"/>
      <c r="R761" s="62"/>
      <c r="S761" s="62"/>
      <c r="T761" s="62"/>
      <c r="U761" s="63">
        <f t="shared" si="131"/>
        <v>0</v>
      </c>
    </row>
    <row r="762" spans="1:21" ht="15" hidden="1" customHeight="1" x14ac:dyDescent="0.3">
      <c r="A762" s="330"/>
      <c r="B762" s="56">
        <v>65</v>
      </c>
      <c r="C762" s="57" t="str">
        <f t="shared" ca="1" si="132"/>
        <v>9.2</v>
      </c>
      <c r="D762" s="57" t="str">
        <f t="shared" ca="1" si="133"/>
        <v>c</v>
      </c>
      <c r="E762" s="57" t="s">
        <v>46</v>
      </c>
      <c r="F762" s="64" t="str">
        <f t="shared" ca="1" si="134"/>
        <v>https://conservatoire.agglo-larochelle.fr/accessibilite</v>
      </c>
      <c r="G762" s="57" t="str">
        <f t="shared" ca="1" si="135"/>
        <v>A</v>
      </c>
      <c r="H762" s="57" t="str">
        <f t="shared" ca="1" si="136"/>
        <v/>
      </c>
      <c r="I762" s="57" t="str">
        <f t="shared" ca="1" si="137"/>
        <v/>
      </c>
      <c r="J762" s="59" t="str">
        <f t="shared" ca="1" si="138"/>
        <v/>
      </c>
      <c r="K762" s="60" t="str">
        <f t="shared" ca="1" si="139"/>
        <v/>
      </c>
      <c r="L762" s="60"/>
      <c r="M762" s="60">
        <f t="shared" ca="1" si="140"/>
        <v>0</v>
      </c>
      <c r="N762" s="61" t="str">
        <f t="shared" ca="1" si="141"/>
        <v/>
      </c>
      <c r="O762" s="61"/>
      <c r="P762" s="62"/>
      <c r="Q762" s="62"/>
      <c r="R762" s="62"/>
      <c r="S762" s="62"/>
      <c r="T762" s="62"/>
      <c r="U762" s="63">
        <f t="shared" si="131"/>
        <v>0</v>
      </c>
    </row>
    <row r="763" spans="1:21" ht="15" hidden="1" customHeight="1" x14ac:dyDescent="0.3">
      <c r="A763" s="330"/>
      <c r="B763" s="56">
        <v>65</v>
      </c>
      <c r="C763" s="57" t="str">
        <f t="shared" ca="1" si="132"/>
        <v>9.2</v>
      </c>
      <c r="D763" s="57" t="str">
        <f t="shared" ca="1" si="133"/>
        <v>c</v>
      </c>
      <c r="E763" s="57" t="s">
        <v>49</v>
      </c>
      <c r="F763" s="64" t="str">
        <f t="shared" ca="1" si="134"/>
        <v>https://conservatoire.agglo-larochelle.fr/mentions-legales</v>
      </c>
      <c r="G763" s="57" t="str">
        <f t="shared" ca="1" si="135"/>
        <v>A</v>
      </c>
      <c r="H763" s="57" t="str">
        <f t="shared" ca="1" si="136"/>
        <v/>
      </c>
      <c r="I763" s="57" t="str">
        <f t="shared" ca="1" si="137"/>
        <v/>
      </c>
      <c r="J763" s="59" t="str">
        <f t="shared" ca="1" si="138"/>
        <v/>
      </c>
      <c r="K763" s="60" t="str">
        <f t="shared" ca="1" si="139"/>
        <v/>
      </c>
      <c r="L763" s="60"/>
      <c r="M763" s="60">
        <f t="shared" ca="1" si="140"/>
        <v>0</v>
      </c>
      <c r="N763" s="61" t="str">
        <f t="shared" ca="1" si="141"/>
        <v/>
      </c>
      <c r="O763" s="61"/>
      <c r="P763" s="62"/>
      <c r="Q763" s="62"/>
      <c r="R763" s="62"/>
      <c r="S763" s="62"/>
      <c r="T763" s="62"/>
      <c r="U763" s="63">
        <f t="shared" si="131"/>
        <v>0</v>
      </c>
    </row>
    <row r="764" spans="1:21" ht="15" hidden="1" customHeight="1" x14ac:dyDescent="0.3">
      <c r="A764" s="330"/>
      <c r="B764" s="46">
        <v>66</v>
      </c>
      <c r="C764" s="47" t="str">
        <f t="shared" ca="1" si="132"/>
        <v>9.3</v>
      </c>
      <c r="D764" s="47" t="str">
        <f t="shared" ca="1" si="133"/>
        <v>c</v>
      </c>
      <c r="E764" s="47" t="s">
        <v>10</v>
      </c>
      <c r="F764" s="65" t="str">
        <f t="shared" ca="1" si="134"/>
        <v>https://conservatoire.agglo-larochelle.fr/</v>
      </c>
      <c r="G764" s="47" t="str">
        <f t="shared" ca="1" si="135"/>
        <v>A</v>
      </c>
      <c r="H764" s="47" t="str">
        <f t="shared" ca="1" si="136"/>
        <v/>
      </c>
      <c r="I764" s="47" t="str">
        <f t="shared" ca="1" si="137"/>
        <v/>
      </c>
      <c r="J764" s="49" t="str">
        <f t="shared" ca="1" si="138"/>
        <v/>
      </c>
      <c r="K764" s="50" t="str">
        <f t="shared" ca="1" si="139"/>
        <v/>
      </c>
      <c r="L764" s="50"/>
      <c r="M764" s="50">
        <f t="shared" ca="1" si="140"/>
        <v>0</v>
      </c>
      <c r="N764" s="51" t="str">
        <f t="shared" ca="1" si="141"/>
        <v/>
      </c>
      <c r="O764" s="51"/>
      <c r="P764" s="52"/>
      <c r="Q764" s="52"/>
      <c r="R764" s="52"/>
      <c r="S764" s="52"/>
      <c r="T764" s="52"/>
      <c r="U764" s="53">
        <f t="shared" si="131"/>
        <v>0</v>
      </c>
    </row>
    <row r="765" spans="1:21" ht="15" hidden="1" customHeight="1" x14ac:dyDescent="0.3">
      <c r="A765" s="330"/>
      <c r="B765" s="56">
        <v>66</v>
      </c>
      <c r="C765" s="57" t="str">
        <f t="shared" ca="1" si="132"/>
        <v>9.3</v>
      </c>
      <c r="D765" s="57" t="str">
        <f t="shared" ca="1" si="133"/>
        <v>c</v>
      </c>
      <c r="E765" s="57" t="s">
        <v>13</v>
      </c>
      <c r="F765" s="64" t="str">
        <f t="shared" ca="1" si="134"/>
        <v>https://conservatoire.agglo-larochelle.fr/plan-du-site</v>
      </c>
      <c r="G765" s="57" t="str">
        <f t="shared" ca="1" si="135"/>
        <v>A</v>
      </c>
      <c r="H765" s="57" t="str">
        <f t="shared" ca="1" si="136"/>
        <v/>
      </c>
      <c r="I765" s="57" t="str">
        <f t="shared" ca="1" si="137"/>
        <v/>
      </c>
      <c r="J765" s="59" t="str">
        <f t="shared" ca="1" si="138"/>
        <v/>
      </c>
      <c r="K765" s="60" t="str">
        <f t="shared" ca="1" si="139"/>
        <v/>
      </c>
      <c r="L765" s="60"/>
      <c r="M765" s="60">
        <f t="shared" ca="1" si="140"/>
        <v>0</v>
      </c>
      <c r="N765" s="61" t="str">
        <f t="shared" ca="1" si="141"/>
        <v/>
      </c>
      <c r="O765" s="61"/>
      <c r="P765" s="62"/>
      <c r="Q765" s="62"/>
      <c r="R765" s="62"/>
      <c r="S765" s="62"/>
      <c r="T765" s="62"/>
      <c r="U765" s="63">
        <f t="shared" si="131"/>
        <v>0</v>
      </c>
    </row>
    <row r="766" spans="1:21" ht="15" hidden="1" customHeight="1" x14ac:dyDescent="0.3">
      <c r="A766" s="330"/>
      <c r="B766" s="56">
        <v>66</v>
      </c>
      <c r="C766" s="57" t="str">
        <f t="shared" ca="1" si="132"/>
        <v>9.3</v>
      </c>
      <c r="D766" s="57" t="str">
        <f t="shared" ca="1" si="133"/>
        <v>c</v>
      </c>
      <c r="E766" s="57" t="s">
        <v>16</v>
      </c>
      <c r="F766" s="64" t="str">
        <f t="shared" ca="1" si="134"/>
        <v>https://conservatoire.agglo-larochelle.fr/musique</v>
      </c>
      <c r="G766" s="57" t="str">
        <f t="shared" ca="1" si="135"/>
        <v>A</v>
      </c>
      <c r="H766" s="57" t="str">
        <f t="shared" ca="1" si="136"/>
        <v/>
      </c>
      <c r="I766" s="57" t="str">
        <f t="shared" ca="1" si="137"/>
        <v/>
      </c>
      <c r="J766" s="59" t="str">
        <f t="shared" ca="1" si="138"/>
        <v/>
      </c>
      <c r="K766" s="60" t="str">
        <f t="shared" ca="1" si="139"/>
        <v/>
      </c>
      <c r="L766" s="60"/>
      <c r="M766" s="60">
        <f t="shared" ca="1" si="140"/>
        <v>0</v>
      </c>
      <c r="N766" s="61" t="str">
        <f t="shared" ca="1" si="141"/>
        <v/>
      </c>
      <c r="O766" s="61"/>
      <c r="P766" s="62"/>
      <c r="Q766" s="62"/>
      <c r="R766" s="62"/>
      <c r="S766" s="62"/>
      <c r="T766" s="62"/>
      <c r="U766" s="63">
        <f t="shared" si="131"/>
        <v>0</v>
      </c>
    </row>
    <row r="767" spans="1:21" ht="15" hidden="1" customHeight="1" x14ac:dyDescent="0.3">
      <c r="A767" s="330"/>
      <c r="B767" s="56">
        <v>66</v>
      </c>
      <c r="C767" s="57" t="str">
        <f t="shared" ca="1" si="132"/>
        <v>9.3</v>
      </c>
      <c r="D767" s="57" t="str">
        <f t="shared" ca="1" si="133"/>
        <v>c</v>
      </c>
      <c r="E767" s="57" t="s">
        <v>19</v>
      </c>
      <c r="F767" s="64" t="str">
        <f t="shared" ca="1" si="134"/>
        <v>https://conservatoire.agglo-larochelle.fr/musique/parcours-du-musicien</v>
      </c>
      <c r="G767" s="57" t="str">
        <f t="shared" ca="1" si="135"/>
        <v>A</v>
      </c>
      <c r="H767" s="57" t="str">
        <f t="shared" ca="1" si="136"/>
        <v/>
      </c>
      <c r="I767" s="57" t="str">
        <f t="shared" ca="1" si="137"/>
        <v/>
      </c>
      <c r="J767" s="59" t="str">
        <f t="shared" ca="1" si="138"/>
        <v/>
      </c>
      <c r="K767" s="60" t="str">
        <f t="shared" ca="1" si="139"/>
        <v/>
      </c>
      <c r="L767" s="60"/>
      <c r="M767" s="60">
        <f t="shared" ca="1" si="140"/>
        <v>0</v>
      </c>
      <c r="N767" s="61" t="str">
        <f t="shared" ca="1" si="141"/>
        <v/>
      </c>
      <c r="O767" s="61"/>
      <c r="P767" s="62"/>
      <c r="Q767" s="62"/>
      <c r="R767" s="62"/>
      <c r="S767" s="62"/>
      <c r="T767" s="62"/>
      <c r="U767" s="63">
        <f t="shared" si="131"/>
        <v>0</v>
      </c>
    </row>
    <row r="768" spans="1:21" ht="15" hidden="1" customHeight="1" x14ac:dyDescent="0.3">
      <c r="A768" s="330"/>
      <c r="B768" s="56">
        <v>66</v>
      </c>
      <c r="C768" s="57" t="str">
        <f t="shared" ca="1" si="132"/>
        <v>9.3</v>
      </c>
      <c r="D768" s="57" t="str">
        <f t="shared" ca="1" si="133"/>
        <v>c</v>
      </c>
      <c r="E768" s="57" t="s">
        <v>22</v>
      </c>
      <c r="F768" s="64" t="str">
        <f t="shared" ca="1" si="134"/>
        <v>https://conservatoire.agglo-larochelle.fr/musique/enseignants-musique</v>
      </c>
      <c r="G768" s="57" t="str">
        <f t="shared" ca="1" si="135"/>
        <v>A</v>
      </c>
      <c r="H768" s="57" t="str">
        <f t="shared" ca="1" si="136"/>
        <v/>
      </c>
      <c r="I768" s="57" t="str">
        <f t="shared" ca="1" si="137"/>
        <v/>
      </c>
      <c r="J768" s="59" t="str">
        <f t="shared" ca="1" si="138"/>
        <v/>
      </c>
      <c r="K768" s="60" t="str">
        <f t="shared" ca="1" si="139"/>
        <v/>
      </c>
      <c r="L768" s="60"/>
      <c r="M768" s="60">
        <f t="shared" ca="1" si="140"/>
        <v>0</v>
      </c>
      <c r="N768" s="61" t="str">
        <f t="shared" ca="1" si="141"/>
        <v/>
      </c>
      <c r="O768" s="61"/>
      <c r="P768" s="62"/>
      <c r="Q768" s="62"/>
      <c r="R768" s="62"/>
      <c r="S768" s="62"/>
      <c r="T768" s="62"/>
      <c r="U768" s="63">
        <f t="shared" si="131"/>
        <v>0</v>
      </c>
    </row>
    <row r="769" spans="1:21" ht="15" hidden="1" customHeight="1" x14ac:dyDescent="0.3">
      <c r="A769" s="330"/>
      <c r="B769" s="56">
        <v>66</v>
      </c>
      <c r="C769" s="57" t="str">
        <f t="shared" ca="1" si="132"/>
        <v>9.3</v>
      </c>
      <c r="D769" s="57" t="str">
        <f t="shared" ca="1" si="133"/>
        <v>c</v>
      </c>
      <c r="E769" s="57" t="s">
        <v>25</v>
      </c>
      <c r="F769" s="64" t="str">
        <f t="shared" ca="1" si="134"/>
        <v>https://conservatoire.agglo-larochelle.fr/agenda?</v>
      </c>
      <c r="G769" s="57" t="str">
        <f t="shared" ca="1" si="135"/>
        <v>A</v>
      </c>
      <c r="H769" s="57" t="str">
        <f t="shared" ca="1" si="136"/>
        <v/>
      </c>
      <c r="I769" s="57" t="str">
        <f t="shared" ca="1" si="137"/>
        <v/>
      </c>
      <c r="J769" s="59" t="str">
        <f t="shared" ca="1" si="138"/>
        <v/>
      </c>
      <c r="K769" s="60" t="str">
        <f t="shared" ca="1" si="139"/>
        <v/>
      </c>
      <c r="L769" s="60"/>
      <c r="M769" s="60">
        <f t="shared" ca="1" si="140"/>
        <v>0</v>
      </c>
      <c r="N769" s="61" t="str">
        <f t="shared" ca="1" si="141"/>
        <v/>
      </c>
      <c r="O769" s="61"/>
      <c r="P769" s="62"/>
      <c r="Q769" s="62"/>
      <c r="R769" s="62"/>
      <c r="S769" s="62"/>
      <c r="T769" s="62"/>
      <c r="U769" s="63">
        <f t="shared" si="131"/>
        <v>0</v>
      </c>
    </row>
    <row r="770" spans="1:21" ht="15" hidden="1" customHeight="1" x14ac:dyDescent="0.3">
      <c r="A770" s="330"/>
      <c r="B770" s="56">
        <v>66</v>
      </c>
      <c r="C770" s="57" t="str">
        <f t="shared" ca="1" si="132"/>
        <v>9.3</v>
      </c>
      <c r="D770" s="57" t="str">
        <f t="shared" ca="1" si="133"/>
        <v>c</v>
      </c>
      <c r="E770" s="57" t="s">
        <v>28</v>
      </c>
      <c r="F770" s="64" t="str">
        <f t="shared" ca="1" si="134"/>
        <v>https://conservatoire.agglo-larochelle.fr/agenda?article=conservatoire-funky-band-et-ateliers-musiques-actuelles</v>
      </c>
      <c r="G770" s="57" t="str">
        <f t="shared" ca="1" si="135"/>
        <v>A</v>
      </c>
      <c r="H770" s="57" t="str">
        <f t="shared" ca="1" si="136"/>
        <v/>
      </c>
      <c r="I770" s="57" t="str">
        <f t="shared" ca="1" si="137"/>
        <v/>
      </c>
      <c r="J770" s="59" t="str">
        <f t="shared" ca="1" si="138"/>
        <v/>
      </c>
      <c r="K770" s="60" t="str">
        <f t="shared" ca="1" si="139"/>
        <v/>
      </c>
      <c r="L770" s="60"/>
      <c r="M770" s="60">
        <f t="shared" ca="1" si="140"/>
        <v>0</v>
      </c>
      <c r="N770" s="61" t="str">
        <f t="shared" ca="1" si="141"/>
        <v/>
      </c>
      <c r="O770" s="61"/>
      <c r="P770" s="62"/>
      <c r="Q770" s="62"/>
      <c r="R770" s="62"/>
      <c r="S770" s="62"/>
      <c r="T770" s="62"/>
      <c r="U770" s="63">
        <f t="shared" si="131"/>
        <v>0</v>
      </c>
    </row>
    <row r="771" spans="1:21" ht="15" hidden="1" customHeight="1" x14ac:dyDescent="0.3">
      <c r="A771" s="330"/>
      <c r="B771" s="56">
        <v>66</v>
      </c>
      <c r="C771" s="57" t="str">
        <f t="shared" ca="1" si="132"/>
        <v>9.3</v>
      </c>
      <c r="D771" s="57" t="str">
        <f t="shared" ca="1" si="133"/>
        <v>c</v>
      </c>
      <c r="E771" s="57" t="s">
        <v>31</v>
      </c>
      <c r="F771" s="64" t="str">
        <f t="shared" ca="1" si="134"/>
        <v>https://conservatoire.agglo-larochelle.fr/actualites</v>
      </c>
      <c r="G771" s="57" t="str">
        <f t="shared" ca="1" si="135"/>
        <v>A</v>
      </c>
      <c r="H771" s="57" t="str">
        <f t="shared" ca="1" si="136"/>
        <v/>
      </c>
      <c r="I771" s="57" t="str">
        <f t="shared" ca="1" si="137"/>
        <v/>
      </c>
      <c r="J771" s="59" t="str">
        <f t="shared" ca="1" si="138"/>
        <v/>
      </c>
      <c r="K771" s="60" t="str">
        <f t="shared" ca="1" si="139"/>
        <v/>
      </c>
      <c r="L771" s="60"/>
      <c r="M771" s="60">
        <f t="shared" ca="1" si="140"/>
        <v>0</v>
      </c>
      <c r="N771" s="61" t="str">
        <f t="shared" ca="1" si="141"/>
        <v/>
      </c>
      <c r="O771" s="61"/>
      <c r="P771" s="62"/>
      <c r="Q771" s="62"/>
      <c r="R771" s="62"/>
      <c r="S771" s="62"/>
      <c r="T771" s="62"/>
      <c r="U771" s="63">
        <f t="shared" si="131"/>
        <v>0</v>
      </c>
    </row>
    <row r="772" spans="1:21" ht="15" hidden="1" customHeight="1" x14ac:dyDescent="0.3">
      <c r="A772" s="330"/>
      <c r="B772" s="56">
        <v>66</v>
      </c>
      <c r="C772" s="57" t="str">
        <f t="shared" ca="1" si="132"/>
        <v>9.3</v>
      </c>
      <c r="D772" s="57" t="str">
        <f t="shared" ca="1" si="133"/>
        <v>c</v>
      </c>
      <c r="E772" s="57" t="s">
        <v>34</v>
      </c>
      <c r="F772" s="64" t="str">
        <f t="shared" ca="1" si="134"/>
        <v>https://conservatoire.agglo-larochelle.fr/-/ouverture-de-saison</v>
      </c>
      <c r="G772" s="57" t="str">
        <f t="shared" ca="1" si="135"/>
        <v>A</v>
      </c>
      <c r="H772" s="57" t="str">
        <f t="shared" ca="1" si="136"/>
        <v/>
      </c>
      <c r="I772" s="57" t="str">
        <f t="shared" ca="1" si="137"/>
        <v/>
      </c>
      <c r="J772" s="59" t="str">
        <f t="shared" ca="1" si="138"/>
        <v/>
      </c>
      <c r="K772" s="60" t="str">
        <f t="shared" ca="1" si="139"/>
        <v/>
      </c>
      <c r="L772" s="60"/>
      <c r="M772" s="60">
        <f t="shared" ca="1" si="140"/>
        <v>0</v>
      </c>
      <c r="N772" s="61" t="str">
        <f t="shared" ca="1" si="141"/>
        <v/>
      </c>
      <c r="O772" s="61"/>
      <c r="P772" s="62"/>
      <c r="Q772" s="62"/>
      <c r="R772" s="62"/>
      <c r="S772" s="62"/>
      <c r="T772" s="62"/>
      <c r="U772" s="63">
        <f t="shared" si="131"/>
        <v>0</v>
      </c>
    </row>
    <row r="773" spans="1:21" ht="15" hidden="1" customHeight="1" x14ac:dyDescent="0.3">
      <c r="A773" s="330"/>
      <c r="B773" s="56">
        <v>66</v>
      </c>
      <c r="C773" s="57" t="str">
        <f t="shared" ca="1" si="132"/>
        <v>9.3</v>
      </c>
      <c r="D773" s="57" t="str">
        <f t="shared" ca="1" si="133"/>
        <v>c</v>
      </c>
      <c r="E773" s="57" t="s">
        <v>37</v>
      </c>
      <c r="F773" s="64" t="str">
        <f t="shared" ca="1" si="134"/>
        <v>https://conservatoire.agglo-larochelle.fr/contactez-nous</v>
      </c>
      <c r="G773" s="57" t="str">
        <f t="shared" ca="1" si="135"/>
        <v>A</v>
      </c>
      <c r="H773" s="57" t="str">
        <f t="shared" ca="1" si="136"/>
        <v/>
      </c>
      <c r="I773" s="57" t="str">
        <f t="shared" ca="1" si="137"/>
        <v/>
      </c>
      <c r="J773" s="59" t="str">
        <f t="shared" ca="1" si="138"/>
        <v/>
      </c>
      <c r="K773" s="60" t="str">
        <f t="shared" ca="1" si="139"/>
        <v/>
      </c>
      <c r="L773" s="60"/>
      <c r="M773" s="60">
        <f t="shared" ca="1" si="140"/>
        <v>0</v>
      </c>
      <c r="N773" s="61" t="str">
        <f t="shared" ca="1" si="141"/>
        <v/>
      </c>
      <c r="O773" s="61"/>
      <c r="P773" s="62"/>
      <c r="Q773" s="62"/>
      <c r="R773" s="62"/>
      <c r="S773" s="62"/>
      <c r="T773" s="62"/>
      <c r="U773" s="63">
        <f t="shared" si="131"/>
        <v>0</v>
      </c>
    </row>
    <row r="774" spans="1:21" ht="15" hidden="1" customHeight="1" x14ac:dyDescent="0.3">
      <c r="A774" s="330"/>
      <c r="B774" s="56">
        <v>66</v>
      </c>
      <c r="C774" s="57" t="str">
        <f t="shared" ca="1" si="132"/>
        <v>9.3</v>
      </c>
      <c r="D774" s="57" t="str">
        <f t="shared" ca="1" si="133"/>
        <v>c</v>
      </c>
      <c r="E774" s="57" t="s">
        <v>40</v>
      </c>
      <c r="F774" s="64" t="str">
        <f t="shared" ca="1" si="134"/>
        <v>https://conservatoire.agglo-larochelle.fr/pratique/reseau-des-ecoles-de-l-agglo?article=puilboreau-a-deux-pas-de-la</v>
      </c>
      <c r="G774" s="57" t="str">
        <f t="shared" ca="1" si="135"/>
        <v>A</v>
      </c>
      <c r="H774" s="57" t="str">
        <f t="shared" ca="1" si="136"/>
        <v/>
      </c>
      <c r="I774" s="57" t="str">
        <f t="shared" ca="1" si="137"/>
        <v/>
      </c>
      <c r="J774" s="59" t="str">
        <f t="shared" ca="1" si="138"/>
        <v/>
      </c>
      <c r="K774" s="60" t="str">
        <f t="shared" ca="1" si="139"/>
        <v/>
      </c>
      <c r="L774" s="60"/>
      <c r="M774" s="60">
        <f t="shared" ca="1" si="140"/>
        <v>0</v>
      </c>
      <c r="N774" s="61" t="str">
        <f t="shared" ca="1" si="141"/>
        <v/>
      </c>
      <c r="O774" s="61"/>
      <c r="P774" s="62"/>
      <c r="Q774" s="62"/>
      <c r="R774" s="62"/>
      <c r="S774" s="62"/>
      <c r="T774" s="62"/>
      <c r="U774" s="63">
        <f t="shared" si="131"/>
        <v>0</v>
      </c>
    </row>
    <row r="775" spans="1:21" ht="15" hidden="1" customHeight="1" x14ac:dyDescent="0.3">
      <c r="A775" s="330"/>
      <c r="B775" s="56">
        <v>66</v>
      </c>
      <c r="C775" s="57" t="str">
        <f t="shared" ca="1" si="132"/>
        <v>9.3</v>
      </c>
      <c r="D775" s="57" t="str">
        <f t="shared" ca="1" si="133"/>
        <v>c</v>
      </c>
      <c r="E775" s="57" t="s">
        <v>43</v>
      </c>
      <c r="F775" s="64" t="str">
        <f t="shared" ca="1" si="134"/>
        <v>https://conservatoire.agglo-larochelle.fr/ressources-documentaires</v>
      </c>
      <c r="G775" s="57" t="str">
        <f t="shared" ca="1" si="135"/>
        <v>A</v>
      </c>
      <c r="H775" s="57" t="str">
        <f t="shared" ca="1" si="136"/>
        <v/>
      </c>
      <c r="I775" s="57" t="str">
        <f t="shared" ca="1" si="137"/>
        <v/>
      </c>
      <c r="J775" s="59" t="str">
        <f t="shared" ca="1" si="138"/>
        <v/>
      </c>
      <c r="K775" s="60" t="str">
        <f t="shared" ca="1" si="139"/>
        <v/>
      </c>
      <c r="L775" s="60"/>
      <c r="M775" s="60">
        <f t="shared" ca="1" si="140"/>
        <v>0</v>
      </c>
      <c r="N775" s="61" t="str">
        <f t="shared" ca="1" si="141"/>
        <v/>
      </c>
      <c r="O775" s="61"/>
      <c r="P775" s="62"/>
      <c r="Q775" s="62"/>
      <c r="R775" s="62"/>
      <c r="S775" s="62"/>
      <c r="T775" s="62"/>
      <c r="U775" s="63">
        <f t="shared" si="131"/>
        <v>0</v>
      </c>
    </row>
    <row r="776" spans="1:21" ht="15" hidden="1" customHeight="1" x14ac:dyDescent="0.3">
      <c r="A776" s="330"/>
      <c r="B776" s="56">
        <v>66</v>
      </c>
      <c r="C776" s="57" t="str">
        <f t="shared" ca="1" si="132"/>
        <v>9.3</v>
      </c>
      <c r="D776" s="57" t="str">
        <f t="shared" ca="1" si="133"/>
        <v>c</v>
      </c>
      <c r="E776" s="57" t="s">
        <v>46</v>
      </c>
      <c r="F776" s="64" t="str">
        <f t="shared" ca="1" si="134"/>
        <v>https://conservatoire.agglo-larochelle.fr/accessibilite</v>
      </c>
      <c r="G776" s="57" t="str">
        <f t="shared" ca="1" si="135"/>
        <v>A</v>
      </c>
      <c r="H776" s="57" t="str">
        <f t="shared" ca="1" si="136"/>
        <v/>
      </c>
      <c r="I776" s="57" t="str">
        <f t="shared" ca="1" si="137"/>
        <v/>
      </c>
      <c r="J776" s="59" t="str">
        <f t="shared" ca="1" si="138"/>
        <v/>
      </c>
      <c r="K776" s="60" t="str">
        <f t="shared" ca="1" si="139"/>
        <v/>
      </c>
      <c r="L776" s="60"/>
      <c r="M776" s="60">
        <f t="shared" ca="1" si="140"/>
        <v>0</v>
      </c>
      <c r="N776" s="61" t="str">
        <f t="shared" ca="1" si="141"/>
        <v/>
      </c>
      <c r="O776" s="61"/>
      <c r="P776" s="62"/>
      <c r="Q776" s="62"/>
      <c r="R776" s="62"/>
      <c r="S776" s="62"/>
      <c r="T776" s="62"/>
      <c r="U776" s="63">
        <f t="shared" ref="U776:U839" si="142">SUM($P776:$T776)</f>
        <v>0</v>
      </c>
    </row>
    <row r="777" spans="1:21" ht="15" hidden="1" customHeight="1" x14ac:dyDescent="0.3">
      <c r="A777" s="330"/>
      <c r="B777" s="56">
        <v>66</v>
      </c>
      <c r="C777" s="57" t="str">
        <f t="shared" ca="1" si="132"/>
        <v>9.3</v>
      </c>
      <c r="D777" s="57" t="str">
        <f t="shared" ca="1" si="133"/>
        <v>c</v>
      </c>
      <c r="E777" s="57" t="s">
        <v>49</v>
      </c>
      <c r="F777" s="64" t="str">
        <f t="shared" ca="1" si="134"/>
        <v>https://conservatoire.agglo-larochelle.fr/mentions-legales</v>
      </c>
      <c r="G777" s="57" t="str">
        <f t="shared" ca="1" si="135"/>
        <v>A</v>
      </c>
      <c r="H777" s="57" t="str">
        <f t="shared" ca="1" si="136"/>
        <v/>
      </c>
      <c r="I777" s="57" t="str">
        <f t="shared" ca="1" si="137"/>
        <v/>
      </c>
      <c r="J777" s="59" t="str">
        <f t="shared" ca="1" si="138"/>
        <v/>
      </c>
      <c r="K777" s="60" t="str">
        <f t="shared" ca="1" si="139"/>
        <v/>
      </c>
      <c r="L777" s="60"/>
      <c r="M777" s="60">
        <f t="shared" ca="1" si="140"/>
        <v>0</v>
      </c>
      <c r="N777" s="61" t="str">
        <f t="shared" ca="1" si="141"/>
        <v/>
      </c>
      <c r="O777" s="61"/>
      <c r="P777" s="62"/>
      <c r="Q777" s="62"/>
      <c r="R777" s="62"/>
      <c r="S777" s="62"/>
      <c r="T777" s="62"/>
      <c r="U777" s="63">
        <f t="shared" si="142"/>
        <v>0</v>
      </c>
    </row>
    <row r="778" spans="1:21" ht="15" hidden="1" customHeight="1" x14ac:dyDescent="0.3">
      <c r="A778" s="330"/>
      <c r="B778" s="56">
        <v>67</v>
      </c>
      <c r="C778" s="57" t="str">
        <f t="shared" ca="1" si="132"/>
        <v>9.4</v>
      </c>
      <c r="D778" s="57" t="str">
        <f t="shared" ca="1" si="133"/>
        <v>na</v>
      </c>
      <c r="E778" s="57" t="s">
        <v>10</v>
      </c>
      <c r="F778" s="64" t="str">
        <f t="shared" ca="1" si="134"/>
        <v>https://conservatoire.agglo-larochelle.fr/</v>
      </c>
      <c r="G778" s="57" t="str">
        <f t="shared" ca="1" si="135"/>
        <v>A</v>
      </c>
      <c r="H778" s="57" t="str">
        <f t="shared" ca="1" si="136"/>
        <v/>
      </c>
      <c r="I778" s="57" t="str">
        <f t="shared" ca="1" si="137"/>
        <v/>
      </c>
      <c r="J778" s="59" t="str">
        <f t="shared" ca="1" si="138"/>
        <v/>
      </c>
      <c r="K778" s="60" t="str">
        <f t="shared" ca="1" si="139"/>
        <v/>
      </c>
      <c r="L778" s="60"/>
      <c r="M778" s="60">
        <f t="shared" ca="1" si="140"/>
        <v>0</v>
      </c>
      <c r="N778" s="61" t="str">
        <f t="shared" ca="1" si="141"/>
        <v/>
      </c>
      <c r="O778" s="61"/>
      <c r="P778" s="62"/>
      <c r="Q778" s="62"/>
      <c r="R778" s="62"/>
      <c r="S778" s="62"/>
      <c r="T778" s="62"/>
      <c r="U778" s="63">
        <f t="shared" si="142"/>
        <v>0</v>
      </c>
    </row>
    <row r="779" spans="1:21" ht="15" hidden="1" customHeight="1" x14ac:dyDescent="0.3">
      <c r="A779" s="330"/>
      <c r="B779" s="56">
        <v>67</v>
      </c>
      <c r="C779" s="57" t="str">
        <f t="shared" ca="1" si="132"/>
        <v>9.4</v>
      </c>
      <c r="D779" s="57" t="str">
        <f t="shared" ca="1" si="133"/>
        <v>na</v>
      </c>
      <c r="E779" s="57" t="s">
        <v>13</v>
      </c>
      <c r="F779" s="64" t="str">
        <f t="shared" ca="1" si="134"/>
        <v>https://conservatoire.agglo-larochelle.fr/plan-du-site</v>
      </c>
      <c r="G779" s="57" t="str">
        <f t="shared" ca="1" si="135"/>
        <v>A</v>
      </c>
      <c r="H779" s="57" t="str">
        <f t="shared" ca="1" si="136"/>
        <v/>
      </c>
      <c r="I779" s="57" t="str">
        <f t="shared" ca="1" si="137"/>
        <v/>
      </c>
      <c r="J779" s="59" t="str">
        <f t="shared" ca="1" si="138"/>
        <v/>
      </c>
      <c r="K779" s="60" t="str">
        <f t="shared" ca="1" si="139"/>
        <v/>
      </c>
      <c r="L779" s="60"/>
      <c r="M779" s="60">
        <f t="shared" ca="1" si="140"/>
        <v>0</v>
      </c>
      <c r="N779" s="61" t="str">
        <f t="shared" ca="1" si="141"/>
        <v/>
      </c>
      <c r="O779" s="61"/>
      <c r="P779" s="62"/>
      <c r="Q779" s="62"/>
      <c r="R779" s="62"/>
      <c r="S779" s="62"/>
      <c r="T779" s="62"/>
      <c r="U779" s="63">
        <f t="shared" si="142"/>
        <v>0</v>
      </c>
    </row>
    <row r="780" spans="1:21" ht="15" hidden="1" customHeight="1" x14ac:dyDescent="0.3">
      <c r="A780" s="330"/>
      <c r="B780" s="56">
        <v>67</v>
      </c>
      <c r="C780" s="57" t="str">
        <f t="shared" ca="1" si="132"/>
        <v>9.4</v>
      </c>
      <c r="D780" s="57" t="str">
        <f t="shared" ca="1" si="133"/>
        <v>na</v>
      </c>
      <c r="E780" s="57" t="s">
        <v>16</v>
      </c>
      <c r="F780" s="64" t="str">
        <f t="shared" ca="1" si="134"/>
        <v>https://conservatoire.agglo-larochelle.fr/musique</v>
      </c>
      <c r="G780" s="57" t="str">
        <f t="shared" ca="1" si="135"/>
        <v>A</v>
      </c>
      <c r="H780" s="57" t="str">
        <f t="shared" ca="1" si="136"/>
        <v/>
      </c>
      <c r="I780" s="57" t="str">
        <f t="shared" ca="1" si="137"/>
        <v/>
      </c>
      <c r="J780" s="59" t="str">
        <f t="shared" ca="1" si="138"/>
        <v/>
      </c>
      <c r="K780" s="60" t="str">
        <f t="shared" ca="1" si="139"/>
        <v/>
      </c>
      <c r="L780" s="60"/>
      <c r="M780" s="60">
        <f t="shared" ca="1" si="140"/>
        <v>0</v>
      </c>
      <c r="N780" s="61" t="str">
        <f t="shared" ca="1" si="141"/>
        <v/>
      </c>
      <c r="O780" s="61"/>
      <c r="P780" s="62"/>
      <c r="Q780" s="62"/>
      <c r="R780" s="62"/>
      <c r="S780" s="62"/>
      <c r="T780" s="62"/>
      <c r="U780" s="63">
        <f t="shared" si="142"/>
        <v>0</v>
      </c>
    </row>
    <row r="781" spans="1:21" ht="15" hidden="1" customHeight="1" x14ac:dyDescent="0.3">
      <c r="A781" s="330"/>
      <c r="B781" s="56">
        <v>67</v>
      </c>
      <c r="C781" s="57" t="str">
        <f t="shared" ca="1" si="132"/>
        <v>9.4</v>
      </c>
      <c r="D781" s="57" t="str">
        <f t="shared" ca="1" si="133"/>
        <v>na</v>
      </c>
      <c r="E781" s="57" t="s">
        <v>19</v>
      </c>
      <c r="F781" s="64" t="str">
        <f t="shared" ca="1" si="134"/>
        <v>https://conservatoire.agglo-larochelle.fr/musique/parcours-du-musicien</v>
      </c>
      <c r="G781" s="57" t="str">
        <f t="shared" ca="1" si="135"/>
        <v>A</v>
      </c>
      <c r="H781" s="57" t="str">
        <f t="shared" ca="1" si="136"/>
        <v/>
      </c>
      <c r="I781" s="57" t="str">
        <f t="shared" ca="1" si="137"/>
        <v/>
      </c>
      <c r="J781" s="59" t="str">
        <f t="shared" ca="1" si="138"/>
        <v/>
      </c>
      <c r="K781" s="60" t="str">
        <f t="shared" ca="1" si="139"/>
        <v/>
      </c>
      <c r="L781" s="60"/>
      <c r="M781" s="60">
        <f t="shared" ca="1" si="140"/>
        <v>0</v>
      </c>
      <c r="N781" s="61" t="str">
        <f t="shared" ca="1" si="141"/>
        <v/>
      </c>
      <c r="O781" s="61"/>
      <c r="P781" s="62"/>
      <c r="Q781" s="62"/>
      <c r="R781" s="62"/>
      <c r="S781" s="62"/>
      <c r="T781" s="62"/>
      <c r="U781" s="63">
        <f t="shared" si="142"/>
        <v>0</v>
      </c>
    </row>
    <row r="782" spans="1:21" ht="15" hidden="1" customHeight="1" x14ac:dyDescent="0.3">
      <c r="A782" s="330"/>
      <c r="B782" s="46">
        <v>67</v>
      </c>
      <c r="C782" s="47" t="str">
        <f t="shared" ca="1" si="132"/>
        <v>9.4</v>
      </c>
      <c r="D782" s="47" t="str">
        <f t="shared" ca="1" si="133"/>
        <v>na</v>
      </c>
      <c r="E782" s="47" t="s">
        <v>22</v>
      </c>
      <c r="F782" s="65" t="str">
        <f t="shared" ca="1" si="134"/>
        <v>https://conservatoire.agglo-larochelle.fr/musique/enseignants-musique</v>
      </c>
      <c r="G782" s="47" t="str">
        <f t="shared" ca="1" si="135"/>
        <v>A</v>
      </c>
      <c r="H782" s="47" t="str">
        <f t="shared" ca="1" si="136"/>
        <v/>
      </c>
      <c r="I782" s="47" t="str">
        <f t="shared" ca="1" si="137"/>
        <v/>
      </c>
      <c r="J782" s="49" t="str">
        <f t="shared" ca="1" si="138"/>
        <v/>
      </c>
      <c r="K782" s="50" t="str">
        <f t="shared" ca="1" si="139"/>
        <v/>
      </c>
      <c r="L782" s="50"/>
      <c r="M782" s="50">
        <f t="shared" ca="1" si="140"/>
        <v>0</v>
      </c>
      <c r="N782" s="51" t="str">
        <f t="shared" ca="1" si="141"/>
        <v/>
      </c>
      <c r="O782" s="51"/>
      <c r="P782" s="52"/>
      <c r="Q782" s="52"/>
      <c r="R782" s="52"/>
      <c r="S782" s="52"/>
      <c r="T782" s="52"/>
      <c r="U782" s="53">
        <f t="shared" si="142"/>
        <v>0</v>
      </c>
    </row>
    <row r="783" spans="1:21" ht="15" hidden="1" customHeight="1" x14ac:dyDescent="0.3">
      <c r="A783" s="330"/>
      <c r="B783" s="56">
        <v>67</v>
      </c>
      <c r="C783" s="57" t="str">
        <f t="shared" ca="1" si="132"/>
        <v>9.4</v>
      </c>
      <c r="D783" s="57" t="str">
        <f t="shared" ca="1" si="133"/>
        <v>na</v>
      </c>
      <c r="E783" s="57" t="s">
        <v>25</v>
      </c>
      <c r="F783" s="64" t="str">
        <f t="shared" ca="1" si="134"/>
        <v>https://conservatoire.agglo-larochelle.fr/agenda?</v>
      </c>
      <c r="G783" s="57" t="str">
        <f t="shared" ca="1" si="135"/>
        <v>A</v>
      </c>
      <c r="H783" s="57" t="str">
        <f t="shared" ca="1" si="136"/>
        <v/>
      </c>
      <c r="I783" s="57" t="str">
        <f t="shared" ca="1" si="137"/>
        <v/>
      </c>
      <c r="J783" s="59" t="str">
        <f t="shared" ca="1" si="138"/>
        <v/>
      </c>
      <c r="K783" s="60" t="str">
        <f t="shared" ca="1" si="139"/>
        <v/>
      </c>
      <c r="L783" s="60"/>
      <c r="M783" s="60">
        <f t="shared" ca="1" si="140"/>
        <v>0</v>
      </c>
      <c r="N783" s="61" t="str">
        <f t="shared" ca="1" si="141"/>
        <v/>
      </c>
      <c r="O783" s="61"/>
      <c r="P783" s="62"/>
      <c r="Q783" s="62"/>
      <c r="R783" s="62"/>
      <c r="S783" s="62"/>
      <c r="T783" s="62"/>
      <c r="U783" s="63">
        <f t="shared" si="142"/>
        <v>0</v>
      </c>
    </row>
    <row r="784" spans="1:21" ht="15" hidden="1" customHeight="1" x14ac:dyDescent="0.3">
      <c r="A784" s="330"/>
      <c r="B784" s="56">
        <v>67</v>
      </c>
      <c r="C784" s="57" t="str">
        <f t="shared" ca="1" si="132"/>
        <v>9.4</v>
      </c>
      <c r="D784" s="57" t="str">
        <f t="shared" ca="1" si="133"/>
        <v>na</v>
      </c>
      <c r="E784" s="57" t="s">
        <v>28</v>
      </c>
      <c r="F784" s="64" t="str">
        <f t="shared" ca="1" si="134"/>
        <v>https://conservatoire.agglo-larochelle.fr/agenda?article=conservatoire-funky-band-et-ateliers-musiques-actuelles</v>
      </c>
      <c r="G784" s="57" t="str">
        <f t="shared" ca="1" si="135"/>
        <v>A</v>
      </c>
      <c r="H784" s="57" t="str">
        <f t="shared" ca="1" si="136"/>
        <v/>
      </c>
      <c r="I784" s="57" t="str">
        <f t="shared" ca="1" si="137"/>
        <v/>
      </c>
      <c r="J784" s="59" t="str">
        <f t="shared" ca="1" si="138"/>
        <v/>
      </c>
      <c r="K784" s="60" t="str">
        <f t="shared" ca="1" si="139"/>
        <v/>
      </c>
      <c r="L784" s="60"/>
      <c r="M784" s="60">
        <f t="shared" ca="1" si="140"/>
        <v>0</v>
      </c>
      <c r="N784" s="61" t="str">
        <f t="shared" ca="1" si="141"/>
        <v/>
      </c>
      <c r="O784" s="61"/>
      <c r="P784" s="62"/>
      <c r="Q784" s="62"/>
      <c r="R784" s="62"/>
      <c r="S784" s="62"/>
      <c r="T784" s="62"/>
      <c r="U784" s="63">
        <f t="shared" si="142"/>
        <v>0</v>
      </c>
    </row>
    <row r="785" spans="1:21" ht="15" hidden="1" customHeight="1" x14ac:dyDescent="0.3">
      <c r="A785" s="330"/>
      <c r="B785" s="56">
        <v>67</v>
      </c>
      <c r="C785" s="57" t="str">
        <f t="shared" ca="1" si="132"/>
        <v>9.4</v>
      </c>
      <c r="D785" s="57" t="str">
        <f t="shared" ca="1" si="133"/>
        <v>na</v>
      </c>
      <c r="E785" s="57" t="s">
        <v>31</v>
      </c>
      <c r="F785" s="64" t="str">
        <f t="shared" ca="1" si="134"/>
        <v>https://conservatoire.agglo-larochelle.fr/actualites</v>
      </c>
      <c r="G785" s="57" t="str">
        <f t="shared" ca="1" si="135"/>
        <v>A</v>
      </c>
      <c r="H785" s="57" t="str">
        <f t="shared" ca="1" si="136"/>
        <v/>
      </c>
      <c r="I785" s="57" t="str">
        <f t="shared" ca="1" si="137"/>
        <v/>
      </c>
      <c r="J785" s="59" t="str">
        <f t="shared" ca="1" si="138"/>
        <v/>
      </c>
      <c r="K785" s="60" t="str">
        <f t="shared" ca="1" si="139"/>
        <v/>
      </c>
      <c r="L785" s="60"/>
      <c r="M785" s="60">
        <f t="shared" ca="1" si="140"/>
        <v>0</v>
      </c>
      <c r="N785" s="61" t="str">
        <f t="shared" ca="1" si="141"/>
        <v/>
      </c>
      <c r="O785" s="61"/>
      <c r="P785" s="62"/>
      <c r="Q785" s="62"/>
      <c r="R785" s="62"/>
      <c r="S785" s="62"/>
      <c r="T785" s="62"/>
      <c r="U785" s="63">
        <f t="shared" si="142"/>
        <v>0</v>
      </c>
    </row>
    <row r="786" spans="1:21" ht="15" hidden="1" customHeight="1" x14ac:dyDescent="0.3">
      <c r="A786" s="330"/>
      <c r="B786" s="56">
        <v>67</v>
      </c>
      <c r="C786" s="57" t="str">
        <f t="shared" ca="1" si="132"/>
        <v>9.4</v>
      </c>
      <c r="D786" s="57" t="str">
        <f t="shared" ca="1" si="133"/>
        <v>na</v>
      </c>
      <c r="E786" s="57" t="s">
        <v>34</v>
      </c>
      <c r="F786" s="64" t="str">
        <f t="shared" ca="1" si="134"/>
        <v>https://conservatoire.agglo-larochelle.fr/-/ouverture-de-saison</v>
      </c>
      <c r="G786" s="57" t="str">
        <f t="shared" ca="1" si="135"/>
        <v>A</v>
      </c>
      <c r="H786" s="57" t="str">
        <f t="shared" ca="1" si="136"/>
        <v/>
      </c>
      <c r="I786" s="57" t="str">
        <f t="shared" ca="1" si="137"/>
        <v/>
      </c>
      <c r="J786" s="59" t="str">
        <f t="shared" ca="1" si="138"/>
        <v/>
      </c>
      <c r="K786" s="60" t="str">
        <f t="shared" ca="1" si="139"/>
        <v/>
      </c>
      <c r="L786" s="60"/>
      <c r="M786" s="60">
        <f t="shared" ca="1" si="140"/>
        <v>0</v>
      </c>
      <c r="N786" s="61" t="str">
        <f t="shared" ca="1" si="141"/>
        <v/>
      </c>
      <c r="O786" s="61"/>
      <c r="P786" s="62"/>
      <c r="Q786" s="62"/>
      <c r="R786" s="62"/>
      <c r="S786" s="62"/>
      <c r="T786" s="62"/>
      <c r="U786" s="63">
        <f t="shared" si="142"/>
        <v>0</v>
      </c>
    </row>
    <row r="787" spans="1:21" ht="15" hidden="1" customHeight="1" x14ac:dyDescent="0.3">
      <c r="A787" s="330"/>
      <c r="B787" s="56">
        <v>67</v>
      </c>
      <c r="C787" s="57" t="str">
        <f t="shared" ca="1" si="132"/>
        <v>9.4</v>
      </c>
      <c r="D787" s="57" t="str">
        <f t="shared" ca="1" si="133"/>
        <v>na</v>
      </c>
      <c r="E787" s="57" t="s">
        <v>37</v>
      </c>
      <c r="F787" s="64" t="str">
        <f t="shared" ca="1" si="134"/>
        <v>https://conservatoire.agglo-larochelle.fr/contactez-nous</v>
      </c>
      <c r="G787" s="57" t="str">
        <f t="shared" ca="1" si="135"/>
        <v>A</v>
      </c>
      <c r="H787" s="57" t="str">
        <f t="shared" ca="1" si="136"/>
        <v/>
      </c>
      <c r="I787" s="57" t="str">
        <f t="shared" ca="1" si="137"/>
        <v/>
      </c>
      <c r="J787" s="59" t="str">
        <f t="shared" ca="1" si="138"/>
        <v/>
      </c>
      <c r="K787" s="60" t="str">
        <f t="shared" ca="1" si="139"/>
        <v/>
      </c>
      <c r="L787" s="60"/>
      <c r="M787" s="60">
        <f t="shared" ca="1" si="140"/>
        <v>0</v>
      </c>
      <c r="N787" s="61" t="str">
        <f t="shared" ca="1" si="141"/>
        <v/>
      </c>
      <c r="O787" s="61"/>
      <c r="P787" s="62"/>
      <c r="Q787" s="62"/>
      <c r="R787" s="62"/>
      <c r="S787" s="62"/>
      <c r="T787" s="62"/>
      <c r="U787" s="63">
        <f t="shared" si="142"/>
        <v>0</v>
      </c>
    </row>
    <row r="788" spans="1:21" ht="15" hidden="1" customHeight="1" x14ac:dyDescent="0.3">
      <c r="A788" s="330"/>
      <c r="B788" s="56">
        <v>67</v>
      </c>
      <c r="C788" s="57" t="str">
        <f t="shared" ca="1" si="132"/>
        <v>9.4</v>
      </c>
      <c r="D788" s="57" t="str">
        <f t="shared" ca="1" si="133"/>
        <v>na</v>
      </c>
      <c r="E788" s="57" t="s">
        <v>40</v>
      </c>
      <c r="F788" s="64" t="str">
        <f t="shared" ca="1" si="134"/>
        <v>https://conservatoire.agglo-larochelle.fr/pratique/reseau-des-ecoles-de-l-agglo?article=puilboreau-a-deux-pas-de-la</v>
      </c>
      <c r="G788" s="57" t="str">
        <f t="shared" ca="1" si="135"/>
        <v>A</v>
      </c>
      <c r="H788" s="57" t="str">
        <f t="shared" ca="1" si="136"/>
        <v/>
      </c>
      <c r="I788" s="57" t="str">
        <f t="shared" ca="1" si="137"/>
        <v/>
      </c>
      <c r="J788" s="59" t="str">
        <f t="shared" ca="1" si="138"/>
        <v/>
      </c>
      <c r="K788" s="60" t="str">
        <f t="shared" ca="1" si="139"/>
        <v/>
      </c>
      <c r="L788" s="60"/>
      <c r="M788" s="60">
        <f t="shared" ca="1" si="140"/>
        <v>0</v>
      </c>
      <c r="N788" s="61" t="str">
        <f t="shared" ca="1" si="141"/>
        <v/>
      </c>
      <c r="O788" s="61"/>
      <c r="P788" s="62"/>
      <c r="Q788" s="62"/>
      <c r="R788" s="62"/>
      <c r="S788" s="62"/>
      <c r="T788" s="62"/>
      <c r="U788" s="63">
        <f t="shared" si="142"/>
        <v>0</v>
      </c>
    </row>
    <row r="789" spans="1:21" ht="15" hidden="1" customHeight="1" x14ac:dyDescent="0.3">
      <c r="A789" s="330"/>
      <c r="B789" s="56">
        <v>67</v>
      </c>
      <c r="C789" s="57" t="str">
        <f t="shared" ca="1" si="132"/>
        <v>9.4</v>
      </c>
      <c r="D789" s="57" t="str">
        <f t="shared" ca="1" si="133"/>
        <v>na</v>
      </c>
      <c r="E789" s="57" t="s">
        <v>43</v>
      </c>
      <c r="F789" s="64" t="str">
        <f t="shared" ca="1" si="134"/>
        <v>https://conservatoire.agglo-larochelle.fr/ressources-documentaires</v>
      </c>
      <c r="G789" s="57" t="str">
        <f t="shared" ca="1" si="135"/>
        <v>A</v>
      </c>
      <c r="H789" s="57" t="str">
        <f t="shared" ca="1" si="136"/>
        <v/>
      </c>
      <c r="I789" s="57" t="str">
        <f t="shared" ca="1" si="137"/>
        <v/>
      </c>
      <c r="J789" s="59" t="str">
        <f t="shared" ca="1" si="138"/>
        <v/>
      </c>
      <c r="K789" s="60" t="str">
        <f t="shared" ca="1" si="139"/>
        <v/>
      </c>
      <c r="L789" s="60"/>
      <c r="M789" s="60">
        <f t="shared" ca="1" si="140"/>
        <v>0</v>
      </c>
      <c r="N789" s="61" t="str">
        <f t="shared" ca="1" si="141"/>
        <v/>
      </c>
      <c r="O789" s="61"/>
      <c r="P789" s="62"/>
      <c r="Q789" s="62"/>
      <c r="R789" s="62"/>
      <c r="S789" s="62"/>
      <c r="T789" s="62"/>
      <c r="U789" s="63">
        <f t="shared" si="142"/>
        <v>0</v>
      </c>
    </row>
    <row r="790" spans="1:21" ht="15" hidden="1" customHeight="1" x14ac:dyDescent="0.3">
      <c r="A790" s="330"/>
      <c r="B790" s="56">
        <v>67</v>
      </c>
      <c r="C790" s="57" t="str">
        <f t="shared" ca="1" si="132"/>
        <v>9.4</v>
      </c>
      <c r="D790" s="57" t="str">
        <f t="shared" ca="1" si="133"/>
        <v>na</v>
      </c>
      <c r="E790" s="57" t="s">
        <v>46</v>
      </c>
      <c r="F790" s="64" t="str">
        <f t="shared" ca="1" si="134"/>
        <v>https://conservatoire.agglo-larochelle.fr/accessibilite</v>
      </c>
      <c r="G790" s="57" t="str">
        <f t="shared" ca="1" si="135"/>
        <v>A</v>
      </c>
      <c r="H790" s="57" t="str">
        <f t="shared" ca="1" si="136"/>
        <v/>
      </c>
      <c r="I790" s="57" t="str">
        <f t="shared" ca="1" si="137"/>
        <v/>
      </c>
      <c r="J790" s="59" t="str">
        <f t="shared" ca="1" si="138"/>
        <v/>
      </c>
      <c r="K790" s="60" t="str">
        <f t="shared" ca="1" si="139"/>
        <v/>
      </c>
      <c r="L790" s="60"/>
      <c r="M790" s="60">
        <f t="shared" ca="1" si="140"/>
        <v>0</v>
      </c>
      <c r="N790" s="61" t="str">
        <f t="shared" ca="1" si="141"/>
        <v/>
      </c>
      <c r="O790" s="61"/>
      <c r="P790" s="62"/>
      <c r="Q790" s="62"/>
      <c r="R790" s="62"/>
      <c r="S790" s="62"/>
      <c r="T790" s="62"/>
      <c r="U790" s="63">
        <f t="shared" si="142"/>
        <v>0</v>
      </c>
    </row>
    <row r="791" spans="1:21" ht="15" hidden="1" customHeight="1" x14ac:dyDescent="0.3">
      <c r="A791" s="330"/>
      <c r="B791" s="56">
        <v>67</v>
      </c>
      <c r="C791" s="57" t="str">
        <f t="shared" ca="1" si="132"/>
        <v>9.4</v>
      </c>
      <c r="D791" s="57" t="str">
        <f t="shared" ca="1" si="133"/>
        <v>na</v>
      </c>
      <c r="E791" s="57" t="s">
        <v>49</v>
      </c>
      <c r="F791" s="64" t="str">
        <f t="shared" ca="1" si="134"/>
        <v>https://conservatoire.agglo-larochelle.fr/mentions-legales</v>
      </c>
      <c r="G791" s="57" t="str">
        <f t="shared" ca="1" si="135"/>
        <v>A</v>
      </c>
      <c r="H791" s="57" t="str">
        <f t="shared" ca="1" si="136"/>
        <v/>
      </c>
      <c r="I791" s="57" t="str">
        <f t="shared" ca="1" si="137"/>
        <v/>
      </c>
      <c r="J791" s="59" t="str">
        <f t="shared" ca="1" si="138"/>
        <v/>
      </c>
      <c r="K791" s="60" t="str">
        <f t="shared" ca="1" si="139"/>
        <v/>
      </c>
      <c r="L791" s="60"/>
      <c r="M791" s="60">
        <f t="shared" ca="1" si="140"/>
        <v>0</v>
      </c>
      <c r="N791" s="61" t="str">
        <f t="shared" ca="1" si="141"/>
        <v/>
      </c>
      <c r="O791" s="61"/>
      <c r="P791" s="62"/>
      <c r="Q791" s="62"/>
      <c r="R791" s="62"/>
      <c r="S791" s="62"/>
      <c r="T791" s="62"/>
      <c r="U791" s="63">
        <f t="shared" si="142"/>
        <v>0</v>
      </c>
    </row>
    <row r="792" spans="1:21" ht="15" hidden="1" customHeight="1" x14ac:dyDescent="0.3">
      <c r="A792" s="330" t="s">
        <v>94</v>
      </c>
      <c r="B792" s="56">
        <v>68</v>
      </c>
      <c r="C792" s="57" t="str">
        <f t="shared" ca="1" si="132"/>
        <v>10.1</v>
      </c>
      <c r="D792" s="57" t="str">
        <f t="shared" ca="1" si="133"/>
        <v>c</v>
      </c>
      <c r="E792" s="57" t="s">
        <v>10</v>
      </c>
      <c r="F792" s="64" t="str">
        <f t="shared" ca="1" si="134"/>
        <v>https://conservatoire.agglo-larochelle.fr/</v>
      </c>
      <c r="G792" s="57" t="str">
        <f t="shared" ca="1" si="135"/>
        <v>A</v>
      </c>
      <c r="H792" s="57" t="str">
        <f t="shared" ca="1" si="136"/>
        <v/>
      </c>
      <c r="I792" s="57" t="str">
        <f t="shared" ca="1" si="137"/>
        <v/>
      </c>
      <c r="J792" s="59" t="str">
        <f t="shared" ca="1" si="138"/>
        <v/>
      </c>
      <c r="K792" s="60" t="str">
        <f t="shared" ca="1" si="139"/>
        <v/>
      </c>
      <c r="L792" s="60"/>
      <c r="M792" s="60">
        <f t="shared" ca="1" si="140"/>
        <v>0</v>
      </c>
      <c r="N792" s="61" t="str">
        <f t="shared" ca="1" si="141"/>
        <v/>
      </c>
      <c r="O792" s="61"/>
      <c r="P792" s="62"/>
      <c r="Q792" s="62"/>
      <c r="R792" s="62"/>
      <c r="S792" s="62"/>
      <c r="T792" s="62"/>
      <c r="U792" s="63">
        <f t="shared" si="142"/>
        <v>0</v>
      </c>
    </row>
    <row r="793" spans="1:21" ht="15" hidden="1" customHeight="1" x14ac:dyDescent="0.3">
      <c r="A793" s="330"/>
      <c r="B793" s="56">
        <v>68</v>
      </c>
      <c r="C793" s="57" t="str">
        <f t="shared" ref="C793:C856" ca="1" si="143">IF(INDIRECT($E793&amp;"!B"&amp;$B793)=0,"",INDIRECT($E793&amp;"!B"&amp;$B793))</f>
        <v>10.1</v>
      </c>
      <c r="D793" s="57" t="str">
        <f t="shared" ref="D793:D856" ca="1" si="144">IF(INDIRECT($E793&amp;"!F"&amp;$B793)=0,"",INDIRECT($E793&amp;"!F"&amp;$B793))</f>
        <v>c</v>
      </c>
      <c r="E793" s="57" t="s">
        <v>13</v>
      </c>
      <c r="F793" s="64" t="str">
        <f t="shared" ref="F793:F856" ca="1" si="145">HYPERLINK(INDIRECT($E793&amp;"!C3"))</f>
        <v>https://conservatoire.agglo-larochelle.fr/plan-du-site</v>
      </c>
      <c r="G793" s="57" t="str">
        <f t="shared" ref="G793:G856" ca="1" si="146">IF(INDIRECT($E793&amp;"!C"&amp;$B793)=0,"",INDIRECT($E793&amp;"!C"&amp;$B793))</f>
        <v>A</v>
      </c>
      <c r="H793" s="57" t="str">
        <f t="shared" ref="H793:H856" ca="1" si="147">IF(INDIRECT($E793&amp;"!D"&amp;$B793)=0,"",INDIRECT($E793&amp;"!D"&amp;$B793))</f>
        <v/>
      </c>
      <c r="I793" s="57" t="str">
        <f t="shared" ref="I793:I856" ca="1" si="148">IF(INDIRECT($E793&amp;"!H"&amp;$B793)=0,"",INDIRECT($E793&amp;"!H"&amp;$B793))</f>
        <v/>
      </c>
      <c r="J793" s="59" t="str">
        <f t="shared" ref="J793:J856" ca="1" si="149">IF(INDIRECT($E793&amp;"!I"&amp;$B793)=0,"",INDIRECT($E793&amp;"!I"&amp;$B793))</f>
        <v/>
      </c>
      <c r="K793" s="60" t="str">
        <f t="shared" ref="K793:K856" ca="1" si="150">IFERROR(VLOOKUP($J793,$W$1:$AA$4,(MATCH($I793,$X$5:$AA$5,0))+1,FALSE),"")</f>
        <v/>
      </c>
      <c r="L793" s="60"/>
      <c r="M793" s="60">
        <f t="shared" ref="M793:M856" ca="1" si="151">COUNTIFS($C$7:$C$1491,$C793,$D$7:$D$1491,"nc")</f>
        <v>0</v>
      </c>
      <c r="N793" s="61" t="str">
        <f t="shared" ref="N793:N856" ca="1" si="152">IF(INDIRECT($E793&amp;"!J"&amp;$B793)=0,"",INDIRECT($E793&amp;"!J"&amp;$B793))</f>
        <v/>
      </c>
      <c r="O793" s="61"/>
      <c r="P793" s="62"/>
      <c r="Q793" s="62"/>
      <c r="R793" s="62"/>
      <c r="S793" s="62"/>
      <c r="T793" s="62"/>
      <c r="U793" s="63">
        <f t="shared" si="142"/>
        <v>0</v>
      </c>
    </row>
    <row r="794" spans="1:21" ht="15" hidden="1" customHeight="1" x14ac:dyDescent="0.3">
      <c r="A794" s="330"/>
      <c r="B794" s="56">
        <v>68</v>
      </c>
      <c r="C794" s="57" t="str">
        <f t="shared" ca="1" si="143"/>
        <v>10.1</v>
      </c>
      <c r="D794" s="57" t="str">
        <f t="shared" ca="1" si="144"/>
        <v>c</v>
      </c>
      <c r="E794" s="57" t="s">
        <v>16</v>
      </c>
      <c r="F794" s="64" t="str">
        <f t="shared" ca="1" si="145"/>
        <v>https://conservatoire.agglo-larochelle.fr/musique</v>
      </c>
      <c r="G794" s="57" t="str">
        <f t="shared" ca="1" si="146"/>
        <v>A</v>
      </c>
      <c r="H794" s="57" t="str">
        <f t="shared" ca="1" si="147"/>
        <v/>
      </c>
      <c r="I794" s="57" t="str">
        <f t="shared" ca="1" si="148"/>
        <v/>
      </c>
      <c r="J794" s="59" t="str">
        <f t="shared" ca="1" si="149"/>
        <v/>
      </c>
      <c r="K794" s="60" t="str">
        <f t="shared" ca="1" si="150"/>
        <v/>
      </c>
      <c r="L794" s="60"/>
      <c r="M794" s="60">
        <f t="shared" ca="1" si="151"/>
        <v>0</v>
      </c>
      <c r="N794" s="61" t="str">
        <f t="shared" ca="1" si="152"/>
        <v/>
      </c>
      <c r="O794" s="61"/>
      <c r="P794" s="62"/>
      <c r="Q794" s="62"/>
      <c r="R794" s="62"/>
      <c r="S794" s="62"/>
      <c r="T794" s="62"/>
      <c r="U794" s="63">
        <f t="shared" si="142"/>
        <v>0</v>
      </c>
    </row>
    <row r="795" spans="1:21" ht="15" hidden="1" customHeight="1" x14ac:dyDescent="0.3">
      <c r="A795" s="330"/>
      <c r="B795" s="56">
        <v>68</v>
      </c>
      <c r="C795" s="57" t="str">
        <f t="shared" ca="1" si="143"/>
        <v>10.1</v>
      </c>
      <c r="D795" s="57" t="str">
        <f t="shared" ca="1" si="144"/>
        <v>c</v>
      </c>
      <c r="E795" s="57" t="s">
        <v>19</v>
      </c>
      <c r="F795" s="64" t="str">
        <f t="shared" ca="1" si="145"/>
        <v>https://conservatoire.agglo-larochelle.fr/musique/parcours-du-musicien</v>
      </c>
      <c r="G795" s="57" t="str">
        <f t="shared" ca="1" si="146"/>
        <v>A</v>
      </c>
      <c r="H795" s="57" t="str">
        <f t="shared" ca="1" si="147"/>
        <v/>
      </c>
      <c r="I795" s="57" t="str">
        <f t="shared" ca="1" si="148"/>
        <v/>
      </c>
      <c r="J795" s="59" t="str">
        <f t="shared" ca="1" si="149"/>
        <v/>
      </c>
      <c r="K795" s="60" t="str">
        <f t="shared" ca="1" si="150"/>
        <v/>
      </c>
      <c r="L795" s="60"/>
      <c r="M795" s="60">
        <f t="shared" ca="1" si="151"/>
        <v>0</v>
      </c>
      <c r="N795" s="61" t="str">
        <f t="shared" ca="1" si="152"/>
        <v/>
      </c>
      <c r="O795" s="61"/>
      <c r="P795" s="62"/>
      <c r="Q795" s="62"/>
      <c r="R795" s="62"/>
      <c r="S795" s="62"/>
      <c r="T795" s="62"/>
      <c r="U795" s="63">
        <f t="shared" si="142"/>
        <v>0</v>
      </c>
    </row>
    <row r="796" spans="1:21" ht="15" hidden="1" customHeight="1" x14ac:dyDescent="0.3">
      <c r="A796" s="330"/>
      <c r="B796" s="56">
        <v>68</v>
      </c>
      <c r="C796" s="57" t="str">
        <f t="shared" ca="1" si="143"/>
        <v>10.1</v>
      </c>
      <c r="D796" s="57" t="str">
        <f t="shared" ca="1" si="144"/>
        <v>c</v>
      </c>
      <c r="E796" s="57" t="s">
        <v>22</v>
      </c>
      <c r="F796" s="64" t="str">
        <f t="shared" ca="1" si="145"/>
        <v>https://conservatoire.agglo-larochelle.fr/musique/enseignants-musique</v>
      </c>
      <c r="G796" s="57" t="str">
        <f t="shared" ca="1" si="146"/>
        <v>A</v>
      </c>
      <c r="H796" s="57" t="str">
        <f t="shared" ca="1" si="147"/>
        <v/>
      </c>
      <c r="I796" s="57" t="str">
        <f t="shared" ca="1" si="148"/>
        <v/>
      </c>
      <c r="J796" s="59" t="str">
        <f t="shared" ca="1" si="149"/>
        <v/>
      </c>
      <c r="K796" s="60" t="str">
        <f t="shared" ca="1" si="150"/>
        <v/>
      </c>
      <c r="L796" s="60"/>
      <c r="M796" s="60">
        <f t="shared" ca="1" si="151"/>
        <v>0</v>
      </c>
      <c r="N796" s="61" t="str">
        <f t="shared" ca="1" si="152"/>
        <v/>
      </c>
      <c r="O796" s="61"/>
      <c r="P796" s="62"/>
      <c r="Q796" s="62"/>
      <c r="R796" s="62"/>
      <c r="S796" s="62"/>
      <c r="T796" s="62"/>
      <c r="U796" s="63">
        <f t="shared" si="142"/>
        <v>0</v>
      </c>
    </row>
    <row r="797" spans="1:21" ht="15" hidden="1" customHeight="1" x14ac:dyDescent="0.3">
      <c r="A797" s="330"/>
      <c r="B797" s="56">
        <v>68</v>
      </c>
      <c r="C797" s="57" t="str">
        <f t="shared" ca="1" si="143"/>
        <v>10.1</v>
      </c>
      <c r="D797" s="57" t="str">
        <f t="shared" ca="1" si="144"/>
        <v>c</v>
      </c>
      <c r="E797" s="57" t="s">
        <v>25</v>
      </c>
      <c r="F797" s="64" t="str">
        <f t="shared" ca="1" si="145"/>
        <v>https://conservatoire.agglo-larochelle.fr/agenda?</v>
      </c>
      <c r="G797" s="57" t="str">
        <f t="shared" ca="1" si="146"/>
        <v>A</v>
      </c>
      <c r="H797" s="57" t="str">
        <f t="shared" ca="1" si="147"/>
        <v/>
      </c>
      <c r="I797" s="57" t="str">
        <f t="shared" ca="1" si="148"/>
        <v/>
      </c>
      <c r="J797" s="59" t="str">
        <f t="shared" ca="1" si="149"/>
        <v/>
      </c>
      <c r="K797" s="60" t="str">
        <f t="shared" ca="1" si="150"/>
        <v/>
      </c>
      <c r="L797" s="60"/>
      <c r="M797" s="60">
        <f t="shared" ca="1" si="151"/>
        <v>0</v>
      </c>
      <c r="N797" s="61" t="str">
        <f t="shared" ca="1" si="152"/>
        <v/>
      </c>
      <c r="O797" s="61"/>
      <c r="P797" s="62"/>
      <c r="Q797" s="62"/>
      <c r="R797" s="62"/>
      <c r="S797" s="62"/>
      <c r="T797" s="62"/>
      <c r="U797" s="63">
        <f t="shared" si="142"/>
        <v>0</v>
      </c>
    </row>
    <row r="798" spans="1:21" ht="15" hidden="1" customHeight="1" x14ac:dyDescent="0.3">
      <c r="A798" s="330"/>
      <c r="B798" s="56">
        <v>68</v>
      </c>
      <c r="C798" s="57" t="str">
        <f t="shared" ca="1" si="143"/>
        <v>10.1</v>
      </c>
      <c r="D798" s="57" t="str">
        <f t="shared" ca="1" si="144"/>
        <v>c</v>
      </c>
      <c r="E798" s="57" t="s">
        <v>28</v>
      </c>
      <c r="F798" s="64" t="str">
        <f t="shared" ca="1" si="145"/>
        <v>https://conservatoire.agglo-larochelle.fr/agenda?article=conservatoire-funky-band-et-ateliers-musiques-actuelles</v>
      </c>
      <c r="G798" s="57" t="str">
        <f t="shared" ca="1" si="146"/>
        <v>A</v>
      </c>
      <c r="H798" s="57" t="str">
        <f t="shared" ca="1" si="147"/>
        <v/>
      </c>
      <c r="I798" s="57" t="str">
        <f t="shared" ca="1" si="148"/>
        <v/>
      </c>
      <c r="J798" s="59" t="str">
        <f t="shared" ca="1" si="149"/>
        <v/>
      </c>
      <c r="K798" s="60" t="str">
        <f t="shared" ca="1" si="150"/>
        <v/>
      </c>
      <c r="L798" s="60"/>
      <c r="M798" s="60">
        <f t="shared" ca="1" si="151"/>
        <v>0</v>
      </c>
      <c r="N798" s="61" t="str">
        <f t="shared" ca="1" si="152"/>
        <v/>
      </c>
      <c r="O798" s="61"/>
      <c r="P798" s="62"/>
      <c r="Q798" s="62"/>
      <c r="R798" s="62"/>
      <c r="S798" s="62"/>
      <c r="T798" s="62"/>
      <c r="U798" s="63">
        <f t="shared" si="142"/>
        <v>0</v>
      </c>
    </row>
    <row r="799" spans="1:21" ht="15" hidden="1" customHeight="1" x14ac:dyDescent="0.3">
      <c r="A799" s="330"/>
      <c r="B799" s="56">
        <v>68</v>
      </c>
      <c r="C799" s="57" t="str">
        <f t="shared" ca="1" si="143"/>
        <v>10.1</v>
      </c>
      <c r="D799" s="57" t="str">
        <f t="shared" ca="1" si="144"/>
        <v>c</v>
      </c>
      <c r="E799" s="57" t="s">
        <v>31</v>
      </c>
      <c r="F799" s="64" t="str">
        <f t="shared" ca="1" si="145"/>
        <v>https://conservatoire.agglo-larochelle.fr/actualites</v>
      </c>
      <c r="G799" s="57" t="str">
        <f t="shared" ca="1" si="146"/>
        <v>A</v>
      </c>
      <c r="H799" s="57" t="str">
        <f t="shared" ca="1" si="147"/>
        <v/>
      </c>
      <c r="I799" s="57" t="str">
        <f t="shared" ca="1" si="148"/>
        <v/>
      </c>
      <c r="J799" s="59" t="str">
        <f t="shared" ca="1" si="149"/>
        <v/>
      </c>
      <c r="K799" s="60" t="str">
        <f t="shared" ca="1" si="150"/>
        <v/>
      </c>
      <c r="L799" s="60"/>
      <c r="M799" s="60">
        <f t="shared" ca="1" si="151"/>
        <v>0</v>
      </c>
      <c r="N799" s="61" t="str">
        <f t="shared" ca="1" si="152"/>
        <v/>
      </c>
      <c r="O799" s="61"/>
      <c r="P799" s="62"/>
      <c r="Q799" s="62"/>
      <c r="R799" s="62"/>
      <c r="S799" s="62"/>
      <c r="T799" s="62"/>
      <c r="U799" s="63">
        <f t="shared" si="142"/>
        <v>0</v>
      </c>
    </row>
    <row r="800" spans="1:21" ht="15" hidden="1" customHeight="1" x14ac:dyDescent="0.3">
      <c r="A800" s="330"/>
      <c r="B800" s="46">
        <v>68</v>
      </c>
      <c r="C800" s="47" t="str">
        <f t="shared" ca="1" si="143"/>
        <v>10.1</v>
      </c>
      <c r="D800" s="47" t="str">
        <f t="shared" ca="1" si="144"/>
        <v>c</v>
      </c>
      <c r="E800" s="47" t="s">
        <v>34</v>
      </c>
      <c r="F800" s="65" t="str">
        <f t="shared" ca="1" si="145"/>
        <v>https://conservatoire.agglo-larochelle.fr/-/ouverture-de-saison</v>
      </c>
      <c r="G800" s="47" t="str">
        <f t="shared" ca="1" si="146"/>
        <v>A</v>
      </c>
      <c r="H800" s="47" t="str">
        <f t="shared" ca="1" si="147"/>
        <v/>
      </c>
      <c r="I800" s="47" t="str">
        <f t="shared" ca="1" si="148"/>
        <v/>
      </c>
      <c r="J800" s="49" t="str">
        <f t="shared" ca="1" si="149"/>
        <v/>
      </c>
      <c r="K800" s="50" t="str">
        <f t="shared" ca="1" si="150"/>
        <v/>
      </c>
      <c r="L800" s="50"/>
      <c r="M800" s="50">
        <f t="shared" ca="1" si="151"/>
        <v>0</v>
      </c>
      <c r="N800" s="51" t="str">
        <f t="shared" ca="1" si="152"/>
        <v/>
      </c>
      <c r="O800" s="51"/>
      <c r="P800" s="52"/>
      <c r="Q800" s="52"/>
      <c r="R800" s="52"/>
      <c r="S800" s="52"/>
      <c r="T800" s="52"/>
      <c r="U800" s="53">
        <f t="shared" si="142"/>
        <v>0</v>
      </c>
    </row>
    <row r="801" spans="1:21" ht="15" hidden="1" customHeight="1" x14ac:dyDescent="0.3">
      <c r="A801" s="330"/>
      <c r="B801" s="56">
        <v>68</v>
      </c>
      <c r="C801" s="57" t="str">
        <f t="shared" ca="1" si="143"/>
        <v>10.1</v>
      </c>
      <c r="D801" s="57" t="str">
        <f t="shared" ca="1" si="144"/>
        <v>c</v>
      </c>
      <c r="E801" s="57" t="s">
        <v>37</v>
      </c>
      <c r="F801" s="64" t="str">
        <f t="shared" ca="1" si="145"/>
        <v>https://conservatoire.agglo-larochelle.fr/contactez-nous</v>
      </c>
      <c r="G801" s="57" t="str">
        <f t="shared" ca="1" si="146"/>
        <v>A</v>
      </c>
      <c r="H801" s="57" t="str">
        <f t="shared" ca="1" si="147"/>
        <v/>
      </c>
      <c r="I801" s="57" t="str">
        <f t="shared" ca="1" si="148"/>
        <v/>
      </c>
      <c r="J801" s="59" t="str">
        <f t="shared" ca="1" si="149"/>
        <v/>
      </c>
      <c r="K801" s="60" t="str">
        <f t="shared" ca="1" si="150"/>
        <v/>
      </c>
      <c r="L801" s="60"/>
      <c r="M801" s="60">
        <f t="shared" ca="1" si="151"/>
        <v>0</v>
      </c>
      <c r="N801" s="61" t="str">
        <f t="shared" ca="1" si="152"/>
        <v/>
      </c>
      <c r="O801" s="61"/>
      <c r="P801" s="62"/>
      <c r="Q801" s="62"/>
      <c r="R801" s="62"/>
      <c r="S801" s="62"/>
      <c r="T801" s="62"/>
      <c r="U801" s="63">
        <f t="shared" si="142"/>
        <v>0</v>
      </c>
    </row>
    <row r="802" spans="1:21" ht="15" hidden="1" customHeight="1" x14ac:dyDescent="0.3">
      <c r="A802" s="330"/>
      <c r="B802" s="56">
        <v>68</v>
      </c>
      <c r="C802" s="57" t="str">
        <f t="shared" ca="1" si="143"/>
        <v>10.1</v>
      </c>
      <c r="D802" s="57" t="str">
        <f t="shared" ca="1" si="144"/>
        <v>c</v>
      </c>
      <c r="E802" s="57" t="s">
        <v>40</v>
      </c>
      <c r="F802" s="64" t="str">
        <f t="shared" ca="1" si="145"/>
        <v>https://conservatoire.agglo-larochelle.fr/pratique/reseau-des-ecoles-de-l-agglo?article=puilboreau-a-deux-pas-de-la</v>
      </c>
      <c r="G802" s="57" t="str">
        <f t="shared" ca="1" si="146"/>
        <v>A</v>
      </c>
      <c r="H802" s="57" t="str">
        <f t="shared" ca="1" si="147"/>
        <v/>
      </c>
      <c r="I802" s="57" t="str">
        <f t="shared" ca="1" si="148"/>
        <v/>
      </c>
      <c r="J802" s="59" t="str">
        <f t="shared" ca="1" si="149"/>
        <v/>
      </c>
      <c r="K802" s="60" t="str">
        <f t="shared" ca="1" si="150"/>
        <v/>
      </c>
      <c r="L802" s="60"/>
      <c r="M802" s="60">
        <f t="shared" ca="1" si="151"/>
        <v>0</v>
      </c>
      <c r="N802" s="61" t="str">
        <f t="shared" ca="1" si="152"/>
        <v/>
      </c>
      <c r="O802" s="61"/>
      <c r="P802" s="62"/>
      <c r="Q802" s="62"/>
      <c r="R802" s="62"/>
      <c r="S802" s="62"/>
      <c r="T802" s="62"/>
      <c r="U802" s="63">
        <f t="shared" si="142"/>
        <v>0</v>
      </c>
    </row>
    <row r="803" spans="1:21" ht="15" hidden="1" customHeight="1" x14ac:dyDescent="0.3">
      <c r="A803" s="330"/>
      <c r="B803" s="56">
        <v>68</v>
      </c>
      <c r="C803" s="57" t="str">
        <f t="shared" ca="1" si="143"/>
        <v>10.1</v>
      </c>
      <c r="D803" s="57" t="str">
        <f t="shared" ca="1" si="144"/>
        <v>c</v>
      </c>
      <c r="E803" s="57" t="s">
        <v>43</v>
      </c>
      <c r="F803" s="64" t="str">
        <f t="shared" ca="1" si="145"/>
        <v>https://conservatoire.agglo-larochelle.fr/ressources-documentaires</v>
      </c>
      <c r="G803" s="57" t="str">
        <f t="shared" ca="1" si="146"/>
        <v>A</v>
      </c>
      <c r="H803" s="57" t="str">
        <f t="shared" ca="1" si="147"/>
        <v/>
      </c>
      <c r="I803" s="57" t="str">
        <f t="shared" ca="1" si="148"/>
        <v/>
      </c>
      <c r="J803" s="59" t="str">
        <f t="shared" ca="1" si="149"/>
        <v/>
      </c>
      <c r="K803" s="60" t="str">
        <f t="shared" ca="1" si="150"/>
        <v/>
      </c>
      <c r="L803" s="60"/>
      <c r="M803" s="60">
        <f t="shared" ca="1" si="151"/>
        <v>0</v>
      </c>
      <c r="N803" s="61" t="str">
        <f t="shared" ca="1" si="152"/>
        <v/>
      </c>
      <c r="O803" s="61"/>
      <c r="P803" s="62"/>
      <c r="Q803" s="62"/>
      <c r="R803" s="62"/>
      <c r="S803" s="62"/>
      <c r="T803" s="62"/>
      <c r="U803" s="63">
        <f t="shared" si="142"/>
        <v>0</v>
      </c>
    </row>
    <row r="804" spans="1:21" ht="15" hidden="1" customHeight="1" x14ac:dyDescent="0.3">
      <c r="A804" s="330"/>
      <c r="B804" s="56">
        <v>68</v>
      </c>
      <c r="C804" s="57" t="str">
        <f t="shared" ca="1" si="143"/>
        <v>10.1</v>
      </c>
      <c r="D804" s="57" t="str">
        <f t="shared" ca="1" si="144"/>
        <v>c</v>
      </c>
      <c r="E804" s="57" t="s">
        <v>46</v>
      </c>
      <c r="F804" s="64" t="str">
        <f t="shared" ca="1" si="145"/>
        <v>https://conservatoire.agglo-larochelle.fr/accessibilite</v>
      </c>
      <c r="G804" s="57" t="str">
        <f t="shared" ca="1" si="146"/>
        <v>A</v>
      </c>
      <c r="H804" s="57" t="str">
        <f t="shared" ca="1" si="147"/>
        <v/>
      </c>
      <c r="I804" s="57" t="str">
        <f t="shared" ca="1" si="148"/>
        <v/>
      </c>
      <c r="J804" s="59" t="str">
        <f t="shared" ca="1" si="149"/>
        <v/>
      </c>
      <c r="K804" s="60" t="str">
        <f t="shared" ca="1" si="150"/>
        <v/>
      </c>
      <c r="L804" s="60"/>
      <c r="M804" s="60">
        <f t="shared" ca="1" si="151"/>
        <v>0</v>
      </c>
      <c r="N804" s="61" t="str">
        <f t="shared" ca="1" si="152"/>
        <v/>
      </c>
      <c r="O804" s="61"/>
      <c r="P804" s="62"/>
      <c r="Q804" s="62"/>
      <c r="R804" s="62"/>
      <c r="S804" s="62"/>
      <c r="T804" s="62"/>
      <c r="U804" s="63">
        <f t="shared" si="142"/>
        <v>0</v>
      </c>
    </row>
    <row r="805" spans="1:21" ht="15" hidden="1" customHeight="1" x14ac:dyDescent="0.3">
      <c r="A805" s="330"/>
      <c r="B805" s="56">
        <v>68</v>
      </c>
      <c r="C805" s="57" t="str">
        <f t="shared" ca="1" si="143"/>
        <v>10.1</v>
      </c>
      <c r="D805" s="57" t="str">
        <f t="shared" ca="1" si="144"/>
        <v>c</v>
      </c>
      <c r="E805" s="57" t="s">
        <v>49</v>
      </c>
      <c r="F805" s="64" t="str">
        <f t="shared" ca="1" si="145"/>
        <v>https://conservatoire.agglo-larochelle.fr/mentions-legales</v>
      </c>
      <c r="G805" s="57" t="str">
        <f t="shared" ca="1" si="146"/>
        <v>A</v>
      </c>
      <c r="H805" s="57" t="str">
        <f t="shared" ca="1" si="147"/>
        <v/>
      </c>
      <c r="I805" s="57" t="str">
        <f t="shared" ca="1" si="148"/>
        <v/>
      </c>
      <c r="J805" s="59" t="str">
        <f t="shared" ca="1" si="149"/>
        <v/>
      </c>
      <c r="K805" s="60" t="str">
        <f t="shared" ca="1" si="150"/>
        <v/>
      </c>
      <c r="L805" s="60"/>
      <c r="M805" s="60">
        <f t="shared" ca="1" si="151"/>
        <v>0</v>
      </c>
      <c r="N805" s="61" t="str">
        <f t="shared" ca="1" si="152"/>
        <v/>
      </c>
      <c r="O805" s="61"/>
      <c r="P805" s="62"/>
      <c r="Q805" s="62"/>
      <c r="R805" s="62"/>
      <c r="S805" s="62"/>
      <c r="T805" s="62"/>
      <c r="U805" s="63">
        <f t="shared" si="142"/>
        <v>0</v>
      </c>
    </row>
    <row r="806" spans="1:21" ht="15" hidden="1" customHeight="1" x14ac:dyDescent="0.3">
      <c r="A806" s="330"/>
      <c r="B806" s="56">
        <v>69</v>
      </c>
      <c r="C806" s="57" t="str">
        <f t="shared" ca="1" si="143"/>
        <v>10.2</v>
      </c>
      <c r="D806" s="57" t="str">
        <f t="shared" ca="1" si="144"/>
        <v>c</v>
      </c>
      <c r="E806" s="57" t="s">
        <v>10</v>
      </c>
      <c r="F806" s="64" t="str">
        <f t="shared" ca="1" si="145"/>
        <v>https://conservatoire.agglo-larochelle.fr/</v>
      </c>
      <c r="G806" s="57" t="str">
        <f t="shared" ca="1" si="146"/>
        <v>A</v>
      </c>
      <c r="H806" s="57" t="str">
        <f t="shared" ca="1" si="147"/>
        <v/>
      </c>
      <c r="I806" s="57" t="str">
        <f t="shared" ca="1" si="148"/>
        <v/>
      </c>
      <c r="J806" s="59" t="str">
        <f t="shared" ca="1" si="149"/>
        <v/>
      </c>
      <c r="K806" s="60" t="str">
        <f t="shared" ca="1" si="150"/>
        <v/>
      </c>
      <c r="L806" s="60"/>
      <c r="M806" s="60">
        <f t="shared" ca="1" si="151"/>
        <v>0</v>
      </c>
      <c r="N806" s="61" t="str">
        <f t="shared" ca="1" si="152"/>
        <v/>
      </c>
      <c r="O806" s="61"/>
      <c r="P806" s="62"/>
      <c r="Q806" s="62"/>
      <c r="R806" s="62"/>
      <c r="S806" s="62"/>
      <c r="T806" s="62"/>
      <c r="U806" s="63">
        <f t="shared" si="142"/>
        <v>0</v>
      </c>
    </row>
    <row r="807" spans="1:21" ht="15" hidden="1" customHeight="1" x14ac:dyDescent="0.3">
      <c r="A807" s="330"/>
      <c r="B807" s="56">
        <v>69</v>
      </c>
      <c r="C807" s="57" t="str">
        <f t="shared" ca="1" si="143"/>
        <v>10.2</v>
      </c>
      <c r="D807" s="57" t="str">
        <f t="shared" ca="1" si="144"/>
        <v>c</v>
      </c>
      <c r="E807" s="57" t="s">
        <v>13</v>
      </c>
      <c r="F807" s="64" t="str">
        <f t="shared" ca="1" si="145"/>
        <v>https://conservatoire.agglo-larochelle.fr/plan-du-site</v>
      </c>
      <c r="G807" s="57" t="str">
        <f t="shared" ca="1" si="146"/>
        <v>A</v>
      </c>
      <c r="H807" s="57" t="str">
        <f t="shared" ca="1" si="147"/>
        <v/>
      </c>
      <c r="I807" s="57" t="str">
        <f t="shared" ca="1" si="148"/>
        <v/>
      </c>
      <c r="J807" s="59" t="str">
        <f t="shared" ca="1" si="149"/>
        <v/>
      </c>
      <c r="K807" s="60" t="str">
        <f t="shared" ca="1" si="150"/>
        <v/>
      </c>
      <c r="L807" s="60"/>
      <c r="M807" s="60">
        <f t="shared" ca="1" si="151"/>
        <v>0</v>
      </c>
      <c r="N807" s="61" t="str">
        <f t="shared" ca="1" si="152"/>
        <v/>
      </c>
      <c r="O807" s="61"/>
      <c r="P807" s="62"/>
      <c r="Q807" s="62"/>
      <c r="R807" s="62"/>
      <c r="S807" s="62"/>
      <c r="T807" s="62"/>
      <c r="U807" s="63">
        <f t="shared" si="142"/>
        <v>0</v>
      </c>
    </row>
    <row r="808" spans="1:21" ht="15" hidden="1" customHeight="1" x14ac:dyDescent="0.3">
      <c r="A808" s="330"/>
      <c r="B808" s="56">
        <v>69</v>
      </c>
      <c r="C808" s="57" t="str">
        <f t="shared" ca="1" si="143"/>
        <v>10.2</v>
      </c>
      <c r="D808" s="57" t="str">
        <f t="shared" ca="1" si="144"/>
        <v>c</v>
      </c>
      <c r="E808" s="57" t="s">
        <v>16</v>
      </c>
      <c r="F808" s="64" t="str">
        <f t="shared" ca="1" si="145"/>
        <v>https://conservatoire.agglo-larochelle.fr/musique</v>
      </c>
      <c r="G808" s="57" t="str">
        <f t="shared" ca="1" si="146"/>
        <v>A</v>
      </c>
      <c r="H808" s="57" t="str">
        <f t="shared" ca="1" si="147"/>
        <v/>
      </c>
      <c r="I808" s="57" t="str">
        <f t="shared" ca="1" si="148"/>
        <v/>
      </c>
      <c r="J808" s="59" t="str">
        <f t="shared" ca="1" si="149"/>
        <v/>
      </c>
      <c r="K808" s="60" t="str">
        <f t="shared" ca="1" si="150"/>
        <v/>
      </c>
      <c r="L808" s="60"/>
      <c r="M808" s="60">
        <f t="shared" ca="1" si="151"/>
        <v>0</v>
      </c>
      <c r="N808" s="61" t="str">
        <f t="shared" ca="1" si="152"/>
        <v/>
      </c>
      <c r="O808" s="61"/>
      <c r="P808" s="62"/>
      <c r="Q808" s="62"/>
      <c r="R808" s="62"/>
      <c r="S808" s="62"/>
      <c r="T808" s="62"/>
      <c r="U808" s="63">
        <f t="shared" si="142"/>
        <v>0</v>
      </c>
    </row>
    <row r="809" spans="1:21" ht="15" hidden="1" customHeight="1" x14ac:dyDescent="0.3">
      <c r="A809" s="330"/>
      <c r="B809" s="56">
        <v>69</v>
      </c>
      <c r="C809" s="57" t="str">
        <f t="shared" ca="1" si="143"/>
        <v>10.2</v>
      </c>
      <c r="D809" s="57" t="str">
        <f t="shared" ca="1" si="144"/>
        <v>c</v>
      </c>
      <c r="E809" s="57" t="s">
        <v>19</v>
      </c>
      <c r="F809" s="64" t="str">
        <f t="shared" ca="1" si="145"/>
        <v>https://conservatoire.agglo-larochelle.fr/musique/parcours-du-musicien</v>
      </c>
      <c r="G809" s="57" t="str">
        <f t="shared" ca="1" si="146"/>
        <v>A</v>
      </c>
      <c r="H809" s="57" t="str">
        <f t="shared" ca="1" si="147"/>
        <v/>
      </c>
      <c r="I809" s="57" t="str">
        <f t="shared" ca="1" si="148"/>
        <v/>
      </c>
      <c r="J809" s="59" t="str">
        <f t="shared" ca="1" si="149"/>
        <v/>
      </c>
      <c r="K809" s="60" t="str">
        <f t="shared" ca="1" si="150"/>
        <v/>
      </c>
      <c r="L809" s="60"/>
      <c r="M809" s="60">
        <f t="shared" ca="1" si="151"/>
        <v>0</v>
      </c>
      <c r="N809" s="61" t="str">
        <f t="shared" ca="1" si="152"/>
        <v/>
      </c>
      <c r="O809" s="61"/>
      <c r="P809" s="62"/>
      <c r="Q809" s="62"/>
      <c r="R809" s="62"/>
      <c r="S809" s="62"/>
      <c r="T809" s="62"/>
      <c r="U809" s="63">
        <f t="shared" si="142"/>
        <v>0</v>
      </c>
    </row>
    <row r="810" spans="1:21" ht="15" hidden="1" customHeight="1" x14ac:dyDescent="0.3">
      <c r="A810" s="330"/>
      <c r="B810" s="56">
        <v>69</v>
      </c>
      <c r="C810" s="57" t="str">
        <f t="shared" ca="1" si="143"/>
        <v>10.2</v>
      </c>
      <c r="D810" s="57" t="str">
        <f t="shared" ca="1" si="144"/>
        <v>c</v>
      </c>
      <c r="E810" s="57" t="s">
        <v>22</v>
      </c>
      <c r="F810" s="64" t="str">
        <f t="shared" ca="1" si="145"/>
        <v>https://conservatoire.agglo-larochelle.fr/musique/enseignants-musique</v>
      </c>
      <c r="G810" s="57" t="str">
        <f t="shared" ca="1" si="146"/>
        <v>A</v>
      </c>
      <c r="H810" s="57" t="str">
        <f t="shared" ca="1" si="147"/>
        <v/>
      </c>
      <c r="I810" s="57" t="str">
        <f t="shared" ca="1" si="148"/>
        <v/>
      </c>
      <c r="J810" s="59" t="str">
        <f t="shared" ca="1" si="149"/>
        <v/>
      </c>
      <c r="K810" s="60" t="str">
        <f t="shared" ca="1" si="150"/>
        <v/>
      </c>
      <c r="L810" s="60"/>
      <c r="M810" s="60">
        <f t="shared" ca="1" si="151"/>
        <v>0</v>
      </c>
      <c r="N810" s="61" t="str">
        <f t="shared" ca="1" si="152"/>
        <v/>
      </c>
      <c r="O810" s="61"/>
      <c r="P810" s="62"/>
      <c r="Q810" s="62"/>
      <c r="R810" s="62"/>
      <c r="S810" s="62"/>
      <c r="T810" s="62"/>
      <c r="U810" s="63">
        <f t="shared" si="142"/>
        <v>0</v>
      </c>
    </row>
    <row r="811" spans="1:21" ht="15" hidden="1" customHeight="1" x14ac:dyDescent="0.3">
      <c r="A811" s="330"/>
      <c r="B811" s="56">
        <v>69</v>
      </c>
      <c r="C811" s="57" t="str">
        <f t="shared" ca="1" si="143"/>
        <v>10.2</v>
      </c>
      <c r="D811" s="57" t="str">
        <f t="shared" ca="1" si="144"/>
        <v>c</v>
      </c>
      <c r="E811" s="57" t="s">
        <v>25</v>
      </c>
      <c r="F811" s="64" t="str">
        <f t="shared" ca="1" si="145"/>
        <v>https://conservatoire.agglo-larochelle.fr/agenda?</v>
      </c>
      <c r="G811" s="57" t="str">
        <f t="shared" ca="1" si="146"/>
        <v>A</v>
      </c>
      <c r="H811" s="57" t="str">
        <f t="shared" ca="1" si="147"/>
        <v/>
      </c>
      <c r="I811" s="57" t="str">
        <f t="shared" ca="1" si="148"/>
        <v/>
      </c>
      <c r="J811" s="59" t="str">
        <f t="shared" ca="1" si="149"/>
        <v/>
      </c>
      <c r="K811" s="60" t="str">
        <f t="shared" ca="1" si="150"/>
        <v/>
      </c>
      <c r="L811" s="60"/>
      <c r="M811" s="60">
        <f t="shared" ca="1" si="151"/>
        <v>0</v>
      </c>
      <c r="N811" s="61" t="str">
        <f t="shared" ca="1" si="152"/>
        <v/>
      </c>
      <c r="O811" s="61"/>
      <c r="P811" s="62"/>
      <c r="Q811" s="62"/>
      <c r="R811" s="62"/>
      <c r="S811" s="62"/>
      <c r="T811" s="62"/>
      <c r="U811" s="63">
        <f t="shared" si="142"/>
        <v>0</v>
      </c>
    </row>
    <row r="812" spans="1:21" ht="15" hidden="1" customHeight="1" x14ac:dyDescent="0.3">
      <c r="A812" s="330"/>
      <c r="B812" s="56">
        <v>69</v>
      </c>
      <c r="C812" s="57" t="str">
        <f t="shared" ca="1" si="143"/>
        <v>10.2</v>
      </c>
      <c r="D812" s="57" t="str">
        <f t="shared" ca="1" si="144"/>
        <v>c</v>
      </c>
      <c r="E812" s="57" t="s">
        <v>28</v>
      </c>
      <c r="F812" s="64" t="str">
        <f t="shared" ca="1" si="145"/>
        <v>https://conservatoire.agglo-larochelle.fr/agenda?article=conservatoire-funky-band-et-ateliers-musiques-actuelles</v>
      </c>
      <c r="G812" s="57" t="str">
        <f t="shared" ca="1" si="146"/>
        <v>A</v>
      </c>
      <c r="H812" s="57" t="str">
        <f t="shared" ca="1" si="147"/>
        <v/>
      </c>
      <c r="I812" s="57" t="str">
        <f t="shared" ca="1" si="148"/>
        <v/>
      </c>
      <c r="J812" s="59" t="str">
        <f t="shared" ca="1" si="149"/>
        <v/>
      </c>
      <c r="K812" s="60" t="str">
        <f t="shared" ca="1" si="150"/>
        <v/>
      </c>
      <c r="L812" s="60"/>
      <c r="M812" s="60">
        <f t="shared" ca="1" si="151"/>
        <v>0</v>
      </c>
      <c r="N812" s="61" t="str">
        <f t="shared" ca="1" si="152"/>
        <v/>
      </c>
      <c r="O812" s="61"/>
      <c r="P812" s="62"/>
      <c r="Q812" s="62"/>
      <c r="R812" s="62"/>
      <c r="S812" s="62"/>
      <c r="T812" s="62"/>
      <c r="U812" s="63">
        <f t="shared" si="142"/>
        <v>0</v>
      </c>
    </row>
    <row r="813" spans="1:21" ht="15" hidden="1" customHeight="1" x14ac:dyDescent="0.3">
      <c r="A813" s="330"/>
      <c r="B813" s="56">
        <v>69</v>
      </c>
      <c r="C813" s="57" t="str">
        <f t="shared" ca="1" si="143"/>
        <v>10.2</v>
      </c>
      <c r="D813" s="57" t="str">
        <f t="shared" ca="1" si="144"/>
        <v>c</v>
      </c>
      <c r="E813" s="57" t="s">
        <v>31</v>
      </c>
      <c r="F813" s="64" t="str">
        <f t="shared" ca="1" si="145"/>
        <v>https://conservatoire.agglo-larochelle.fr/actualites</v>
      </c>
      <c r="G813" s="57" t="str">
        <f t="shared" ca="1" si="146"/>
        <v>A</v>
      </c>
      <c r="H813" s="57" t="str">
        <f t="shared" ca="1" si="147"/>
        <v/>
      </c>
      <c r="I813" s="57" t="str">
        <f t="shared" ca="1" si="148"/>
        <v/>
      </c>
      <c r="J813" s="59" t="str">
        <f t="shared" ca="1" si="149"/>
        <v/>
      </c>
      <c r="K813" s="60" t="str">
        <f t="shared" ca="1" si="150"/>
        <v/>
      </c>
      <c r="L813" s="60"/>
      <c r="M813" s="60">
        <f t="shared" ca="1" si="151"/>
        <v>0</v>
      </c>
      <c r="N813" s="61" t="str">
        <f t="shared" ca="1" si="152"/>
        <v/>
      </c>
      <c r="O813" s="61"/>
      <c r="P813" s="62"/>
      <c r="Q813" s="62"/>
      <c r="R813" s="62"/>
      <c r="S813" s="62"/>
      <c r="T813" s="62"/>
      <c r="U813" s="63">
        <f t="shared" si="142"/>
        <v>0</v>
      </c>
    </row>
    <row r="814" spans="1:21" ht="15" hidden="1" customHeight="1" x14ac:dyDescent="0.3">
      <c r="A814" s="330"/>
      <c r="B814" s="56">
        <v>69</v>
      </c>
      <c r="C814" s="57" t="str">
        <f t="shared" ca="1" si="143"/>
        <v>10.2</v>
      </c>
      <c r="D814" s="57" t="str">
        <f t="shared" ca="1" si="144"/>
        <v>c</v>
      </c>
      <c r="E814" s="57" t="s">
        <v>34</v>
      </c>
      <c r="F814" s="64" t="str">
        <f t="shared" ca="1" si="145"/>
        <v>https://conservatoire.agglo-larochelle.fr/-/ouverture-de-saison</v>
      </c>
      <c r="G814" s="57" t="str">
        <f t="shared" ca="1" si="146"/>
        <v>A</v>
      </c>
      <c r="H814" s="57" t="str">
        <f t="shared" ca="1" si="147"/>
        <v/>
      </c>
      <c r="I814" s="57" t="str">
        <f t="shared" ca="1" si="148"/>
        <v/>
      </c>
      <c r="J814" s="59" t="str">
        <f t="shared" ca="1" si="149"/>
        <v/>
      </c>
      <c r="K814" s="60" t="str">
        <f t="shared" ca="1" si="150"/>
        <v/>
      </c>
      <c r="L814" s="60"/>
      <c r="M814" s="60">
        <f t="shared" ca="1" si="151"/>
        <v>0</v>
      </c>
      <c r="N814" s="61" t="str">
        <f t="shared" ca="1" si="152"/>
        <v/>
      </c>
      <c r="O814" s="61"/>
      <c r="P814" s="62"/>
      <c r="Q814" s="62"/>
      <c r="R814" s="62"/>
      <c r="S814" s="62"/>
      <c r="T814" s="62"/>
      <c r="U814" s="63">
        <f t="shared" si="142"/>
        <v>0</v>
      </c>
    </row>
    <row r="815" spans="1:21" ht="15" hidden="1" customHeight="1" x14ac:dyDescent="0.3">
      <c r="A815" s="330"/>
      <c r="B815" s="56">
        <v>69</v>
      </c>
      <c r="C815" s="57" t="str">
        <f t="shared" ca="1" si="143"/>
        <v>10.2</v>
      </c>
      <c r="D815" s="57" t="str">
        <f t="shared" ca="1" si="144"/>
        <v>c</v>
      </c>
      <c r="E815" s="57" t="s">
        <v>37</v>
      </c>
      <c r="F815" s="64" t="str">
        <f t="shared" ca="1" si="145"/>
        <v>https://conservatoire.agglo-larochelle.fr/contactez-nous</v>
      </c>
      <c r="G815" s="57" t="str">
        <f t="shared" ca="1" si="146"/>
        <v>A</v>
      </c>
      <c r="H815" s="57" t="str">
        <f t="shared" ca="1" si="147"/>
        <v/>
      </c>
      <c r="I815" s="57" t="str">
        <f t="shared" ca="1" si="148"/>
        <v/>
      </c>
      <c r="J815" s="59" t="str">
        <f t="shared" ca="1" si="149"/>
        <v/>
      </c>
      <c r="K815" s="60" t="str">
        <f t="shared" ca="1" si="150"/>
        <v/>
      </c>
      <c r="L815" s="60"/>
      <c r="M815" s="60">
        <f t="shared" ca="1" si="151"/>
        <v>0</v>
      </c>
      <c r="N815" s="61" t="str">
        <f t="shared" ca="1" si="152"/>
        <v/>
      </c>
      <c r="O815" s="61"/>
      <c r="P815" s="62"/>
      <c r="Q815" s="62"/>
      <c r="R815" s="62"/>
      <c r="S815" s="62"/>
      <c r="T815" s="62"/>
      <c r="U815" s="63">
        <f t="shared" si="142"/>
        <v>0</v>
      </c>
    </row>
    <row r="816" spans="1:21" ht="15" hidden="1" customHeight="1" x14ac:dyDescent="0.3">
      <c r="A816" s="330"/>
      <c r="B816" s="56">
        <v>69</v>
      </c>
      <c r="C816" s="57" t="str">
        <f t="shared" ca="1" si="143"/>
        <v>10.2</v>
      </c>
      <c r="D816" s="57" t="str">
        <f t="shared" ca="1" si="144"/>
        <v>c</v>
      </c>
      <c r="E816" s="57" t="s">
        <v>40</v>
      </c>
      <c r="F816" s="64" t="str">
        <f t="shared" ca="1" si="145"/>
        <v>https://conservatoire.agglo-larochelle.fr/pratique/reseau-des-ecoles-de-l-agglo?article=puilboreau-a-deux-pas-de-la</v>
      </c>
      <c r="G816" s="57" t="str">
        <f t="shared" ca="1" si="146"/>
        <v>A</v>
      </c>
      <c r="H816" s="57" t="str">
        <f t="shared" ca="1" si="147"/>
        <v/>
      </c>
      <c r="I816" s="57" t="str">
        <f t="shared" ca="1" si="148"/>
        <v/>
      </c>
      <c r="J816" s="59" t="str">
        <f t="shared" ca="1" si="149"/>
        <v/>
      </c>
      <c r="K816" s="60" t="str">
        <f t="shared" ca="1" si="150"/>
        <v/>
      </c>
      <c r="L816" s="60"/>
      <c r="M816" s="60">
        <f t="shared" ca="1" si="151"/>
        <v>0</v>
      </c>
      <c r="N816" s="61" t="str">
        <f t="shared" ca="1" si="152"/>
        <v/>
      </c>
      <c r="O816" s="61"/>
      <c r="P816" s="62"/>
      <c r="Q816" s="62"/>
      <c r="R816" s="62"/>
      <c r="S816" s="62"/>
      <c r="T816" s="62"/>
      <c r="U816" s="63">
        <f t="shared" si="142"/>
        <v>0</v>
      </c>
    </row>
    <row r="817" spans="1:21" ht="15" hidden="1" customHeight="1" x14ac:dyDescent="0.3">
      <c r="A817" s="330"/>
      <c r="B817" s="56">
        <v>69</v>
      </c>
      <c r="C817" s="57" t="str">
        <f t="shared" ca="1" si="143"/>
        <v>10.2</v>
      </c>
      <c r="D817" s="57" t="str">
        <f t="shared" ca="1" si="144"/>
        <v>c</v>
      </c>
      <c r="E817" s="57" t="s">
        <v>43</v>
      </c>
      <c r="F817" s="64" t="str">
        <f t="shared" ca="1" si="145"/>
        <v>https://conservatoire.agglo-larochelle.fr/ressources-documentaires</v>
      </c>
      <c r="G817" s="57" t="str">
        <f t="shared" ca="1" si="146"/>
        <v>A</v>
      </c>
      <c r="H817" s="57" t="str">
        <f t="shared" ca="1" si="147"/>
        <v/>
      </c>
      <c r="I817" s="57" t="str">
        <f t="shared" ca="1" si="148"/>
        <v/>
      </c>
      <c r="J817" s="59" t="str">
        <f t="shared" ca="1" si="149"/>
        <v/>
      </c>
      <c r="K817" s="60" t="str">
        <f t="shared" ca="1" si="150"/>
        <v/>
      </c>
      <c r="L817" s="60"/>
      <c r="M817" s="60">
        <f t="shared" ca="1" si="151"/>
        <v>0</v>
      </c>
      <c r="N817" s="61" t="str">
        <f t="shared" ca="1" si="152"/>
        <v/>
      </c>
      <c r="O817" s="61"/>
      <c r="P817" s="62"/>
      <c r="Q817" s="62"/>
      <c r="R817" s="62"/>
      <c r="S817" s="62"/>
      <c r="T817" s="62"/>
      <c r="U817" s="63">
        <f t="shared" si="142"/>
        <v>0</v>
      </c>
    </row>
    <row r="818" spans="1:21" ht="15" hidden="1" customHeight="1" x14ac:dyDescent="0.3">
      <c r="A818" s="330"/>
      <c r="B818" s="46">
        <v>69</v>
      </c>
      <c r="C818" s="47" t="str">
        <f t="shared" ca="1" si="143"/>
        <v>10.2</v>
      </c>
      <c r="D818" s="47" t="str">
        <f t="shared" ca="1" si="144"/>
        <v>c</v>
      </c>
      <c r="E818" s="47" t="s">
        <v>46</v>
      </c>
      <c r="F818" s="65" t="str">
        <f t="shared" ca="1" si="145"/>
        <v>https://conservatoire.agglo-larochelle.fr/accessibilite</v>
      </c>
      <c r="G818" s="47" t="str">
        <f t="shared" ca="1" si="146"/>
        <v>A</v>
      </c>
      <c r="H818" s="47" t="str">
        <f t="shared" ca="1" si="147"/>
        <v/>
      </c>
      <c r="I818" s="47" t="str">
        <f t="shared" ca="1" si="148"/>
        <v/>
      </c>
      <c r="J818" s="49" t="str">
        <f t="shared" ca="1" si="149"/>
        <v/>
      </c>
      <c r="K818" s="50" t="str">
        <f t="shared" ca="1" si="150"/>
        <v/>
      </c>
      <c r="L818" s="50"/>
      <c r="M818" s="50">
        <f t="shared" ca="1" si="151"/>
        <v>0</v>
      </c>
      <c r="N818" s="51" t="str">
        <f t="shared" ca="1" si="152"/>
        <v/>
      </c>
      <c r="O818" s="51"/>
      <c r="P818" s="52"/>
      <c r="Q818" s="52"/>
      <c r="R818" s="52"/>
      <c r="S818" s="52"/>
      <c r="T818" s="52"/>
      <c r="U818" s="53">
        <f t="shared" si="142"/>
        <v>0</v>
      </c>
    </row>
    <row r="819" spans="1:21" ht="15" hidden="1" customHeight="1" x14ac:dyDescent="0.3">
      <c r="A819" s="330"/>
      <c r="B819" s="56">
        <v>69</v>
      </c>
      <c r="C819" s="57" t="str">
        <f t="shared" ca="1" si="143"/>
        <v>10.2</v>
      </c>
      <c r="D819" s="57" t="str">
        <f t="shared" ca="1" si="144"/>
        <v>c</v>
      </c>
      <c r="E819" s="57" t="s">
        <v>49</v>
      </c>
      <c r="F819" s="64" t="str">
        <f t="shared" ca="1" si="145"/>
        <v>https://conservatoire.agglo-larochelle.fr/mentions-legales</v>
      </c>
      <c r="G819" s="57" t="str">
        <f t="shared" ca="1" si="146"/>
        <v>A</v>
      </c>
      <c r="H819" s="57" t="str">
        <f t="shared" ca="1" si="147"/>
        <v/>
      </c>
      <c r="I819" s="57" t="str">
        <f t="shared" ca="1" si="148"/>
        <v/>
      </c>
      <c r="J819" s="59" t="str">
        <f t="shared" ca="1" si="149"/>
        <v/>
      </c>
      <c r="K819" s="60" t="str">
        <f t="shared" ca="1" si="150"/>
        <v/>
      </c>
      <c r="L819" s="60"/>
      <c r="M819" s="60">
        <f t="shared" ca="1" si="151"/>
        <v>0</v>
      </c>
      <c r="N819" s="61" t="str">
        <f t="shared" ca="1" si="152"/>
        <v/>
      </c>
      <c r="O819" s="61"/>
      <c r="P819" s="62"/>
      <c r="Q819" s="62"/>
      <c r="R819" s="62"/>
      <c r="S819" s="62"/>
      <c r="T819" s="62"/>
      <c r="U819" s="63">
        <f t="shared" si="142"/>
        <v>0</v>
      </c>
    </row>
    <row r="820" spans="1:21" ht="15" hidden="1" customHeight="1" x14ac:dyDescent="0.3">
      <c r="A820" s="330"/>
      <c r="B820" s="56">
        <v>70</v>
      </c>
      <c r="C820" s="57" t="str">
        <f t="shared" ca="1" si="143"/>
        <v>10.3</v>
      </c>
      <c r="D820" s="57" t="str">
        <f t="shared" ca="1" si="144"/>
        <v>c</v>
      </c>
      <c r="E820" s="57" t="s">
        <v>10</v>
      </c>
      <c r="F820" s="64" t="str">
        <f t="shared" ca="1" si="145"/>
        <v>https://conservatoire.agglo-larochelle.fr/</v>
      </c>
      <c r="G820" s="57" t="str">
        <f t="shared" ca="1" si="146"/>
        <v>A</v>
      </c>
      <c r="H820" s="57" t="str">
        <f t="shared" ca="1" si="147"/>
        <v>x</v>
      </c>
      <c r="I820" s="57" t="str">
        <f t="shared" ca="1" si="148"/>
        <v/>
      </c>
      <c r="J820" s="59" t="str">
        <f t="shared" ca="1" si="149"/>
        <v/>
      </c>
      <c r="K820" s="60" t="str">
        <f t="shared" ca="1" si="150"/>
        <v/>
      </c>
      <c r="L820" s="60"/>
      <c r="M820" s="60">
        <f t="shared" ca="1" si="151"/>
        <v>0</v>
      </c>
      <c r="N820" s="61" t="str">
        <f t="shared" ca="1" si="152"/>
        <v/>
      </c>
      <c r="O820" s="61"/>
      <c r="P820" s="62"/>
      <c r="Q820" s="62"/>
      <c r="R820" s="62"/>
      <c r="S820" s="62"/>
      <c r="T820" s="62"/>
      <c r="U820" s="63">
        <f t="shared" si="142"/>
        <v>0</v>
      </c>
    </row>
    <row r="821" spans="1:21" ht="15" hidden="1" customHeight="1" x14ac:dyDescent="0.3">
      <c r="A821" s="330"/>
      <c r="B821" s="56">
        <v>70</v>
      </c>
      <c r="C821" s="57" t="str">
        <f t="shared" ca="1" si="143"/>
        <v>10.3</v>
      </c>
      <c r="D821" s="57" t="str">
        <f t="shared" ca="1" si="144"/>
        <v>c</v>
      </c>
      <c r="E821" s="57" t="s">
        <v>13</v>
      </c>
      <c r="F821" s="64" t="str">
        <f t="shared" ca="1" si="145"/>
        <v>https://conservatoire.agglo-larochelle.fr/plan-du-site</v>
      </c>
      <c r="G821" s="57" t="str">
        <f t="shared" ca="1" si="146"/>
        <v>A</v>
      </c>
      <c r="H821" s="57" t="str">
        <f t="shared" ca="1" si="147"/>
        <v>x</v>
      </c>
      <c r="I821" s="57" t="str">
        <f t="shared" ca="1" si="148"/>
        <v/>
      </c>
      <c r="J821" s="59" t="str">
        <f t="shared" ca="1" si="149"/>
        <v/>
      </c>
      <c r="K821" s="60" t="str">
        <f t="shared" ca="1" si="150"/>
        <v/>
      </c>
      <c r="L821" s="60"/>
      <c r="M821" s="60">
        <f t="shared" ca="1" si="151"/>
        <v>0</v>
      </c>
      <c r="N821" s="61" t="str">
        <f t="shared" ca="1" si="152"/>
        <v/>
      </c>
      <c r="O821" s="61"/>
      <c r="P821" s="62"/>
      <c r="Q821" s="62"/>
      <c r="R821" s="62"/>
      <c r="S821" s="62"/>
      <c r="T821" s="62"/>
      <c r="U821" s="63">
        <f t="shared" si="142"/>
        <v>0</v>
      </c>
    </row>
    <row r="822" spans="1:21" ht="15" hidden="1" customHeight="1" x14ac:dyDescent="0.3">
      <c r="A822" s="330"/>
      <c r="B822" s="56">
        <v>70</v>
      </c>
      <c r="C822" s="57" t="str">
        <f t="shared" ca="1" si="143"/>
        <v>10.3</v>
      </c>
      <c r="D822" s="57" t="str">
        <f t="shared" ca="1" si="144"/>
        <v>c</v>
      </c>
      <c r="E822" s="57" t="s">
        <v>16</v>
      </c>
      <c r="F822" s="64" t="str">
        <f t="shared" ca="1" si="145"/>
        <v>https://conservatoire.agglo-larochelle.fr/musique</v>
      </c>
      <c r="G822" s="57" t="str">
        <f t="shared" ca="1" si="146"/>
        <v>A</v>
      </c>
      <c r="H822" s="57" t="str">
        <f t="shared" ca="1" si="147"/>
        <v>x</v>
      </c>
      <c r="I822" s="57" t="str">
        <f t="shared" ca="1" si="148"/>
        <v/>
      </c>
      <c r="J822" s="59" t="str">
        <f t="shared" ca="1" si="149"/>
        <v/>
      </c>
      <c r="K822" s="60" t="str">
        <f t="shared" ca="1" si="150"/>
        <v/>
      </c>
      <c r="L822" s="60"/>
      <c r="M822" s="60">
        <f t="shared" ca="1" si="151"/>
        <v>0</v>
      </c>
      <c r="N822" s="61" t="str">
        <f t="shared" ca="1" si="152"/>
        <v/>
      </c>
      <c r="O822" s="61"/>
      <c r="P822" s="62"/>
      <c r="Q822" s="62"/>
      <c r="R822" s="62"/>
      <c r="S822" s="62"/>
      <c r="T822" s="62"/>
      <c r="U822" s="63">
        <f t="shared" si="142"/>
        <v>0</v>
      </c>
    </row>
    <row r="823" spans="1:21" ht="15" hidden="1" customHeight="1" x14ac:dyDescent="0.3">
      <c r="A823" s="330"/>
      <c r="B823" s="56">
        <v>70</v>
      </c>
      <c r="C823" s="57" t="str">
        <f t="shared" ca="1" si="143"/>
        <v>10.3</v>
      </c>
      <c r="D823" s="57" t="str">
        <f t="shared" ca="1" si="144"/>
        <v>c</v>
      </c>
      <c r="E823" s="57" t="s">
        <v>19</v>
      </c>
      <c r="F823" s="64" t="str">
        <f t="shared" ca="1" si="145"/>
        <v>https://conservatoire.agglo-larochelle.fr/musique/parcours-du-musicien</v>
      </c>
      <c r="G823" s="57" t="str">
        <f t="shared" ca="1" si="146"/>
        <v>A</v>
      </c>
      <c r="H823" s="57" t="str">
        <f t="shared" ca="1" si="147"/>
        <v>x</v>
      </c>
      <c r="I823" s="57" t="str">
        <f t="shared" ca="1" si="148"/>
        <v/>
      </c>
      <c r="J823" s="59" t="str">
        <f t="shared" ca="1" si="149"/>
        <v/>
      </c>
      <c r="K823" s="60" t="str">
        <f t="shared" ca="1" si="150"/>
        <v/>
      </c>
      <c r="L823" s="60"/>
      <c r="M823" s="60">
        <f t="shared" ca="1" si="151"/>
        <v>0</v>
      </c>
      <c r="N823" s="61" t="str">
        <f t="shared" ca="1" si="152"/>
        <v/>
      </c>
      <c r="O823" s="61"/>
      <c r="P823" s="62"/>
      <c r="Q823" s="62"/>
      <c r="R823" s="62"/>
      <c r="S823" s="62"/>
      <c r="T823" s="62"/>
      <c r="U823" s="63">
        <f t="shared" si="142"/>
        <v>0</v>
      </c>
    </row>
    <row r="824" spans="1:21" ht="15" hidden="1" customHeight="1" x14ac:dyDescent="0.3">
      <c r="A824" s="330"/>
      <c r="B824" s="56">
        <v>70</v>
      </c>
      <c r="C824" s="57" t="str">
        <f t="shared" ca="1" si="143"/>
        <v>10.3</v>
      </c>
      <c r="D824" s="57" t="str">
        <f t="shared" ca="1" si="144"/>
        <v>c</v>
      </c>
      <c r="E824" s="57" t="s">
        <v>22</v>
      </c>
      <c r="F824" s="64" t="str">
        <f t="shared" ca="1" si="145"/>
        <v>https://conservatoire.agglo-larochelle.fr/musique/enseignants-musique</v>
      </c>
      <c r="G824" s="57" t="str">
        <f t="shared" ca="1" si="146"/>
        <v>A</v>
      </c>
      <c r="H824" s="57" t="str">
        <f t="shared" ca="1" si="147"/>
        <v>x</v>
      </c>
      <c r="I824" s="57" t="str">
        <f t="shared" ca="1" si="148"/>
        <v/>
      </c>
      <c r="J824" s="59" t="str">
        <f t="shared" ca="1" si="149"/>
        <v/>
      </c>
      <c r="K824" s="60" t="str">
        <f t="shared" ca="1" si="150"/>
        <v/>
      </c>
      <c r="L824" s="60"/>
      <c r="M824" s="60">
        <f t="shared" ca="1" si="151"/>
        <v>0</v>
      </c>
      <c r="N824" s="61" t="str">
        <f t="shared" ca="1" si="152"/>
        <v/>
      </c>
      <c r="O824" s="61"/>
      <c r="P824" s="62"/>
      <c r="Q824" s="62"/>
      <c r="R824" s="62"/>
      <c r="S824" s="62"/>
      <c r="T824" s="62"/>
      <c r="U824" s="63">
        <f t="shared" si="142"/>
        <v>0</v>
      </c>
    </row>
    <row r="825" spans="1:21" ht="15" hidden="1" customHeight="1" x14ac:dyDescent="0.3">
      <c r="A825" s="330"/>
      <c r="B825" s="56">
        <v>70</v>
      </c>
      <c r="C825" s="57" t="str">
        <f t="shared" ca="1" si="143"/>
        <v>10.3</v>
      </c>
      <c r="D825" s="57" t="str">
        <f t="shared" ca="1" si="144"/>
        <v>c</v>
      </c>
      <c r="E825" s="57" t="s">
        <v>25</v>
      </c>
      <c r="F825" s="64" t="str">
        <f t="shared" ca="1" si="145"/>
        <v>https://conservatoire.agglo-larochelle.fr/agenda?</v>
      </c>
      <c r="G825" s="57" t="str">
        <f t="shared" ca="1" si="146"/>
        <v>A</v>
      </c>
      <c r="H825" s="57" t="str">
        <f t="shared" ca="1" si="147"/>
        <v>x</v>
      </c>
      <c r="I825" s="57" t="str">
        <f t="shared" ca="1" si="148"/>
        <v/>
      </c>
      <c r="J825" s="59" t="str">
        <f t="shared" ca="1" si="149"/>
        <v/>
      </c>
      <c r="K825" s="60" t="str">
        <f t="shared" ca="1" si="150"/>
        <v/>
      </c>
      <c r="L825" s="60"/>
      <c r="M825" s="60">
        <f t="shared" ca="1" si="151"/>
        <v>0</v>
      </c>
      <c r="N825" s="61" t="str">
        <f t="shared" ca="1" si="152"/>
        <v/>
      </c>
      <c r="O825" s="61"/>
      <c r="P825" s="62"/>
      <c r="Q825" s="62"/>
      <c r="R825" s="62"/>
      <c r="S825" s="62"/>
      <c r="T825" s="62"/>
      <c r="U825" s="63">
        <f t="shared" si="142"/>
        <v>0</v>
      </c>
    </row>
    <row r="826" spans="1:21" ht="15" hidden="1" customHeight="1" x14ac:dyDescent="0.3">
      <c r="A826" s="330"/>
      <c r="B826" s="56">
        <v>70</v>
      </c>
      <c r="C826" s="57" t="str">
        <f t="shared" ca="1" si="143"/>
        <v>10.3</v>
      </c>
      <c r="D826" s="57" t="str">
        <f t="shared" ca="1" si="144"/>
        <v>c</v>
      </c>
      <c r="E826" s="57" t="s">
        <v>28</v>
      </c>
      <c r="F826" s="64" t="str">
        <f t="shared" ca="1" si="145"/>
        <v>https://conservatoire.agglo-larochelle.fr/agenda?article=conservatoire-funky-band-et-ateliers-musiques-actuelles</v>
      </c>
      <c r="G826" s="57" t="str">
        <f t="shared" ca="1" si="146"/>
        <v>A</v>
      </c>
      <c r="H826" s="57" t="str">
        <f t="shared" ca="1" si="147"/>
        <v>x</v>
      </c>
      <c r="I826" s="57" t="str">
        <f t="shared" ca="1" si="148"/>
        <v/>
      </c>
      <c r="J826" s="59" t="str">
        <f t="shared" ca="1" si="149"/>
        <v/>
      </c>
      <c r="K826" s="60" t="str">
        <f t="shared" ca="1" si="150"/>
        <v/>
      </c>
      <c r="L826" s="60"/>
      <c r="M826" s="60">
        <f t="shared" ca="1" si="151"/>
        <v>0</v>
      </c>
      <c r="N826" s="61" t="str">
        <f t="shared" ca="1" si="152"/>
        <v/>
      </c>
      <c r="O826" s="61"/>
      <c r="P826" s="62"/>
      <c r="Q826" s="62"/>
      <c r="R826" s="62"/>
      <c r="S826" s="62"/>
      <c r="T826" s="62"/>
      <c r="U826" s="63">
        <f t="shared" si="142"/>
        <v>0</v>
      </c>
    </row>
    <row r="827" spans="1:21" ht="15" hidden="1" customHeight="1" x14ac:dyDescent="0.3">
      <c r="A827" s="330"/>
      <c r="B827" s="56">
        <v>70</v>
      </c>
      <c r="C827" s="57" t="str">
        <f t="shared" ca="1" si="143"/>
        <v>10.3</v>
      </c>
      <c r="D827" s="57" t="str">
        <f t="shared" ca="1" si="144"/>
        <v>c</v>
      </c>
      <c r="E827" s="57" t="s">
        <v>31</v>
      </c>
      <c r="F827" s="64" t="str">
        <f t="shared" ca="1" si="145"/>
        <v>https://conservatoire.agglo-larochelle.fr/actualites</v>
      </c>
      <c r="G827" s="57" t="str">
        <f t="shared" ca="1" si="146"/>
        <v>A</v>
      </c>
      <c r="H827" s="57" t="str">
        <f t="shared" ca="1" si="147"/>
        <v>x</v>
      </c>
      <c r="I827" s="57" t="str">
        <f t="shared" ca="1" si="148"/>
        <v/>
      </c>
      <c r="J827" s="59" t="str">
        <f t="shared" ca="1" si="149"/>
        <v/>
      </c>
      <c r="K827" s="60" t="str">
        <f t="shared" ca="1" si="150"/>
        <v/>
      </c>
      <c r="L827" s="60"/>
      <c r="M827" s="60">
        <f t="shared" ca="1" si="151"/>
        <v>0</v>
      </c>
      <c r="N827" s="61" t="str">
        <f t="shared" ca="1" si="152"/>
        <v/>
      </c>
      <c r="O827" s="61"/>
      <c r="P827" s="62"/>
      <c r="Q827" s="62"/>
      <c r="R827" s="62"/>
      <c r="S827" s="62"/>
      <c r="T827" s="62"/>
      <c r="U827" s="63">
        <f t="shared" si="142"/>
        <v>0</v>
      </c>
    </row>
    <row r="828" spans="1:21" ht="15" hidden="1" customHeight="1" x14ac:dyDescent="0.3">
      <c r="A828" s="330"/>
      <c r="B828" s="56">
        <v>70</v>
      </c>
      <c r="C828" s="57" t="str">
        <f t="shared" ca="1" si="143"/>
        <v>10.3</v>
      </c>
      <c r="D828" s="57" t="str">
        <f t="shared" ca="1" si="144"/>
        <v>c</v>
      </c>
      <c r="E828" s="57" t="s">
        <v>34</v>
      </c>
      <c r="F828" s="64" t="str">
        <f t="shared" ca="1" si="145"/>
        <v>https://conservatoire.agglo-larochelle.fr/-/ouverture-de-saison</v>
      </c>
      <c r="G828" s="57" t="str">
        <f t="shared" ca="1" si="146"/>
        <v>A</v>
      </c>
      <c r="H828" s="57" t="str">
        <f t="shared" ca="1" si="147"/>
        <v>x</v>
      </c>
      <c r="I828" s="57" t="str">
        <f t="shared" ca="1" si="148"/>
        <v/>
      </c>
      <c r="J828" s="59" t="str">
        <f t="shared" ca="1" si="149"/>
        <v/>
      </c>
      <c r="K828" s="60" t="str">
        <f t="shared" ca="1" si="150"/>
        <v/>
      </c>
      <c r="L828" s="60"/>
      <c r="M828" s="60">
        <f t="shared" ca="1" si="151"/>
        <v>0</v>
      </c>
      <c r="N828" s="61" t="str">
        <f t="shared" ca="1" si="152"/>
        <v/>
      </c>
      <c r="O828" s="61"/>
      <c r="P828" s="62"/>
      <c r="Q828" s="62"/>
      <c r="R828" s="62"/>
      <c r="S828" s="62"/>
      <c r="T828" s="62"/>
      <c r="U828" s="63">
        <f t="shared" si="142"/>
        <v>0</v>
      </c>
    </row>
    <row r="829" spans="1:21" ht="15" hidden="1" customHeight="1" x14ac:dyDescent="0.3">
      <c r="A829" s="330"/>
      <c r="B829" s="56">
        <v>70</v>
      </c>
      <c r="C829" s="57" t="str">
        <f t="shared" ca="1" si="143"/>
        <v>10.3</v>
      </c>
      <c r="D829" s="57" t="str">
        <f t="shared" ca="1" si="144"/>
        <v>c</v>
      </c>
      <c r="E829" s="57" t="s">
        <v>37</v>
      </c>
      <c r="F829" s="64" t="str">
        <f t="shared" ca="1" si="145"/>
        <v>https://conservatoire.agglo-larochelle.fr/contactez-nous</v>
      </c>
      <c r="G829" s="57" t="str">
        <f t="shared" ca="1" si="146"/>
        <v>A</v>
      </c>
      <c r="H829" s="57" t="str">
        <f t="shared" ca="1" si="147"/>
        <v>x</v>
      </c>
      <c r="I829" s="57" t="str">
        <f t="shared" ca="1" si="148"/>
        <v/>
      </c>
      <c r="J829" s="59" t="str">
        <f t="shared" ca="1" si="149"/>
        <v/>
      </c>
      <c r="K829" s="60" t="str">
        <f t="shared" ca="1" si="150"/>
        <v/>
      </c>
      <c r="L829" s="60"/>
      <c r="M829" s="60">
        <f t="shared" ca="1" si="151"/>
        <v>0</v>
      </c>
      <c r="N829" s="61" t="str">
        <f t="shared" ca="1" si="152"/>
        <v/>
      </c>
      <c r="O829" s="61"/>
      <c r="P829" s="62"/>
      <c r="Q829" s="62"/>
      <c r="R829" s="62"/>
      <c r="S829" s="62"/>
      <c r="T829" s="62"/>
      <c r="U829" s="63">
        <f t="shared" si="142"/>
        <v>0</v>
      </c>
    </row>
    <row r="830" spans="1:21" ht="15" hidden="1" customHeight="1" x14ac:dyDescent="0.3">
      <c r="A830" s="330"/>
      <c r="B830" s="56">
        <v>70</v>
      </c>
      <c r="C830" s="57" t="str">
        <f t="shared" ca="1" si="143"/>
        <v>10.3</v>
      </c>
      <c r="D830" s="57" t="str">
        <f t="shared" ca="1" si="144"/>
        <v>c</v>
      </c>
      <c r="E830" s="57" t="s">
        <v>40</v>
      </c>
      <c r="F830" s="64" t="str">
        <f t="shared" ca="1" si="145"/>
        <v>https://conservatoire.agglo-larochelle.fr/pratique/reseau-des-ecoles-de-l-agglo?article=puilboreau-a-deux-pas-de-la</v>
      </c>
      <c r="G830" s="57" t="str">
        <f t="shared" ca="1" si="146"/>
        <v>A</v>
      </c>
      <c r="H830" s="57" t="str">
        <f t="shared" ca="1" si="147"/>
        <v>x</v>
      </c>
      <c r="I830" s="57" t="str">
        <f t="shared" ca="1" si="148"/>
        <v/>
      </c>
      <c r="J830" s="59" t="str">
        <f t="shared" ca="1" si="149"/>
        <v/>
      </c>
      <c r="K830" s="60" t="str">
        <f t="shared" ca="1" si="150"/>
        <v/>
      </c>
      <c r="L830" s="60"/>
      <c r="M830" s="60">
        <f t="shared" ca="1" si="151"/>
        <v>0</v>
      </c>
      <c r="N830" s="61" t="str">
        <f t="shared" ca="1" si="152"/>
        <v/>
      </c>
      <c r="O830" s="61"/>
      <c r="P830" s="62"/>
      <c r="Q830" s="62"/>
      <c r="R830" s="62"/>
      <c r="S830" s="62"/>
      <c r="T830" s="62"/>
      <c r="U830" s="63">
        <f t="shared" si="142"/>
        <v>0</v>
      </c>
    </row>
    <row r="831" spans="1:21" ht="15" hidden="1" customHeight="1" x14ac:dyDescent="0.3">
      <c r="A831" s="330"/>
      <c r="B831" s="56">
        <v>70</v>
      </c>
      <c r="C831" s="57" t="str">
        <f t="shared" ca="1" si="143"/>
        <v>10.3</v>
      </c>
      <c r="D831" s="57" t="str">
        <f t="shared" ca="1" si="144"/>
        <v>c</v>
      </c>
      <c r="E831" s="57" t="s">
        <v>43</v>
      </c>
      <c r="F831" s="64" t="str">
        <f t="shared" ca="1" si="145"/>
        <v>https://conservatoire.agglo-larochelle.fr/ressources-documentaires</v>
      </c>
      <c r="G831" s="57" t="str">
        <f t="shared" ca="1" si="146"/>
        <v>A</v>
      </c>
      <c r="H831" s="57" t="str">
        <f t="shared" ca="1" si="147"/>
        <v>x</v>
      </c>
      <c r="I831" s="57" t="str">
        <f t="shared" ca="1" si="148"/>
        <v/>
      </c>
      <c r="J831" s="59" t="str">
        <f t="shared" ca="1" si="149"/>
        <v/>
      </c>
      <c r="K831" s="60" t="str">
        <f t="shared" ca="1" si="150"/>
        <v/>
      </c>
      <c r="L831" s="60"/>
      <c r="M831" s="60">
        <f t="shared" ca="1" si="151"/>
        <v>0</v>
      </c>
      <c r="N831" s="61" t="str">
        <f t="shared" ca="1" si="152"/>
        <v/>
      </c>
      <c r="O831" s="61"/>
      <c r="P831" s="62"/>
      <c r="Q831" s="62"/>
      <c r="R831" s="62"/>
      <c r="S831" s="62"/>
      <c r="T831" s="62"/>
      <c r="U831" s="63">
        <f t="shared" si="142"/>
        <v>0</v>
      </c>
    </row>
    <row r="832" spans="1:21" ht="15" hidden="1" customHeight="1" x14ac:dyDescent="0.3">
      <c r="A832" s="330"/>
      <c r="B832" s="56">
        <v>70</v>
      </c>
      <c r="C832" s="57" t="str">
        <f t="shared" ca="1" si="143"/>
        <v>10.3</v>
      </c>
      <c r="D832" s="57" t="str">
        <f t="shared" ca="1" si="144"/>
        <v>c</v>
      </c>
      <c r="E832" s="57" t="s">
        <v>46</v>
      </c>
      <c r="F832" s="64" t="str">
        <f t="shared" ca="1" si="145"/>
        <v>https://conservatoire.agglo-larochelle.fr/accessibilite</v>
      </c>
      <c r="G832" s="57" t="str">
        <f t="shared" ca="1" si="146"/>
        <v>A</v>
      </c>
      <c r="H832" s="57" t="str">
        <f t="shared" ca="1" si="147"/>
        <v>x</v>
      </c>
      <c r="I832" s="57" t="str">
        <f t="shared" ca="1" si="148"/>
        <v/>
      </c>
      <c r="J832" s="59" t="str">
        <f t="shared" ca="1" si="149"/>
        <v/>
      </c>
      <c r="K832" s="60" t="str">
        <f t="shared" ca="1" si="150"/>
        <v/>
      </c>
      <c r="L832" s="60"/>
      <c r="M832" s="60">
        <f t="shared" ca="1" si="151"/>
        <v>0</v>
      </c>
      <c r="N832" s="61" t="str">
        <f t="shared" ca="1" si="152"/>
        <v/>
      </c>
      <c r="O832" s="61"/>
      <c r="P832" s="62"/>
      <c r="Q832" s="62"/>
      <c r="R832" s="62"/>
      <c r="S832" s="62"/>
      <c r="T832" s="62"/>
      <c r="U832" s="63">
        <f t="shared" si="142"/>
        <v>0</v>
      </c>
    </row>
    <row r="833" spans="1:21" ht="15" hidden="1" customHeight="1" x14ac:dyDescent="0.3">
      <c r="A833" s="330"/>
      <c r="B833" s="56">
        <v>70</v>
      </c>
      <c r="C833" s="57" t="str">
        <f t="shared" ca="1" si="143"/>
        <v>10.3</v>
      </c>
      <c r="D833" s="57" t="str">
        <f t="shared" ca="1" si="144"/>
        <v>c</v>
      </c>
      <c r="E833" s="57" t="s">
        <v>49</v>
      </c>
      <c r="F833" s="64" t="str">
        <f t="shared" ca="1" si="145"/>
        <v>https://conservatoire.agglo-larochelle.fr/mentions-legales</v>
      </c>
      <c r="G833" s="57" t="str">
        <f t="shared" ca="1" si="146"/>
        <v>A</v>
      </c>
      <c r="H833" s="57" t="str">
        <f t="shared" ca="1" si="147"/>
        <v>x</v>
      </c>
      <c r="I833" s="57" t="str">
        <f t="shared" ca="1" si="148"/>
        <v/>
      </c>
      <c r="J833" s="59" t="str">
        <f t="shared" ca="1" si="149"/>
        <v/>
      </c>
      <c r="K833" s="60" t="str">
        <f t="shared" ca="1" si="150"/>
        <v/>
      </c>
      <c r="L833" s="60"/>
      <c r="M833" s="60">
        <f t="shared" ca="1" si="151"/>
        <v>0</v>
      </c>
      <c r="N833" s="61" t="str">
        <f t="shared" ca="1" si="152"/>
        <v/>
      </c>
      <c r="O833" s="61"/>
      <c r="P833" s="62"/>
      <c r="Q833" s="62"/>
      <c r="R833" s="62"/>
      <c r="S833" s="62"/>
      <c r="T833" s="62"/>
      <c r="U833" s="63">
        <f t="shared" si="142"/>
        <v>0</v>
      </c>
    </row>
    <row r="834" spans="1:21" ht="15" hidden="1" customHeight="1" x14ac:dyDescent="0.3">
      <c r="A834" s="330"/>
      <c r="B834" s="56">
        <v>71</v>
      </c>
      <c r="C834" s="57" t="str">
        <f t="shared" ca="1" si="143"/>
        <v>10.4</v>
      </c>
      <c r="D834" s="57" t="str">
        <f t="shared" ca="1" si="144"/>
        <v>c</v>
      </c>
      <c r="E834" s="57" t="s">
        <v>10</v>
      </c>
      <c r="F834" s="64" t="str">
        <f t="shared" ca="1" si="145"/>
        <v>https://conservatoire.agglo-larochelle.fr/</v>
      </c>
      <c r="G834" s="57" t="str">
        <f t="shared" ca="1" si="146"/>
        <v>AA</v>
      </c>
      <c r="H834" s="57" t="str">
        <f t="shared" ca="1" si="147"/>
        <v/>
      </c>
      <c r="I834" s="57" t="str">
        <f t="shared" ca="1" si="148"/>
        <v/>
      </c>
      <c r="J834" s="59" t="str">
        <f t="shared" ca="1" si="149"/>
        <v/>
      </c>
      <c r="K834" s="60" t="str">
        <f t="shared" ca="1" si="150"/>
        <v/>
      </c>
      <c r="L834" s="60"/>
      <c r="M834" s="60">
        <f t="shared" ca="1" si="151"/>
        <v>0</v>
      </c>
      <c r="N834" s="61" t="str">
        <f t="shared" ca="1" si="152"/>
        <v/>
      </c>
      <c r="O834" s="61"/>
      <c r="P834" s="62"/>
      <c r="Q834" s="62"/>
      <c r="R834" s="62"/>
      <c r="S834" s="62"/>
      <c r="T834" s="62"/>
      <c r="U834" s="63">
        <f t="shared" si="142"/>
        <v>0</v>
      </c>
    </row>
    <row r="835" spans="1:21" ht="15" hidden="1" customHeight="1" x14ac:dyDescent="0.3">
      <c r="A835" s="330"/>
      <c r="B835" s="56">
        <v>71</v>
      </c>
      <c r="C835" s="57" t="str">
        <f t="shared" ca="1" si="143"/>
        <v>10.4</v>
      </c>
      <c r="D835" s="57" t="str">
        <f t="shared" ca="1" si="144"/>
        <v>c</v>
      </c>
      <c r="E835" s="57" t="s">
        <v>13</v>
      </c>
      <c r="F835" s="64" t="str">
        <f t="shared" ca="1" si="145"/>
        <v>https://conservatoire.agglo-larochelle.fr/plan-du-site</v>
      </c>
      <c r="G835" s="57" t="str">
        <f t="shared" ca="1" si="146"/>
        <v>AA</v>
      </c>
      <c r="H835" s="57" t="str">
        <f t="shared" ca="1" si="147"/>
        <v/>
      </c>
      <c r="I835" s="57" t="str">
        <f t="shared" ca="1" si="148"/>
        <v/>
      </c>
      <c r="J835" s="59" t="str">
        <f t="shared" ca="1" si="149"/>
        <v/>
      </c>
      <c r="K835" s="60" t="str">
        <f t="shared" ca="1" si="150"/>
        <v/>
      </c>
      <c r="L835" s="60"/>
      <c r="M835" s="60">
        <f t="shared" ca="1" si="151"/>
        <v>0</v>
      </c>
      <c r="N835" s="61" t="str">
        <f t="shared" ca="1" si="152"/>
        <v/>
      </c>
      <c r="O835" s="61"/>
      <c r="P835" s="62"/>
      <c r="Q835" s="62"/>
      <c r="R835" s="62"/>
      <c r="S835" s="62"/>
      <c r="T835" s="62"/>
      <c r="U835" s="63">
        <f t="shared" si="142"/>
        <v>0</v>
      </c>
    </row>
    <row r="836" spans="1:21" ht="15" hidden="1" customHeight="1" x14ac:dyDescent="0.3">
      <c r="A836" s="330"/>
      <c r="B836" s="46">
        <v>71</v>
      </c>
      <c r="C836" s="47" t="str">
        <f t="shared" ca="1" si="143"/>
        <v>10.4</v>
      </c>
      <c r="D836" s="47" t="str">
        <f t="shared" ca="1" si="144"/>
        <v>c</v>
      </c>
      <c r="E836" s="47" t="s">
        <v>16</v>
      </c>
      <c r="F836" s="65" t="str">
        <f t="shared" ca="1" si="145"/>
        <v>https://conservatoire.agglo-larochelle.fr/musique</v>
      </c>
      <c r="G836" s="47" t="str">
        <f t="shared" ca="1" si="146"/>
        <v>AA</v>
      </c>
      <c r="H836" s="47" t="str">
        <f t="shared" ca="1" si="147"/>
        <v/>
      </c>
      <c r="I836" s="47" t="str">
        <f t="shared" ca="1" si="148"/>
        <v/>
      </c>
      <c r="J836" s="49" t="str">
        <f t="shared" ca="1" si="149"/>
        <v/>
      </c>
      <c r="K836" s="50" t="str">
        <f t="shared" ca="1" si="150"/>
        <v/>
      </c>
      <c r="L836" s="50"/>
      <c r="M836" s="50">
        <f t="shared" ca="1" si="151"/>
        <v>0</v>
      </c>
      <c r="N836" s="51" t="str">
        <f t="shared" ca="1" si="152"/>
        <v/>
      </c>
      <c r="O836" s="51"/>
      <c r="P836" s="52"/>
      <c r="Q836" s="52"/>
      <c r="R836" s="52"/>
      <c r="S836" s="52"/>
      <c r="T836" s="52"/>
      <c r="U836" s="53">
        <f t="shared" si="142"/>
        <v>0</v>
      </c>
    </row>
    <row r="837" spans="1:21" ht="15" hidden="1" customHeight="1" x14ac:dyDescent="0.3">
      <c r="A837" s="330"/>
      <c r="B837" s="56">
        <v>71</v>
      </c>
      <c r="C837" s="57" t="str">
        <f t="shared" ca="1" si="143"/>
        <v>10.4</v>
      </c>
      <c r="D837" s="57" t="str">
        <f t="shared" ca="1" si="144"/>
        <v>c</v>
      </c>
      <c r="E837" s="57" t="s">
        <v>19</v>
      </c>
      <c r="F837" s="64" t="str">
        <f t="shared" ca="1" si="145"/>
        <v>https://conservatoire.agglo-larochelle.fr/musique/parcours-du-musicien</v>
      </c>
      <c r="G837" s="57" t="str">
        <f t="shared" ca="1" si="146"/>
        <v>AA</v>
      </c>
      <c r="H837" s="57" t="str">
        <f t="shared" ca="1" si="147"/>
        <v/>
      </c>
      <c r="I837" s="57" t="str">
        <f t="shared" ca="1" si="148"/>
        <v/>
      </c>
      <c r="J837" s="59" t="str">
        <f t="shared" ca="1" si="149"/>
        <v/>
      </c>
      <c r="K837" s="60" t="str">
        <f t="shared" ca="1" si="150"/>
        <v/>
      </c>
      <c r="L837" s="60"/>
      <c r="M837" s="60">
        <f t="shared" ca="1" si="151"/>
        <v>0</v>
      </c>
      <c r="N837" s="61" t="str">
        <f t="shared" ca="1" si="152"/>
        <v/>
      </c>
      <c r="O837" s="61"/>
      <c r="P837" s="62"/>
      <c r="Q837" s="62"/>
      <c r="R837" s="62"/>
      <c r="S837" s="62"/>
      <c r="T837" s="62"/>
      <c r="U837" s="63">
        <f t="shared" si="142"/>
        <v>0</v>
      </c>
    </row>
    <row r="838" spans="1:21" ht="15" hidden="1" customHeight="1" x14ac:dyDescent="0.3">
      <c r="A838" s="330"/>
      <c r="B838" s="56">
        <v>71</v>
      </c>
      <c r="C838" s="57" t="str">
        <f t="shared" ca="1" si="143"/>
        <v>10.4</v>
      </c>
      <c r="D838" s="57" t="str">
        <f t="shared" ca="1" si="144"/>
        <v>c</v>
      </c>
      <c r="E838" s="57" t="s">
        <v>22</v>
      </c>
      <c r="F838" s="64" t="str">
        <f t="shared" ca="1" si="145"/>
        <v>https://conservatoire.agglo-larochelle.fr/musique/enseignants-musique</v>
      </c>
      <c r="G838" s="57" t="str">
        <f t="shared" ca="1" si="146"/>
        <v>AA</v>
      </c>
      <c r="H838" s="57" t="str">
        <f t="shared" ca="1" si="147"/>
        <v/>
      </c>
      <c r="I838" s="57" t="str">
        <f t="shared" ca="1" si="148"/>
        <v/>
      </c>
      <c r="J838" s="59" t="str">
        <f t="shared" ca="1" si="149"/>
        <v/>
      </c>
      <c r="K838" s="60" t="str">
        <f t="shared" ca="1" si="150"/>
        <v/>
      </c>
      <c r="L838" s="60"/>
      <c r="M838" s="60">
        <f t="shared" ca="1" si="151"/>
        <v>0</v>
      </c>
      <c r="N838" s="61" t="str">
        <f t="shared" ca="1" si="152"/>
        <v/>
      </c>
      <c r="O838" s="61"/>
      <c r="P838" s="62"/>
      <c r="Q838" s="62"/>
      <c r="R838" s="62"/>
      <c r="S838" s="62"/>
      <c r="T838" s="62"/>
      <c r="U838" s="63">
        <f t="shared" si="142"/>
        <v>0</v>
      </c>
    </row>
    <row r="839" spans="1:21" ht="15" hidden="1" customHeight="1" x14ac:dyDescent="0.3">
      <c r="A839" s="330"/>
      <c r="B839" s="56">
        <v>71</v>
      </c>
      <c r="C839" s="57" t="str">
        <f t="shared" ca="1" si="143"/>
        <v>10.4</v>
      </c>
      <c r="D839" s="57" t="str">
        <f t="shared" ca="1" si="144"/>
        <v>c</v>
      </c>
      <c r="E839" s="57" t="s">
        <v>25</v>
      </c>
      <c r="F839" s="64" t="str">
        <f t="shared" ca="1" si="145"/>
        <v>https://conservatoire.agglo-larochelle.fr/agenda?</v>
      </c>
      <c r="G839" s="57" t="str">
        <f t="shared" ca="1" si="146"/>
        <v>AA</v>
      </c>
      <c r="H839" s="57" t="str">
        <f t="shared" ca="1" si="147"/>
        <v/>
      </c>
      <c r="I839" s="57" t="str">
        <f t="shared" ca="1" si="148"/>
        <v/>
      </c>
      <c r="J839" s="59" t="str">
        <f t="shared" ca="1" si="149"/>
        <v/>
      </c>
      <c r="K839" s="60" t="str">
        <f t="shared" ca="1" si="150"/>
        <v/>
      </c>
      <c r="L839" s="60"/>
      <c r="M839" s="60">
        <f t="shared" ca="1" si="151"/>
        <v>0</v>
      </c>
      <c r="N839" s="61" t="str">
        <f t="shared" ca="1" si="152"/>
        <v/>
      </c>
      <c r="O839" s="61"/>
      <c r="P839" s="62"/>
      <c r="Q839" s="62"/>
      <c r="R839" s="62"/>
      <c r="S839" s="62"/>
      <c r="T839" s="62"/>
      <c r="U839" s="63">
        <f t="shared" si="142"/>
        <v>0</v>
      </c>
    </row>
    <row r="840" spans="1:21" ht="15" hidden="1" customHeight="1" x14ac:dyDescent="0.3">
      <c r="A840" s="330"/>
      <c r="B840" s="56">
        <v>71</v>
      </c>
      <c r="C840" s="57" t="str">
        <f t="shared" ca="1" si="143"/>
        <v>10.4</v>
      </c>
      <c r="D840" s="57" t="str">
        <f t="shared" ca="1" si="144"/>
        <v>c</v>
      </c>
      <c r="E840" s="57" t="s">
        <v>28</v>
      </c>
      <c r="F840" s="64" t="str">
        <f t="shared" ca="1" si="145"/>
        <v>https://conservatoire.agglo-larochelle.fr/agenda?article=conservatoire-funky-band-et-ateliers-musiques-actuelles</v>
      </c>
      <c r="G840" s="57" t="str">
        <f t="shared" ca="1" si="146"/>
        <v>AA</v>
      </c>
      <c r="H840" s="57" t="str">
        <f t="shared" ca="1" si="147"/>
        <v/>
      </c>
      <c r="I840" s="57" t="str">
        <f t="shared" ca="1" si="148"/>
        <v/>
      </c>
      <c r="J840" s="59" t="str">
        <f t="shared" ca="1" si="149"/>
        <v/>
      </c>
      <c r="K840" s="60" t="str">
        <f t="shared" ca="1" si="150"/>
        <v/>
      </c>
      <c r="L840" s="60"/>
      <c r="M840" s="60">
        <f t="shared" ca="1" si="151"/>
        <v>0</v>
      </c>
      <c r="N840" s="61" t="str">
        <f t="shared" ca="1" si="152"/>
        <v/>
      </c>
      <c r="O840" s="61"/>
      <c r="P840" s="62"/>
      <c r="Q840" s="62"/>
      <c r="R840" s="62"/>
      <c r="S840" s="62"/>
      <c r="T840" s="62"/>
      <c r="U840" s="63">
        <f t="shared" ref="U840:U903" si="153">SUM($P840:$T840)</f>
        <v>0</v>
      </c>
    </row>
    <row r="841" spans="1:21" ht="15" hidden="1" customHeight="1" x14ac:dyDescent="0.3">
      <c r="A841" s="330"/>
      <c r="B841" s="56">
        <v>71</v>
      </c>
      <c r="C841" s="57" t="str">
        <f t="shared" ca="1" si="143"/>
        <v>10.4</v>
      </c>
      <c r="D841" s="57" t="str">
        <f t="shared" ca="1" si="144"/>
        <v>c</v>
      </c>
      <c r="E841" s="57" t="s">
        <v>31</v>
      </c>
      <c r="F841" s="64" t="str">
        <f t="shared" ca="1" si="145"/>
        <v>https://conservatoire.agglo-larochelle.fr/actualites</v>
      </c>
      <c r="G841" s="57" t="str">
        <f t="shared" ca="1" si="146"/>
        <v>AA</v>
      </c>
      <c r="H841" s="57" t="str">
        <f t="shared" ca="1" si="147"/>
        <v/>
      </c>
      <c r="I841" s="57" t="str">
        <f t="shared" ca="1" si="148"/>
        <v/>
      </c>
      <c r="J841" s="59" t="str">
        <f t="shared" ca="1" si="149"/>
        <v/>
      </c>
      <c r="K841" s="60" t="str">
        <f t="shared" ca="1" si="150"/>
        <v/>
      </c>
      <c r="L841" s="60"/>
      <c r="M841" s="60">
        <f t="shared" ca="1" si="151"/>
        <v>0</v>
      </c>
      <c r="N841" s="61" t="str">
        <f t="shared" ca="1" si="152"/>
        <v/>
      </c>
      <c r="O841" s="61"/>
      <c r="P841" s="62"/>
      <c r="Q841" s="62"/>
      <c r="R841" s="62"/>
      <c r="S841" s="62"/>
      <c r="T841" s="62"/>
      <c r="U841" s="63">
        <f t="shared" si="153"/>
        <v>0</v>
      </c>
    </row>
    <row r="842" spans="1:21" ht="15" hidden="1" customHeight="1" x14ac:dyDescent="0.3">
      <c r="A842" s="330"/>
      <c r="B842" s="56">
        <v>71</v>
      </c>
      <c r="C842" s="57" t="str">
        <f t="shared" ca="1" si="143"/>
        <v>10.4</v>
      </c>
      <c r="D842" s="57" t="str">
        <f t="shared" ca="1" si="144"/>
        <v>c</v>
      </c>
      <c r="E842" s="57" t="s">
        <v>34</v>
      </c>
      <c r="F842" s="64" t="str">
        <f t="shared" ca="1" si="145"/>
        <v>https://conservatoire.agglo-larochelle.fr/-/ouverture-de-saison</v>
      </c>
      <c r="G842" s="57" t="str">
        <f t="shared" ca="1" si="146"/>
        <v>AA</v>
      </c>
      <c r="H842" s="57" t="str">
        <f t="shared" ca="1" si="147"/>
        <v/>
      </c>
      <c r="I842" s="57" t="str">
        <f t="shared" ca="1" si="148"/>
        <v/>
      </c>
      <c r="J842" s="59" t="str">
        <f t="shared" ca="1" si="149"/>
        <v/>
      </c>
      <c r="K842" s="60" t="str">
        <f t="shared" ca="1" si="150"/>
        <v/>
      </c>
      <c r="L842" s="60"/>
      <c r="M842" s="60">
        <f t="shared" ca="1" si="151"/>
        <v>0</v>
      </c>
      <c r="N842" s="61" t="str">
        <f t="shared" ca="1" si="152"/>
        <v/>
      </c>
      <c r="O842" s="61"/>
      <c r="P842" s="62"/>
      <c r="Q842" s="62"/>
      <c r="R842" s="62"/>
      <c r="S842" s="62"/>
      <c r="T842" s="62"/>
      <c r="U842" s="63">
        <f t="shared" si="153"/>
        <v>0</v>
      </c>
    </row>
    <row r="843" spans="1:21" ht="15" hidden="1" customHeight="1" x14ac:dyDescent="0.3">
      <c r="A843" s="330"/>
      <c r="B843" s="56">
        <v>71</v>
      </c>
      <c r="C843" s="57" t="str">
        <f t="shared" ca="1" si="143"/>
        <v>10.4</v>
      </c>
      <c r="D843" s="57" t="str">
        <f t="shared" ca="1" si="144"/>
        <v>c</v>
      </c>
      <c r="E843" s="57" t="s">
        <v>37</v>
      </c>
      <c r="F843" s="64" t="str">
        <f t="shared" ca="1" si="145"/>
        <v>https://conservatoire.agglo-larochelle.fr/contactez-nous</v>
      </c>
      <c r="G843" s="57" t="str">
        <f t="shared" ca="1" si="146"/>
        <v>AA</v>
      </c>
      <c r="H843" s="57" t="str">
        <f t="shared" ca="1" si="147"/>
        <v/>
      </c>
      <c r="I843" s="57" t="str">
        <f t="shared" ca="1" si="148"/>
        <v/>
      </c>
      <c r="J843" s="59" t="str">
        <f t="shared" ca="1" si="149"/>
        <v/>
      </c>
      <c r="K843" s="60" t="str">
        <f t="shared" ca="1" si="150"/>
        <v/>
      </c>
      <c r="L843" s="60"/>
      <c r="M843" s="60">
        <f t="shared" ca="1" si="151"/>
        <v>0</v>
      </c>
      <c r="N843" s="61" t="str">
        <f t="shared" ca="1" si="152"/>
        <v/>
      </c>
      <c r="O843" s="61"/>
      <c r="P843" s="62"/>
      <c r="Q843" s="62"/>
      <c r="R843" s="62"/>
      <c r="S843" s="62"/>
      <c r="T843" s="62"/>
      <c r="U843" s="63">
        <f t="shared" si="153"/>
        <v>0</v>
      </c>
    </row>
    <row r="844" spans="1:21" ht="15" hidden="1" customHeight="1" x14ac:dyDescent="0.3">
      <c r="A844" s="330"/>
      <c r="B844" s="56">
        <v>71</v>
      </c>
      <c r="C844" s="57" t="str">
        <f t="shared" ca="1" si="143"/>
        <v>10.4</v>
      </c>
      <c r="D844" s="57" t="str">
        <f t="shared" ca="1" si="144"/>
        <v>c</v>
      </c>
      <c r="E844" s="57" t="s">
        <v>40</v>
      </c>
      <c r="F844" s="64" t="str">
        <f t="shared" ca="1" si="145"/>
        <v>https://conservatoire.agglo-larochelle.fr/pratique/reseau-des-ecoles-de-l-agglo?article=puilboreau-a-deux-pas-de-la</v>
      </c>
      <c r="G844" s="57" t="str">
        <f t="shared" ca="1" si="146"/>
        <v>AA</v>
      </c>
      <c r="H844" s="57" t="str">
        <f t="shared" ca="1" si="147"/>
        <v/>
      </c>
      <c r="I844" s="57" t="str">
        <f t="shared" ca="1" si="148"/>
        <v/>
      </c>
      <c r="J844" s="59" t="str">
        <f t="shared" ca="1" si="149"/>
        <v/>
      </c>
      <c r="K844" s="60" t="str">
        <f t="shared" ca="1" si="150"/>
        <v/>
      </c>
      <c r="L844" s="60"/>
      <c r="M844" s="60">
        <f t="shared" ca="1" si="151"/>
        <v>0</v>
      </c>
      <c r="N844" s="61" t="str">
        <f t="shared" ca="1" si="152"/>
        <v/>
      </c>
      <c r="O844" s="61"/>
      <c r="P844" s="62"/>
      <c r="Q844" s="62"/>
      <c r="R844" s="62"/>
      <c r="S844" s="62"/>
      <c r="T844" s="62"/>
      <c r="U844" s="63">
        <f t="shared" si="153"/>
        <v>0</v>
      </c>
    </row>
    <row r="845" spans="1:21" ht="15" hidden="1" customHeight="1" x14ac:dyDescent="0.3">
      <c r="A845" s="330"/>
      <c r="B845" s="56">
        <v>71</v>
      </c>
      <c r="C845" s="57" t="str">
        <f t="shared" ca="1" si="143"/>
        <v>10.4</v>
      </c>
      <c r="D845" s="57" t="str">
        <f t="shared" ca="1" si="144"/>
        <v>c</v>
      </c>
      <c r="E845" s="57" t="s">
        <v>43</v>
      </c>
      <c r="F845" s="64" t="str">
        <f t="shared" ca="1" si="145"/>
        <v>https://conservatoire.agglo-larochelle.fr/ressources-documentaires</v>
      </c>
      <c r="G845" s="57" t="str">
        <f t="shared" ca="1" si="146"/>
        <v>AA</v>
      </c>
      <c r="H845" s="57" t="str">
        <f t="shared" ca="1" si="147"/>
        <v/>
      </c>
      <c r="I845" s="57" t="str">
        <f t="shared" ca="1" si="148"/>
        <v/>
      </c>
      <c r="J845" s="59" t="str">
        <f t="shared" ca="1" si="149"/>
        <v/>
      </c>
      <c r="K845" s="60" t="str">
        <f t="shared" ca="1" si="150"/>
        <v/>
      </c>
      <c r="L845" s="60"/>
      <c r="M845" s="60">
        <f t="shared" ca="1" si="151"/>
        <v>0</v>
      </c>
      <c r="N845" s="61" t="str">
        <f t="shared" ca="1" si="152"/>
        <v/>
      </c>
      <c r="O845" s="61"/>
      <c r="P845" s="62"/>
      <c r="Q845" s="62"/>
      <c r="R845" s="62"/>
      <c r="S845" s="62"/>
      <c r="T845" s="62"/>
      <c r="U845" s="63">
        <f t="shared" si="153"/>
        <v>0</v>
      </c>
    </row>
    <row r="846" spans="1:21" ht="15" hidden="1" customHeight="1" x14ac:dyDescent="0.3">
      <c r="A846" s="330"/>
      <c r="B846" s="56">
        <v>71</v>
      </c>
      <c r="C846" s="57" t="str">
        <f t="shared" ca="1" si="143"/>
        <v>10.4</v>
      </c>
      <c r="D846" s="57" t="str">
        <f t="shared" ca="1" si="144"/>
        <v>c</v>
      </c>
      <c r="E846" s="57" t="s">
        <v>46</v>
      </c>
      <c r="F846" s="64" t="str">
        <f t="shared" ca="1" si="145"/>
        <v>https://conservatoire.agglo-larochelle.fr/accessibilite</v>
      </c>
      <c r="G846" s="57" t="str">
        <f t="shared" ca="1" si="146"/>
        <v>AA</v>
      </c>
      <c r="H846" s="57" t="str">
        <f t="shared" ca="1" si="147"/>
        <v/>
      </c>
      <c r="I846" s="57" t="str">
        <f t="shared" ca="1" si="148"/>
        <v/>
      </c>
      <c r="J846" s="59" t="str">
        <f t="shared" ca="1" si="149"/>
        <v/>
      </c>
      <c r="K846" s="60" t="str">
        <f t="shared" ca="1" si="150"/>
        <v/>
      </c>
      <c r="L846" s="60"/>
      <c r="M846" s="60">
        <f t="shared" ca="1" si="151"/>
        <v>0</v>
      </c>
      <c r="N846" s="61" t="str">
        <f t="shared" ca="1" si="152"/>
        <v/>
      </c>
      <c r="O846" s="61"/>
      <c r="P846" s="62"/>
      <c r="Q846" s="62"/>
      <c r="R846" s="62"/>
      <c r="S846" s="62"/>
      <c r="T846" s="62"/>
      <c r="U846" s="63">
        <f t="shared" si="153"/>
        <v>0</v>
      </c>
    </row>
    <row r="847" spans="1:21" ht="15" hidden="1" customHeight="1" x14ac:dyDescent="0.3">
      <c r="A847" s="330"/>
      <c r="B847" s="56">
        <v>71</v>
      </c>
      <c r="C847" s="57" t="str">
        <f t="shared" ca="1" si="143"/>
        <v>10.4</v>
      </c>
      <c r="D847" s="57" t="str">
        <f t="shared" ca="1" si="144"/>
        <v>c</v>
      </c>
      <c r="E847" s="57" t="s">
        <v>49</v>
      </c>
      <c r="F847" s="64" t="str">
        <f t="shared" ca="1" si="145"/>
        <v>https://conservatoire.agglo-larochelle.fr/mentions-legales</v>
      </c>
      <c r="G847" s="57" t="str">
        <f t="shared" ca="1" si="146"/>
        <v>AA</v>
      </c>
      <c r="H847" s="57" t="str">
        <f t="shared" ca="1" si="147"/>
        <v/>
      </c>
      <c r="I847" s="57" t="str">
        <f t="shared" ca="1" si="148"/>
        <v/>
      </c>
      <c r="J847" s="59" t="str">
        <f t="shared" ca="1" si="149"/>
        <v/>
      </c>
      <c r="K847" s="60" t="str">
        <f t="shared" ca="1" si="150"/>
        <v/>
      </c>
      <c r="L847" s="60"/>
      <c r="M847" s="60">
        <f t="shared" ca="1" si="151"/>
        <v>0</v>
      </c>
      <c r="N847" s="61" t="str">
        <f t="shared" ca="1" si="152"/>
        <v/>
      </c>
      <c r="O847" s="61"/>
      <c r="P847" s="62"/>
      <c r="Q847" s="62"/>
      <c r="R847" s="62"/>
      <c r="S847" s="62"/>
      <c r="T847" s="62"/>
      <c r="U847" s="63">
        <f t="shared" si="153"/>
        <v>0</v>
      </c>
    </row>
    <row r="848" spans="1:21" ht="15" hidden="1" customHeight="1" x14ac:dyDescent="0.3">
      <c r="A848" s="330"/>
      <c r="B848" s="56">
        <v>72</v>
      </c>
      <c r="C848" s="57" t="str">
        <f t="shared" ca="1" si="143"/>
        <v>10.5</v>
      </c>
      <c r="D848" s="57" t="str">
        <f t="shared" ca="1" si="144"/>
        <v>c</v>
      </c>
      <c r="E848" s="57" t="s">
        <v>10</v>
      </c>
      <c r="F848" s="64" t="str">
        <f t="shared" ca="1" si="145"/>
        <v>https://conservatoire.agglo-larochelle.fr/</v>
      </c>
      <c r="G848" s="57" t="str">
        <f t="shared" ca="1" si="146"/>
        <v>AA</v>
      </c>
      <c r="H848" s="57" t="str">
        <f t="shared" ca="1" si="147"/>
        <v/>
      </c>
      <c r="I848" s="57" t="str">
        <f t="shared" ca="1" si="148"/>
        <v/>
      </c>
      <c r="J848" s="59" t="str">
        <f t="shared" ca="1" si="149"/>
        <v/>
      </c>
      <c r="K848" s="60" t="str">
        <f t="shared" ca="1" si="150"/>
        <v/>
      </c>
      <c r="L848" s="60"/>
      <c r="M848" s="60">
        <f t="shared" ca="1" si="151"/>
        <v>0</v>
      </c>
      <c r="N848" s="61" t="str">
        <f t="shared" ca="1" si="152"/>
        <v/>
      </c>
      <c r="O848" s="61"/>
      <c r="P848" s="62"/>
      <c r="Q848" s="62"/>
      <c r="R848" s="62"/>
      <c r="S848" s="62"/>
      <c r="T848" s="62"/>
      <c r="U848" s="63">
        <f t="shared" si="153"/>
        <v>0</v>
      </c>
    </row>
    <row r="849" spans="1:21" ht="15" hidden="1" customHeight="1" x14ac:dyDescent="0.3">
      <c r="A849" s="330"/>
      <c r="B849" s="56">
        <v>72</v>
      </c>
      <c r="C849" s="57" t="str">
        <f t="shared" ca="1" si="143"/>
        <v>10.5</v>
      </c>
      <c r="D849" s="57" t="str">
        <f t="shared" ca="1" si="144"/>
        <v>c</v>
      </c>
      <c r="E849" s="57" t="s">
        <v>13</v>
      </c>
      <c r="F849" s="64" t="str">
        <f t="shared" ca="1" si="145"/>
        <v>https://conservatoire.agglo-larochelle.fr/plan-du-site</v>
      </c>
      <c r="G849" s="57" t="str">
        <f t="shared" ca="1" si="146"/>
        <v>AA</v>
      </c>
      <c r="H849" s="57" t="str">
        <f t="shared" ca="1" si="147"/>
        <v/>
      </c>
      <c r="I849" s="57" t="str">
        <f t="shared" ca="1" si="148"/>
        <v/>
      </c>
      <c r="J849" s="59" t="str">
        <f t="shared" ca="1" si="149"/>
        <v/>
      </c>
      <c r="K849" s="60" t="str">
        <f t="shared" ca="1" si="150"/>
        <v/>
      </c>
      <c r="L849" s="60"/>
      <c r="M849" s="60">
        <f t="shared" ca="1" si="151"/>
        <v>0</v>
      </c>
      <c r="N849" s="61" t="str">
        <f t="shared" ca="1" si="152"/>
        <v/>
      </c>
      <c r="O849" s="61"/>
      <c r="P849" s="62"/>
      <c r="Q849" s="62"/>
      <c r="R849" s="62"/>
      <c r="S849" s="62"/>
      <c r="T849" s="62"/>
      <c r="U849" s="63">
        <f t="shared" si="153"/>
        <v>0</v>
      </c>
    </row>
    <row r="850" spans="1:21" ht="15" hidden="1" customHeight="1" x14ac:dyDescent="0.3">
      <c r="A850" s="330"/>
      <c r="B850" s="56">
        <v>72</v>
      </c>
      <c r="C850" s="57" t="str">
        <f t="shared" ca="1" si="143"/>
        <v>10.5</v>
      </c>
      <c r="D850" s="57" t="str">
        <f t="shared" ca="1" si="144"/>
        <v>c</v>
      </c>
      <c r="E850" s="57" t="s">
        <v>16</v>
      </c>
      <c r="F850" s="64" t="str">
        <f t="shared" ca="1" si="145"/>
        <v>https://conservatoire.agglo-larochelle.fr/musique</v>
      </c>
      <c r="G850" s="57" t="str">
        <f t="shared" ca="1" si="146"/>
        <v>AA</v>
      </c>
      <c r="H850" s="57" t="str">
        <f t="shared" ca="1" si="147"/>
        <v/>
      </c>
      <c r="I850" s="57" t="str">
        <f t="shared" ca="1" si="148"/>
        <v/>
      </c>
      <c r="J850" s="59" t="str">
        <f t="shared" ca="1" si="149"/>
        <v/>
      </c>
      <c r="K850" s="60" t="str">
        <f t="shared" ca="1" si="150"/>
        <v/>
      </c>
      <c r="L850" s="60"/>
      <c r="M850" s="60">
        <f t="shared" ca="1" si="151"/>
        <v>0</v>
      </c>
      <c r="N850" s="61" t="str">
        <f t="shared" ca="1" si="152"/>
        <v/>
      </c>
      <c r="O850" s="61"/>
      <c r="P850" s="62"/>
      <c r="Q850" s="62"/>
      <c r="R850" s="62"/>
      <c r="S850" s="62"/>
      <c r="T850" s="62"/>
      <c r="U850" s="63">
        <f t="shared" si="153"/>
        <v>0</v>
      </c>
    </row>
    <row r="851" spans="1:21" ht="15" hidden="1" customHeight="1" x14ac:dyDescent="0.3">
      <c r="A851" s="330"/>
      <c r="B851" s="56">
        <v>72</v>
      </c>
      <c r="C851" s="57" t="str">
        <f t="shared" ca="1" si="143"/>
        <v>10.5</v>
      </c>
      <c r="D851" s="57" t="str">
        <f t="shared" ca="1" si="144"/>
        <v>c</v>
      </c>
      <c r="E851" s="57" t="s">
        <v>19</v>
      </c>
      <c r="F851" s="64" t="str">
        <f t="shared" ca="1" si="145"/>
        <v>https://conservatoire.agglo-larochelle.fr/musique/parcours-du-musicien</v>
      </c>
      <c r="G851" s="57" t="str">
        <f t="shared" ca="1" si="146"/>
        <v>AA</v>
      </c>
      <c r="H851" s="57" t="str">
        <f t="shared" ca="1" si="147"/>
        <v/>
      </c>
      <c r="I851" s="57" t="str">
        <f t="shared" ca="1" si="148"/>
        <v/>
      </c>
      <c r="J851" s="59" t="str">
        <f t="shared" ca="1" si="149"/>
        <v/>
      </c>
      <c r="K851" s="60" t="str">
        <f t="shared" ca="1" si="150"/>
        <v/>
      </c>
      <c r="L851" s="60"/>
      <c r="M851" s="60">
        <f t="shared" ca="1" si="151"/>
        <v>0</v>
      </c>
      <c r="N851" s="61" t="str">
        <f t="shared" ca="1" si="152"/>
        <v/>
      </c>
      <c r="O851" s="61"/>
      <c r="P851" s="62"/>
      <c r="Q851" s="62"/>
      <c r="R851" s="62"/>
      <c r="S851" s="62"/>
      <c r="T851" s="62"/>
      <c r="U851" s="63">
        <f t="shared" si="153"/>
        <v>0</v>
      </c>
    </row>
    <row r="852" spans="1:21" ht="15" hidden="1" customHeight="1" x14ac:dyDescent="0.3">
      <c r="A852" s="330"/>
      <c r="B852" s="56">
        <v>72</v>
      </c>
      <c r="C852" s="57" t="str">
        <f t="shared" ca="1" si="143"/>
        <v>10.5</v>
      </c>
      <c r="D852" s="57" t="str">
        <f t="shared" ca="1" si="144"/>
        <v>c</v>
      </c>
      <c r="E852" s="57" t="s">
        <v>22</v>
      </c>
      <c r="F852" s="64" t="str">
        <f t="shared" ca="1" si="145"/>
        <v>https://conservatoire.agglo-larochelle.fr/musique/enseignants-musique</v>
      </c>
      <c r="G852" s="57" t="str">
        <f t="shared" ca="1" si="146"/>
        <v>AA</v>
      </c>
      <c r="H852" s="57" t="str">
        <f t="shared" ca="1" si="147"/>
        <v/>
      </c>
      <c r="I852" s="57" t="str">
        <f t="shared" ca="1" si="148"/>
        <v/>
      </c>
      <c r="J852" s="59" t="str">
        <f t="shared" ca="1" si="149"/>
        <v/>
      </c>
      <c r="K852" s="60" t="str">
        <f t="shared" ca="1" si="150"/>
        <v/>
      </c>
      <c r="L852" s="60"/>
      <c r="M852" s="60">
        <f t="shared" ca="1" si="151"/>
        <v>0</v>
      </c>
      <c r="N852" s="61" t="str">
        <f t="shared" ca="1" si="152"/>
        <v/>
      </c>
      <c r="O852" s="61"/>
      <c r="P852" s="62"/>
      <c r="Q852" s="62"/>
      <c r="R852" s="62"/>
      <c r="S852" s="62"/>
      <c r="T852" s="62"/>
      <c r="U852" s="63">
        <f t="shared" si="153"/>
        <v>0</v>
      </c>
    </row>
    <row r="853" spans="1:21" ht="15" hidden="1" customHeight="1" x14ac:dyDescent="0.3">
      <c r="A853" s="330"/>
      <c r="B853" s="56">
        <v>72</v>
      </c>
      <c r="C853" s="57" t="str">
        <f t="shared" ca="1" si="143"/>
        <v>10.5</v>
      </c>
      <c r="D853" s="57" t="str">
        <f t="shared" ca="1" si="144"/>
        <v>c</v>
      </c>
      <c r="E853" s="57" t="s">
        <v>25</v>
      </c>
      <c r="F853" s="64" t="str">
        <f t="shared" ca="1" si="145"/>
        <v>https://conservatoire.agglo-larochelle.fr/agenda?</v>
      </c>
      <c r="G853" s="57" t="str">
        <f t="shared" ca="1" si="146"/>
        <v>AA</v>
      </c>
      <c r="H853" s="57" t="str">
        <f t="shared" ca="1" si="147"/>
        <v/>
      </c>
      <c r="I853" s="57" t="str">
        <f t="shared" ca="1" si="148"/>
        <v/>
      </c>
      <c r="J853" s="59" t="str">
        <f t="shared" ca="1" si="149"/>
        <v/>
      </c>
      <c r="K853" s="60" t="str">
        <f t="shared" ca="1" si="150"/>
        <v/>
      </c>
      <c r="L853" s="60"/>
      <c r="M853" s="60">
        <f t="shared" ca="1" si="151"/>
        <v>0</v>
      </c>
      <c r="N853" s="61" t="str">
        <f t="shared" ca="1" si="152"/>
        <v/>
      </c>
      <c r="O853" s="61"/>
      <c r="P853" s="62"/>
      <c r="Q853" s="62"/>
      <c r="R853" s="62"/>
      <c r="S853" s="62"/>
      <c r="T853" s="62"/>
      <c r="U853" s="63">
        <f t="shared" si="153"/>
        <v>0</v>
      </c>
    </row>
    <row r="854" spans="1:21" ht="15" hidden="1" customHeight="1" x14ac:dyDescent="0.3">
      <c r="A854" s="330"/>
      <c r="B854" s="46">
        <v>72</v>
      </c>
      <c r="C854" s="47" t="str">
        <f t="shared" ca="1" si="143"/>
        <v>10.5</v>
      </c>
      <c r="D854" s="47" t="str">
        <f t="shared" ca="1" si="144"/>
        <v>c</v>
      </c>
      <c r="E854" s="47" t="s">
        <v>28</v>
      </c>
      <c r="F854" s="65" t="str">
        <f t="shared" ca="1" si="145"/>
        <v>https://conservatoire.agglo-larochelle.fr/agenda?article=conservatoire-funky-band-et-ateliers-musiques-actuelles</v>
      </c>
      <c r="G854" s="47" t="str">
        <f t="shared" ca="1" si="146"/>
        <v>AA</v>
      </c>
      <c r="H854" s="47" t="str">
        <f t="shared" ca="1" si="147"/>
        <v/>
      </c>
      <c r="I854" s="47" t="str">
        <f t="shared" ca="1" si="148"/>
        <v/>
      </c>
      <c r="J854" s="49" t="str">
        <f t="shared" ca="1" si="149"/>
        <v/>
      </c>
      <c r="K854" s="50" t="str">
        <f t="shared" ca="1" si="150"/>
        <v/>
      </c>
      <c r="L854" s="50"/>
      <c r="M854" s="50">
        <f t="shared" ca="1" si="151"/>
        <v>0</v>
      </c>
      <c r="N854" s="51" t="str">
        <f t="shared" ca="1" si="152"/>
        <v/>
      </c>
      <c r="O854" s="51"/>
      <c r="P854" s="52"/>
      <c r="Q854" s="52"/>
      <c r="R854" s="52"/>
      <c r="S854" s="52"/>
      <c r="T854" s="52"/>
      <c r="U854" s="53">
        <f t="shared" si="153"/>
        <v>0</v>
      </c>
    </row>
    <row r="855" spans="1:21" ht="15" hidden="1" customHeight="1" x14ac:dyDescent="0.3">
      <c r="A855" s="330"/>
      <c r="B855" s="56">
        <v>72</v>
      </c>
      <c r="C855" s="57" t="str">
        <f t="shared" ca="1" si="143"/>
        <v>10.5</v>
      </c>
      <c r="D855" s="57" t="str">
        <f t="shared" ca="1" si="144"/>
        <v>c</v>
      </c>
      <c r="E855" s="57" t="s">
        <v>31</v>
      </c>
      <c r="F855" s="64" t="str">
        <f t="shared" ca="1" si="145"/>
        <v>https://conservatoire.agglo-larochelle.fr/actualites</v>
      </c>
      <c r="G855" s="57" t="str">
        <f t="shared" ca="1" si="146"/>
        <v>AA</v>
      </c>
      <c r="H855" s="57" t="str">
        <f t="shared" ca="1" si="147"/>
        <v/>
      </c>
      <c r="I855" s="57" t="str">
        <f t="shared" ca="1" si="148"/>
        <v/>
      </c>
      <c r="J855" s="59" t="str">
        <f t="shared" ca="1" si="149"/>
        <v/>
      </c>
      <c r="K855" s="60" t="str">
        <f t="shared" ca="1" si="150"/>
        <v/>
      </c>
      <c r="L855" s="60"/>
      <c r="M855" s="60">
        <f t="shared" ca="1" si="151"/>
        <v>0</v>
      </c>
      <c r="N855" s="61" t="str">
        <f t="shared" ca="1" si="152"/>
        <v/>
      </c>
      <c r="O855" s="61"/>
      <c r="P855" s="62"/>
      <c r="Q855" s="62"/>
      <c r="R855" s="62"/>
      <c r="S855" s="62"/>
      <c r="T855" s="62"/>
      <c r="U855" s="63">
        <f t="shared" si="153"/>
        <v>0</v>
      </c>
    </row>
    <row r="856" spans="1:21" ht="15" hidden="1" customHeight="1" x14ac:dyDescent="0.3">
      <c r="A856" s="330"/>
      <c r="B856" s="56">
        <v>72</v>
      </c>
      <c r="C856" s="57" t="str">
        <f t="shared" ca="1" si="143"/>
        <v>10.5</v>
      </c>
      <c r="D856" s="57" t="str">
        <f t="shared" ca="1" si="144"/>
        <v>c</v>
      </c>
      <c r="E856" s="57" t="s">
        <v>34</v>
      </c>
      <c r="F856" s="64" t="str">
        <f t="shared" ca="1" si="145"/>
        <v>https://conservatoire.agglo-larochelle.fr/-/ouverture-de-saison</v>
      </c>
      <c r="G856" s="57" t="str">
        <f t="shared" ca="1" si="146"/>
        <v>AA</v>
      </c>
      <c r="H856" s="57" t="str">
        <f t="shared" ca="1" si="147"/>
        <v/>
      </c>
      <c r="I856" s="57" t="str">
        <f t="shared" ca="1" si="148"/>
        <v/>
      </c>
      <c r="J856" s="59" t="str">
        <f t="shared" ca="1" si="149"/>
        <v/>
      </c>
      <c r="K856" s="60" t="str">
        <f t="shared" ca="1" si="150"/>
        <v/>
      </c>
      <c r="L856" s="60"/>
      <c r="M856" s="60">
        <f t="shared" ca="1" si="151"/>
        <v>0</v>
      </c>
      <c r="N856" s="61" t="str">
        <f t="shared" ca="1" si="152"/>
        <v/>
      </c>
      <c r="O856" s="61"/>
      <c r="P856" s="62"/>
      <c r="Q856" s="62"/>
      <c r="R856" s="62"/>
      <c r="S856" s="62"/>
      <c r="T856" s="62"/>
      <c r="U856" s="63">
        <f t="shared" si="153"/>
        <v>0</v>
      </c>
    </row>
    <row r="857" spans="1:21" ht="15" hidden="1" customHeight="1" x14ac:dyDescent="0.3">
      <c r="A857" s="330"/>
      <c r="B857" s="56">
        <v>72</v>
      </c>
      <c r="C857" s="57" t="str">
        <f t="shared" ref="C857:C920" ca="1" si="154">IF(INDIRECT($E857&amp;"!B"&amp;$B857)=0,"",INDIRECT($E857&amp;"!B"&amp;$B857))</f>
        <v>10.5</v>
      </c>
      <c r="D857" s="57" t="str">
        <f t="shared" ref="D857:D920" ca="1" si="155">IF(INDIRECT($E857&amp;"!F"&amp;$B857)=0,"",INDIRECT($E857&amp;"!F"&amp;$B857))</f>
        <v>c</v>
      </c>
      <c r="E857" s="57" t="s">
        <v>37</v>
      </c>
      <c r="F857" s="64" t="str">
        <f t="shared" ref="F857:F920" ca="1" si="156">HYPERLINK(INDIRECT($E857&amp;"!C3"))</f>
        <v>https://conservatoire.agglo-larochelle.fr/contactez-nous</v>
      </c>
      <c r="G857" s="57" t="str">
        <f t="shared" ref="G857:G920" ca="1" si="157">IF(INDIRECT($E857&amp;"!C"&amp;$B857)=0,"",INDIRECT($E857&amp;"!C"&amp;$B857))</f>
        <v>AA</v>
      </c>
      <c r="H857" s="57" t="str">
        <f t="shared" ref="H857:H920" ca="1" si="158">IF(INDIRECT($E857&amp;"!D"&amp;$B857)=0,"",INDIRECT($E857&amp;"!D"&amp;$B857))</f>
        <v/>
      </c>
      <c r="I857" s="57" t="str">
        <f t="shared" ref="I857:I920" ca="1" si="159">IF(INDIRECT($E857&amp;"!H"&amp;$B857)=0,"",INDIRECT($E857&amp;"!H"&amp;$B857))</f>
        <v/>
      </c>
      <c r="J857" s="59" t="str">
        <f t="shared" ref="J857:J920" ca="1" si="160">IF(INDIRECT($E857&amp;"!I"&amp;$B857)=0,"",INDIRECT($E857&amp;"!I"&amp;$B857))</f>
        <v/>
      </c>
      <c r="K857" s="60" t="str">
        <f t="shared" ref="K857:K920" ca="1" si="161">IFERROR(VLOOKUP($J857,$W$1:$AA$4,(MATCH($I857,$X$5:$AA$5,0))+1,FALSE),"")</f>
        <v/>
      </c>
      <c r="L857" s="60"/>
      <c r="M857" s="60">
        <f t="shared" ref="M857:M920" ca="1" si="162">COUNTIFS($C$7:$C$1491,$C857,$D$7:$D$1491,"nc")</f>
        <v>0</v>
      </c>
      <c r="N857" s="61" t="str">
        <f t="shared" ref="N857:N920" ca="1" si="163">IF(INDIRECT($E857&amp;"!J"&amp;$B857)=0,"",INDIRECT($E857&amp;"!J"&amp;$B857))</f>
        <v/>
      </c>
      <c r="O857" s="61"/>
      <c r="P857" s="62"/>
      <c r="Q857" s="62"/>
      <c r="R857" s="62"/>
      <c r="S857" s="62"/>
      <c r="T857" s="62"/>
      <c r="U857" s="63">
        <f t="shared" si="153"/>
        <v>0</v>
      </c>
    </row>
    <row r="858" spans="1:21" ht="15" hidden="1" customHeight="1" x14ac:dyDescent="0.3">
      <c r="A858" s="330"/>
      <c r="B858" s="56">
        <v>72</v>
      </c>
      <c r="C858" s="57" t="str">
        <f t="shared" ca="1" si="154"/>
        <v>10.5</v>
      </c>
      <c r="D858" s="57" t="str">
        <f t="shared" ca="1" si="155"/>
        <v>c</v>
      </c>
      <c r="E858" s="57" t="s">
        <v>40</v>
      </c>
      <c r="F858" s="64" t="str">
        <f t="shared" ca="1" si="156"/>
        <v>https://conservatoire.agglo-larochelle.fr/pratique/reseau-des-ecoles-de-l-agglo?article=puilboreau-a-deux-pas-de-la</v>
      </c>
      <c r="G858" s="57" t="str">
        <f t="shared" ca="1" si="157"/>
        <v>AA</v>
      </c>
      <c r="H858" s="57" t="str">
        <f t="shared" ca="1" si="158"/>
        <v/>
      </c>
      <c r="I858" s="57" t="str">
        <f t="shared" ca="1" si="159"/>
        <v/>
      </c>
      <c r="J858" s="59" t="str">
        <f t="shared" ca="1" si="160"/>
        <v/>
      </c>
      <c r="K858" s="60" t="str">
        <f t="shared" ca="1" si="161"/>
        <v/>
      </c>
      <c r="L858" s="60"/>
      <c r="M858" s="60">
        <f t="shared" ca="1" si="162"/>
        <v>0</v>
      </c>
      <c r="N858" s="61" t="str">
        <f t="shared" ca="1" si="163"/>
        <v/>
      </c>
      <c r="O858" s="61"/>
      <c r="P858" s="62"/>
      <c r="Q858" s="62"/>
      <c r="R858" s="62"/>
      <c r="S858" s="62"/>
      <c r="T858" s="62"/>
      <c r="U858" s="63">
        <f t="shared" si="153"/>
        <v>0</v>
      </c>
    </row>
    <row r="859" spans="1:21" ht="15" hidden="1" customHeight="1" x14ac:dyDescent="0.3">
      <c r="A859" s="330"/>
      <c r="B859" s="56">
        <v>72</v>
      </c>
      <c r="C859" s="57" t="str">
        <f t="shared" ca="1" si="154"/>
        <v>10.5</v>
      </c>
      <c r="D859" s="57" t="str">
        <f t="shared" ca="1" si="155"/>
        <v>c</v>
      </c>
      <c r="E859" s="57" t="s">
        <v>43</v>
      </c>
      <c r="F859" s="64" t="str">
        <f t="shared" ca="1" si="156"/>
        <v>https://conservatoire.agglo-larochelle.fr/ressources-documentaires</v>
      </c>
      <c r="G859" s="57" t="str">
        <f t="shared" ca="1" si="157"/>
        <v>AA</v>
      </c>
      <c r="H859" s="57" t="str">
        <f t="shared" ca="1" si="158"/>
        <v/>
      </c>
      <c r="I859" s="57" t="str">
        <f t="shared" ca="1" si="159"/>
        <v/>
      </c>
      <c r="J859" s="59" t="str">
        <f t="shared" ca="1" si="160"/>
        <v/>
      </c>
      <c r="K859" s="60" t="str">
        <f t="shared" ca="1" si="161"/>
        <v/>
      </c>
      <c r="L859" s="60"/>
      <c r="M859" s="60">
        <f t="shared" ca="1" si="162"/>
        <v>0</v>
      </c>
      <c r="N859" s="61" t="str">
        <f t="shared" ca="1" si="163"/>
        <v/>
      </c>
      <c r="O859" s="61"/>
      <c r="P859" s="62"/>
      <c r="Q859" s="62"/>
      <c r="R859" s="62"/>
      <c r="S859" s="62"/>
      <c r="T859" s="62"/>
      <c r="U859" s="63">
        <f t="shared" si="153"/>
        <v>0</v>
      </c>
    </row>
    <row r="860" spans="1:21" ht="15" hidden="1" customHeight="1" x14ac:dyDescent="0.3">
      <c r="A860" s="330"/>
      <c r="B860" s="56">
        <v>72</v>
      </c>
      <c r="C860" s="57" t="str">
        <f t="shared" ca="1" si="154"/>
        <v>10.5</v>
      </c>
      <c r="D860" s="57" t="str">
        <f t="shared" ca="1" si="155"/>
        <v>c</v>
      </c>
      <c r="E860" s="57" t="s">
        <v>46</v>
      </c>
      <c r="F860" s="64" t="str">
        <f t="shared" ca="1" si="156"/>
        <v>https://conservatoire.agglo-larochelle.fr/accessibilite</v>
      </c>
      <c r="G860" s="57" t="str">
        <f t="shared" ca="1" si="157"/>
        <v>AA</v>
      </c>
      <c r="H860" s="57" t="str">
        <f t="shared" ca="1" si="158"/>
        <v/>
      </c>
      <c r="I860" s="57" t="str">
        <f t="shared" ca="1" si="159"/>
        <v/>
      </c>
      <c r="J860" s="59" t="str">
        <f t="shared" ca="1" si="160"/>
        <v/>
      </c>
      <c r="K860" s="60" t="str">
        <f t="shared" ca="1" si="161"/>
        <v/>
      </c>
      <c r="L860" s="60"/>
      <c r="M860" s="60">
        <f t="shared" ca="1" si="162"/>
        <v>0</v>
      </c>
      <c r="N860" s="61" t="str">
        <f t="shared" ca="1" si="163"/>
        <v/>
      </c>
      <c r="O860" s="61"/>
      <c r="P860" s="62"/>
      <c r="Q860" s="62"/>
      <c r="R860" s="62"/>
      <c r="S860" s="62"/>
      <c r="T860" s="62"/>
      <c r="U860" s="63">
        <f t="shared" si="153"/>
        <v>0</v>
      </c>
    </row>
    <row r="861" spans="1:21" ht="15" hidden="1" customHeight="1" x14ac:dyDescent="0.3">
      <c r="A861" s="330"/>
      <c r="B861" s="56">
        <v>72</v>
      </c>
      <c r="C861" s="57" t="str">
        <f t="shared" ca="1" si="154"/>
        <v>10.5</v>
      </c>
      <c r="D861" s="57" t="str">
        <f t="shared" ca="1" si="155"/>
        <v>c</v>
      </c>
      <c r="E861" s="57" t="s">
        <v>49</v>
      </c>
      <c r="F861" s="64" t="str">
        <f t="shared" ca="1" si="156"/>
        <v>https://conservatoire.agglo-larochelle.fr/mentions-legales</v>
      </c>
      <c r="G861" s="57" t="str">
        <f t="shared" ca="1" si="157"/>
        <v>AA</v>
      </c>
      <c r="H861" s="57" t="str">
        <f t="shared" ca="1" si="158"/>
        <v/>
      </c>
      <c r="I861" s="57" t="str">
        <f t="shared" ca="1" si="159"/>
        <v/>
      </c>
      <c r="J861" s="59" t="str">
        <f t="shared" ca="1" si="160"/>
        <v/>
      </c>
      <c r="K861" s="60" t="str">
        <f t="shared" ca="1" si="161"/>
        <v/>
      </c>
      <c r="L861" s="60"/>
      <c r="M861" s="60">
        <f t="shared" ca="1" si="162"/>
        <v>0</v>
      </c>
      <c r="N861" s="61" t="str">
        <f t="shared" ca="1" si="163"/>
        <v/>
      </c>
      <c r="O861" s="61"/>
      <c r="P861" s="62"/>
      <c r="Q861" s="62"/>
      <c r="R861" s="62"/>
      <c r="S861" s="62"/>
      <c r="T861" s="62"/>
      <c r="U861" s="63">
        <f t="shared" si="153"/>
        <v>0</v>
      </c>
    </row>
    <row r="862" spans="1:21" ht="15" hidden="1" customHeight="1" x14ac:dyDescent="0.3">
      <c r="A862" s="330"/>
      <c r="B862" s="56">
        <v>73</v>
      </c>
      <c r="C862" s="57" t="str">
        <f t="shared" ca="1" si="154"/>
        <v>10.6</v>
      </c>
      <c r="D862" s="57" t="str">
        <f t="shared" ca="1" si="155"/>
        <v>c</v>
      </c>
      <c r="E862" s="57" t="s">
        <v>10</v>
      </c>
      <c r="F862" s="64" t="str">
        <f t="shared" ca="1" si="156"/>
        <v>https://conservatoire.agglo-larochelle.fr/</v>
      </c>
      <c r="G862" s="57" t="str">
        <f t="shared" ca="1" si="157"/>
        <v>A</v>
      </c>
      <c r="H862" s="57" t="str">
        <f t="shared" ca="1" si="158"/>
        <v>x</v>
      </c>
      <c r="I862" s="57" t="str">
        <f t="shared" ca="1" si="159"/>
        <v/>
      </c>
      <c r="J862" s="59" t="str">
        <f t="shared" ca="1" si="160"/>
        <v/>
      </c>
      <c r="K862" s="60" t="str">
        <f t="shared" ca="1" si="161"/>
        <v/>
      </c>
      <c r="L862" s="60"/>
      <c r="M862" s="60">
        <f t="shared" ca="1" si="162"/>
        <v>0</v>
      </c>
      <c r="N862" s="61" t="str">
        <f t="shared" ca="1" si="163"/>
        <v/>
      </c>
      <c r="O862" s="61"/>
      <c r="P862" s="62"/>
      <c r="Q862" s="62"/>
      <c r="R862" s="62"/>
      <c r="S862" s="62"/>
      <c r="T862" s="62"/>
      <c r="U862" s="63">
        <f t="shared" si="153"/>
        <v>0</v>
      </c>
    </row>
    <row r="863" spans="1:21" ht="15" hidden="1" customHeight="1" x14ac:dyDescent="0.3">
      <c r="A863" s="330"/>
      <c r="B863" s="56">
        <v>73</v>
      </c>
      <c r="C863" s="57" t="str">
        <f t="shared" ca="1" si="154"/>
        <v>10.6</v>
      </c>
      <c r="D863" s="57" t="str">
        <f t="shared" ca="1" si="155"/>
        <v>c</v>
      </c>
      <c r="E863" s="57" t="s">
        <v>13</v>
      </c>
      <c r="F863" s="64" t="str">
        <f t="shared" ca="1" si="156"/>
        <v>https://conservatoire.agglo-larochelle.fr/plan-du-site</v>
      </c>
      <c r="G863" s="57" t="str">
        <f t="shared" ca="1" si="157"/>
        <v>A</v>
      </c>
      <c r="H863" s="57" t="str">
        <f t="shared" ca="1" si="158"/>
        <v>x</v>
      </c>
      <c r="I863" s="57" t="str">
        <f t="shared" ca="1" si="159"/>
        <v/>
      </c>
      <c r="J863" s="59" t="str">
        <f t="shared" ca="1" si="160"/>
        <v/>
      </c>
      <c r="K863" s="60" t="str">
        <f t="shared" ca="1" si="161"/>
        <v/>
      </c>
      <c r="L863" s="60"/>
      <c r="M863" s="60">
        <f t="shared" ca="1" si="162"/>
        <v>0</v>
      </c>
      <c r="N863" s="61" t="str">
        <f t="shared" ca="1" si="163"/>
        <v/>
      </c>
      <c r="O863" s="61"/>
      <c r="P863" s="62"/>
      <c r="Q863" s="62"/>
      <c r="R863" s="62"/>
      <c r="S863" s="62"/>
      <c r="T863" s="62"/>
      <c r="U863" s="63">
        <f t="shared" si="153"/>
        <v>0</v>
      </c>
    </row>
    <row r="864" spans="1:21" ht="15" hidden="1" customHeight="1" x14ac:dyDescent="0.3">
      <c r="A864" s="330"/>
      <c r="B864" s="56">
        <v>73</v>
      </c>
      <c r="C864" s="57" t="str">
        <f t="shared" ca="1" si="154"/>
        <v>10.6</v>
      </c>
      <c r="D864" s="57" t="str">
        <f t="shared" ca="1" si="155"/>
        <v>c</v>
      </c>
      <c r="E864" s="57" t="s">
        <v>16</v>
      </c>
      <c r="F864" s="64" t="str">
        <f t="shared" ca="1" si="156"/>
        <v>https://conservatoire.agglo-larochelle.fr/musique</v>
      </c>
      <c r="G864" s="57" t="str">
        <f t="shared" ca="1" si="157"/>
        <v>A</v>
      </c>
      <c r="H864" s="57" t="str">
        <f t="shared" ca="1" si="158"/>
        <v>x</v>
      </c>
      <c r="I864" s="57" t="str">
        <f t="shared" ca="1" si="159"/>
        <v/>
      </c>
      <c r="J864" s="59" t="str">
        <f t="shared" ca="1" si="160"/>
        <v/>
      </c>
      <c r="K864" s="60" t="str">
        <f t="shared" ca="1" si="161"/>
        <v/>
      </c>
      <c r="L864" s="60"/>
      <c r="M864" s="60">
        <f t="shared" ca="1" si="162"/>
        <v>0</v>
      </c>
      <c r="N864" s="61" t="str">
        <f t="shared" ca="1" si="163"/>
        <v/>
      </c>
      <c r="O864" s="61"/>
      <c r="P864" s="62"/>
      <c r="Q864" s="62"/>
      <c r="R864" s="62"/>
      <c r="S864" s="62"/>
      <c r="T864" s="62"/>
      <c r="U864" s="63">
        <f t="shared" si="153"/>
        <v>0</v>
      </c>
    </row>
    <row r="865" spans="1:21" ht="15" hidden="1" customHeight="1" x14ac:dyDescent="0.3">
      <c r="A865" s="330"/>
      <c r="B865" s="56">
        <v>73</v>
      </c>
      <c r="C865" s="57" t="str">
        <f t="shared" ca="1" si="154"/>
        <v>10.6</v>
      </c>
      <c r="D865" s="57" t="str">
        <f t="shared" ca="1" si="155"/>
        <v>c</v>
      </c>
      <c r="E865" s="57" t="s">
        <v>19</v>
      </c>
      <c r="F865" s="64" t="str">
        <f t="shared" ca="1" si="156"/>
        <v>https://conservatoire.agglo-larochelle.fr/musique/parcours-du-musicien</v>
      </c>
      <c r="G865" s="57" t="str">
        <f t="shared" ca="1" si="157"/>
        <v>A</v>
      </c>
      <c r="H865" s="57" t="str">
        <f t="shared" ca="1" si="158"/>
        <v>x</v>
      </c>
      <c r="I865" s="57" t="str">
        <f t="shared" ca="1" si="159"/>
        <v/>
      </c>
      <c r="J865" s="59" t="str">
        <f t="shared" ca="1" si="160"/>
        <v/>
      </c>
      <c r="K865" s="60" t="str">
        <f t="shared" ca="1" si="161"/>
        <v/>
      </c>
      <c r="L865" s="60"/>
      <c r="M865" s="60">
        <f t="shared" ca="1" si="162"/>
        <v>0</v>
      </c>
      <c r="N865" s="61" t="str">
        <f t="shared" ca="1" si="163"/>
        <v/>
      </c>
      <c r="O865" s="61"/>
      <c r="P865" s="62"/>
      <c r="Q865" s="62"/>
      <c r="R865" s="62"/>
      <c r="S865" s="62"/>
      <c r="T865" s="62"/>
      <c r="U865" s="63">
        <f t="shared" si="153"/>
        <v>0</v>
      </c>
    </row>
    <row r="866" spans="1:21" ht="15" hidden="1" customHeight="1" x14ac:dyDescent="0.3">
      <c r="A866" s="330"/>
      <c r="B866" s="56">
        <v>73</v>
      </c>
      <c r="C866" s="57" t="str">
        <f t="shared" ca="1" si="154"/>
        <v>10.6</v>
      </c>
      <c r="D866" s="57" t="str">
        <f t="shared" ca="1" si="155"/>
        <v>c</v>
      </c>
      <c r="E866" s="57" t="s">
        <v>22</v>
      </c>
      <c r="F866" s="64" t="str">
        <f t="shared" ca="1" si="156"/>
        <v>https://conservatoire.agglo-larochelle.fr/musique/enseignants-musique</v>
      </c>
      <c r="G866" s="57" t="str">
        <f t="shared" ca="1" si="157"/>
        <v>A</v>
      </c>
      <c r="H866" s="57" t="str">
        <f t="shared" ca="1" si="158"/>
        <v>x</v>
      </c>
      <c r="I866" s="57" t="str">
        <f t="shared" ca="1" si="159"/>
        <v/>
      </c>
      <c r="J866" s="59" t="str">
        <f t="shared" ca="1" si="160"/>
        <v/>
      </c>
      <c r="K866" s="60" t="str">
        <f t="shared" ca="1" si="161"/>
        <v/>
      </c>
      <c r="L866" s="60"/>
      <c r="M866" s="60">
        <f t="shared" ca="1" si="162"/>
        <v>0</v>
      </c>
      <c r="N866" s="61" t="str">
        <f t="shared" ca="1" si="163"/>
        <v/>
      </c>
      <c r="O866" s="61"/>
      <c r="P866" s="62"/>
      <c r="Q866" s="62"/>
      <c r="R866" s="62"/>
      <c r="S866" s="62"/>
      <c r="T866" s="62"/>
      <c r="U866" s="63">
        <f t="shared" si="153"/>
        <v>0</v>
      </c>
    </row>
    <row r="867" spans="1:21" ht="15" hidden="1" customHeight="1" x14ac:dyDescent="0.3">
      <c r="A867" s="330"/>
      <c r="B867" s="56">
        <v>73</v>
      </c>
      <c r="C867" s="57" t="str">
        <f t="shared" ca="1" si="154"/>
        <v>10.6</v>
      </c>
      <c r="D867" s="57" t="str">
        <f t="shared" ca="1" si="155"/>
        <v>c</v>
      </c>
      <c r="E867" s="57" t="s">
        <v>25</v>
      </c>
      <c r="F867" s="64" t="str">
        <f t="shared" ca="1" si="156"/>
        <v>https://conservatoire.agglo-larochelle.fr/agenda?</v>
      </c>
      <c r="G867" s="57" t="str">
        <f t="shared" ca="1" si="157"/>
        <v>A</v>
      </c>
      <c r="H867" s="57" t="str">
        <f t="shared" ca="1" si="158"/>
        <v>x</v>
      </c>
      <c r="I867" s="57" t="str">
        <f t="shared" ca="1" si="159"/>
        <v/>
      </c>
      <c r="J867" s="59" t="str">
        <f t="shared" ca="1" si="160"/>
        <v/>
      </c>
      <c r="K867" s="60" t="str">
        <f t="shared" ca="1" si="161"/>
        <v/>
      </c>
      <c r="L867" s="60"/>
      <c r="M867" s="60">
        <f t="shared" ca="1" si="162"/>
        <v>0</v>
      </c>
      <c r="N867" s="61" t="str">
        <f t="shared" ca="1" si="163"/>
        <v/>
      </c>
      <c r="O867" s="61"/>
      <c r="P867" s="62"/>
      <c r="Q867" s="62"/>
      <c r="R867" s="62"/>
      <c r="S867" s="62"/>
      <c r="T867" s="62"/>
      <c r="U867" s="63">
        <f t="shared" si="153"/>
        <v>0</v>
      </c>
    </row>
    <row r="868" spans="1:21" ht="15" hidden="1" customHeight="1" x14ac:dyDescent="0.3">
      <c r="A868" s="330"/>
      <c r="B868" s="56">
        <v>73</v>
      </c>
      <c r="C868" s="57" t="str">
        <f t="shared" ca="1" si="154"/>
        <v>10.6</v>
      </c>
      <c r="D868" s="57" t="str">
        <f t="shared" ca="1" si="155"/>
        <v>c</v>
      </c>
      <c r="E868" s="57" t="s">
        <v>28</v>
      </c>
      <c r="F868" s="64" t="str">
        <f t="shared" ca="1" si="156"/>
        <v>https://conservatoire.agglo-larochelle.fr/agenda?article=conservatoire-funky-band-et-ateliers-musiques-actuelles</v>
      </c>
      <c r="G868" s="57" t="str">
        <f t="shared" ca="1" si="157"/>
        <v>A</v>
      </c>
      <c r="H868" s="57" t="str">
        <f t="shared" ca="1" si="158"/>
        <v>x</v>
      </c>
      <c r="I868" s="57" t="str">
        <f t="shared" ca="1" si="159"/>
        <v/>
      </c>
      <c r="J868" s="59" t="str">
        <f t="shared" ca="1" si="160"/>
        <v/>
      </c>
      <c r="K868" s="60" t="str">
        <f t="shared" ca="1" si="161"/>
        <v/>
      </c>
      <c r="L868" s="60"/>
      <c r="M868" s="60">
        <f t="shared" ca="1" si="162"/>
        <v>0</v>
      </c>
      <c r="N868" s="61" t="str">
        <f t="shared" ca="1" si="163"/>
        <v/>
      </c>
      <c r="O868" s="61"/>
      <c r="P868" s="62"/>
      <c r="Q868" s="62"/>
      <c r="R868" s="62"/>
      <c r="S868" s="62"/>
      <c r="T868" s="62"/>
      <c r="U868" s="63">
        <f t="shared" si="153"/>
        <v>0</v>
      </c>
    </row>
    <row r="869" spans="1:21" ht="15" hidden="1" customHeight="1" x14ac:dyDescent="0.3">
      <c r="A869" s="330"/>
      <c r="B869" s="56">
        <v>73</v>
      </c>
      <c r="C869" s="57" t="str">
        <f t="shared" ca="1" si="154"/>
        <v>10.6</v>
      </c>
      <c r="D869" s="57" t="str">
        <f t="shared" ca="1" si="155"/>
        <v>c</v>
      </c>
      <c r="E869" s="57" t="s">
        <v>31</v>
      </c>
      <c r="F869" s="64" t="str">
        <f t="shared" ca="1" si="156"/>
        <v>https://conservatoire.agglo-larochelle.fr/actualites</v>
      </c>
      <c r="G869" s="57" t="str">
        <f t="shared" ca="1" si="157"/>
        <v>A</v>
      </c>
      <c r="H869" s="57" t="str">
        <f t="shared" ca="1" si="158"/>
        <v>x</v>
      </c>
      <c r="I869" s="57" t="str">
        <f t="shared" ca="1" si="159"/>
        <v/>
      </c>
      <c r="J869" s="59" t="str">
        <f t="shared" ca="1" si="160"/>
        <v/>
      </c>
      <c r="K869" s="60" t="str">
        <f t="shared" ca="1" si="161"/>
        <v/>
      </c>
      <c r="L869" s="60"/>
      <c r="M869" s="60">
        <f t="shared" ca="1" si="162"/>
        <v>0</v>
      </c>
      <c r="N869" s="61" t="str">
        <f t="shared" ca="1" si="163"/>
        <v/>
      </c>
      <c r="O869" s="61"/>
      <c r="P869" s="62"/>
      <c r="Q869" s="62"/>
      <c r="R869" s="62"/>
      <c r="S869" s="62"/>
      <c r="T869" s="62"/>
      <c r="U869" s="63">
        <f t="shared" si="153"/>
        <v>0</v>
      </c>
    </row>
    <row r="870" spans="1:21" ht="15" hidden="1" customHeight="1" x14ac:dyDescent="0.3">
      <c r="A870" s="330"/>
      <c r="B870" s="56">
        <v>73</v>
      </c>
      <c r="C870" s="57" t="str">
        <f t="shared" ca="1" si="154"/>
        <v>10.6</v>
      </c>
      <c r="D870" s="57" t="str">
        <f t="shared" ca="1" si="155"/>
        <v>c</v>
      </c>
      <c r="E870" s="57" t="s">
        <v>34</v>
      </c>
      <c r="F870" s="64" t="str">
        <f t="shared" ca="1" si="156"/>
        <v>https://conservatoire.agglo-larochelle.fr/-/ouverture-de-saison</v>
      </c>
      <c r="G870" s="57" t="str">
        <f t="shared" ca="1" si="157"/>
        <v>A</v>
      </c>
      <c r="H870" s="57" t="str">
        <f t="shared" ca="1" si="158"/>
        <v>x</v>
      </c>
      <c r="I870" s="57" t="str">
        <f t="shared" ca="1" si="159"/>
        <v/>
      </c>
      <c r="J870" s="59" t="str">
        <f t="shared" ca="1" si="160"/>
        <v/>
      </c>
      <c r="K870" s="60" t="str">
        <f t="shared" ca="1" si="161"/>
        <v/>
      </c>
      <c r="L870" s="60"/>
      <c r="M870" s="60">
        <f t="shared" ca="1" si="162"/>
        <v>0</v>
      </c>
      <c r="N870" s="61" t="str">
        <f t="shared" ca="1" si="163"/>
        <v/>
      </c>
      <c r="O870" s="61"/>
      <c r="P870" s="62"/>
      <c r="Q870" s="62"/>
      <c r="R870" s="62"/>
      <c r="S870" s="62"/>
      <c r="T870" s="62"/>
      <c r="U870" s="63">
        <f t="shared" si="153"/>
        <v>0</v>
      </c>
    </row>
    <row r="871" spans="1:21" ht="15" hidden="1" customHeight="1" x14ac:dyDescent="0.3">
      <c r="A871" s="330"/>
      <c r="B871" s="56">
        <v>73</v>
      </c>
      <c r="C871" s="57" t="str">
        <f t="shared" ca="1" si="154"/>
        <v>10.6</v>
      </c>
      <c r="D871" s="57" t="str">
        <f t="shared" ca="1" si="155"/>
        <v>c</v>
      </c>
      <c r="E871" s="57" t="s">
        <v>37</v>
      </c>
      <c r="F871" s="64" t="str">
        <f t="shared" ca="1" si="156"/>
        <v>https://conservatoire.agglo-larochelle.fr/contactez-nous</v>
      </c>
      <c r="G871" s="57" t="str">
        <f t="shared" ca="1" si="157"/>
        <v>A</v>
      </c>
      <c r="H871" s="57" t="str">
        <f t="shared" ca="1" si="158"/>
        <v>x</v>
      </c>
      <c r="I871" s="57" t="str">
        <f t="shared" ca="1" si="159"/>
        <v/>
      </c>
      <c r="J871" s="59" t="str">
        <f t="shared" ca="1" si="160"/>
        <v/>
      </c>
      <c r="K871" s="60" t="str">
        <f t="shared" ca="1" si="161"/>
        <v/>
      </c>
      <c r="L871" s="60"/>
      <c r="M871" s="60">
        <f t="shared" ca="1" si="162"/>
        <v>0</v>
      </c>
      <c r="N871" s="61" t="str">
        <f t="shared" ca="1" si="163"/>
        <v/>
      </c>
      <c r="O871" s="61"/>
      <c r="P871" s="62"/>
      <c r="Q871" s="62"/>
      <c r="R871" s="62"/>
      <c r="S871" s="62"/>
      <c r="T871" s="62"/>
      <c r="U871" s="63">
        <f t="shared" si="153"/>
        <v>0</v>
      </c>
    </row>
    <row r="872" spans="1:21" ht="15" hidden="1" customHeight="1" x14ac:dyDescent="0.3">
      <c r="A872" s="330"/>
      <c r="B872" s="46">
        <v>73</v>
      </c>
      <c r="C872" s="47" t="str">
        <f t="shared" ca="1" si="154"/>
        <v>10.6</v>
      </c>
      <c r="D872" s="47" t="str">
        <f t="shared" ca="1" si="155"/>
        <v>c</v>
      </c>
      <c r="E872" s="47" t="s">
        <v>40</v>
      </c>
      <c r="F872" s="65" t="str">
        <f t="shared" ca="1" si="156"/>
        <v>https://conservatoire.agglo-larochelle.fr/pratique/reseau-des-ecoles-de-l-agglo?article=puilboreau-a-deux-pas-de-la</v>
      </c>
      <c r="G872" s="47" t="str">
        <f t="shared" ca="1" si="157"/>
        <v>A</v>
      </c>
      <c r="H872" s="47" t="str">
        <f t="shared" ca="1" si="158"/>
        <v>x</v>
      </c>
      <c r="I872" s="47" t="str">
        <f t="shared" ca="1" si="159"/>
        <v/>
      </c>
      <c r="J872" s="49" t="str">
        <f t="shared" ca="1" si="160"/>
        <v/>
      </c>
      <c r="K872" s="50" t="str">
        <f t="shared" ca="1" si="161"/>
        <v/>
      </c>
      <c r="L872" s="50"/>
      <c r="M872" s="50">
        <f t="shared" ca="1" si="162"/>
        <v>0</v>
      </c>
      <c r="N872" s="51" t="str">
        <f t="shared" ca="1" si="163"/>
        <v/>
      </c>
      <c r="O872" s="51"/>
      <c r="P872" s="52"/>
      <c r="Q872" s="52"/>
      <c r="R872" s="52"/>
      <c r="S872" s="52"/>
      <c r="T872" s="52"/>
      <c r="U872" s="53">
        <f t="shared" si="153"/>
        <v>0</v>
      </c>
    </row>
    <row r="873" spans="1:21" ht="15" hidden="1" customHeight="1" x14ac:dyDescent="0.3">
      <c r="A873" s="330"/>
      <c r="B873" s="56">
        <v>73</v>
      </c>
      <c r="C873" s="57" t="str">
        <f t="shared" ca="1" si="154"/>
        <v>10.6</v>
      </c>
      <c r="D873" s="57" t="str">
        <f t="shared" ca="1" si="155"/>
        <v>c</v>
      </c>
      <c r="E873" s="57" t="s">
        <v>43</v>
      </c>
      <c r="F873" s="64" t="str">
        <f t="shared" ca="1" si="156"/>
        <v>https://conservatoire.agglo-larochelle.fr/ressources-documentaires</v>
      </c>
      <c r="G873" s="57" t="str">
        <f t="shared" ca="1" si="157"/>
        <v>A</v>
      </c>
      <c r="H873" s="57" t="str">
        <f t="shared" ca="1" si="158"/>
        <v>x</v>
      </c>
      <c r="I873" s="57" t="str">
        <f t="shared" ca="1" si="159"/>
        <v/>
      </c>
      <c r="J873" s="59" t="str">
        <f t="shared" ca="1" si="160"/>
        <v/>
      </c>
      <c r="K873" s="60" t="str">
        <f t="shared" ca="1" si="161"/>
        <v/>
      </c>
      <c r="L873" s="60"/>
      <c r="M873" s="60">
        <f t="shared" ca="1" si="162"/>
        <v>0</v>
      </c>
      <c r="N873" s="61" t="str">
        <f t="shared" ca="1" si="163"/>
        <v/>
      </c>
      <c r="O873" s="61"/>
      <c r="P873" s="62"/>
      <c r="Q873" s="62"/>
      <c r="R873" s="62"/>
      <c r="S873" s="62"/>
      <c r="T873" s="62"/>
      <c r="U873" s="63">
        <f t="shared" si="153"/>
        <v>0</v>
      </c>
    </row>
    <row r="874" spans="1:21" ht="15" hidden="1" customHeight="1" x14ac:dyDescent="0.3">
      <c r="A874" s="330"/>
      <c r="B874" s="56">
        <v>73</v>
      </c>
      <c r="C874" s="57" t="str">
        <f t="shared" ca="1" si="154"/>
        <v>10.6</v>
      </c>
      <c r="D874" s="57" t="str">
        <f t="shared" ca="1" si="155"/>
        <v>c</v>
      </c>
      <c r="E874" s="57" t="s">
        <v>46</v>
      </c>
      <c r="F874" s="64" t="str">
        <f t="shared" ca="1" si="156"/>
        <v>https://conservatoire.agglo-larochelle.fr/accessibilite</v>
      </c>
      <c r="G874" s="57" t="str">
        <f t="shared" ca="1" si="157"/>
        <v>A</v>
      </c>
      <c r="H874" s="57" t="str">
        <f t="shared" ca="1" si="158"/>
        <v>x</v>
      </c>
      <c r="I874" s="57" t="str">
        <f t="shared" ca="1" si="159"/>
        <v/>
      </c>
      <c r="J874" s="59" t="str">
        <f t="shared" ca="1" si="160"/>
        <v/>
      </c>
      <c r="K874" s="60" t="str">
        <f t="shared" ca="1" si="161"/>
        <v/>
      </c>
      <c r="L874" s="60"/>
      <c r="M874" s="60">
        <f t="shared" ca="1" si="162"/>
        <v>0</v>
      </c>
      <c r="N874" s="61" t="str">
        <f t="shared" ca="1" si="163"/>
        <v/>
      </c>
      <c r="O874" s="61"/>
      <c r="P874" s="62"/>
      <c r="Q874" s="62"/>
      <c r="R874" s="62"/>
      <c r="S874" s="62"/>
      <c r="T874" s="62"/>
      <c r="U874" s="63">
        <f t="shared" si="153"/>
        <v>0</v>
      </c>
    </row>
    <row r="875" spans="1:21" ht="15" hidden="1" customHeight="1" x14ac:dyDescent="0.3">
      <c r="A875" s="330"/>
      <c r="B875" s="56">
        <v>73</v>
      </c>
      <c r="C875" s="57" t="str">
        <f t="shared" ca="1" si="154"/>
        <v>10.6</v>
      </c>
      <c r="D875" s="57" t="str">
        <f t="shared" ca="1" si="155"/>
        <v>c</v>
      </c>
      <c r="E875" s="57" t="s">
        <v>49</v>
      </c>
      <c r="F875" s="64" t="str">
        <f t="shared" ca="1" si="156"/>
        <v>https://conservatoire.agglo-larochelle.fr/mentions-legales</v>
      </c>
      <c r="G875" s="57" t="str">
        <f t="shared" ca="1" si="157"/>
        <v>A</v>
      </c>
      <c r="H875" s="57" t="str">
        <f t="shared" ca="1" si="158"/>
        <v>x</v>
      </c>
      <c r="I875" s="57" t="str">
        <f t="shared" ca="1" si="159"/>
        <v/>
      </c>
      <c r="J875" s="59" t="str">
        <f t="shared" ca="1" si="160"/>
        <v/>
      </c>
      <c r="K875" s="60" t="str">
        <f t="shared" ca="1" si="161"/>
        <v/>
      </c>
      <c r="L875" s="60"/>
      <c r="M875" s="60">
        <f t="shared" ca="1" si="162"/>
        <v>0</v>
      </c>
      <c r="N875" s="61" t="str">
        <f t="shared" ca="1" si="163"/>
        <v/>
      </c>
      <c r="O875" s="61"/>
      <c r="P875" s="62"/>
      <c r="Q875" s="62"/>
      <c r="R875" s="62"/>
      <c r="S875" s="62"/>
      <c r="T875" s="62"/>
      <c r="U875" s="63">
        <f t="shared" si="153"/>
        <v>0</v>
      </c>
    </row>
    <row r="876" spans="1:21" ht="15" hidden="1" customHeight="1" x14ac:dyDescent="0.3">
      <c r="A876" s="330"/>
      <c r="B876" s="56">
        <v>74</v>
      </c>
      <c r="C876" s="57" t="str">
        <f t="shared" ca="1" si="154"/>
        <v>10.7</v>
      </c>
      <c r="D876" s="57" t="str">
        <f t="shared" ca="1" si="155"/>
        <v>c</v>
      </c>
      <c r="E876" s="57" t="s">
        <v>10</v>
      </c>
      <c r="F876" s="64" t="str">
        <f t="shared" ca="1" si="156"/>
        <v>https://conservatoire.agglo-larochelle.fr/</v>
      </c>
      <c r="G876" s="57" t="str">
        <f t="shared" ca="1" si="157"/>
        <v>A</v>
      </c>
      <c r="H876" s="57" t="str">
        <f t="shared" ca="1" si="158"/>
        <v>x</v>
      </c>
      <c r="I876" s="57" t="str">
        <f t="shared" ca="1" si="159"/>
        <v/>
      </c>
      <c r="J876" s="59" t="str">
        <f t="shared" ca="1" si="160"/>
        <v/>
      </c>
      <c r="K876" s="60" t="str">
        <f t="shared" ca="1" si="161"/>
        <v/>
      </c>
      <c r="L876" s="60"/>
      <c r="M876" s="60">
        <f t="shared" ca="1" si="162"/>
        <v>0</v>
      </c>
      <c r="N876" s="61" t="str">
        <f t="shared" ca="1" si="163"/>
        <v/>
      </c>
      <c r="O876" s="61"/>
      <c r="P876" s="62"/>
      <c r="Q876" s="62"/>
      <c r="R876" s="62"/>
      <c r="S876" s="62"/>
      <c r="T876" s="62"/>
      <c r="U876" s="63">
        <f t="shared" si="153"/>
        <v>0</v>
      </c>
    </row>
    <row r="877" spans="1:21" ht="15" hidden="1" customHeight="1" x14ac:dyDescent="0.3">
      <c r="A877" s="330"/>
      <c r="B877" s="56">
        <v>74</v>
      </c>
      <c r="C877" s="57" t="str">
        <f t="shared" ca="1" si="154"/>
        <v>10.7</v>
      </c>
      <c r="D877" s="57" t="str">
        <f t="shared" ca="1" si="155"/>
        <v>c</v>
      </c>
      <c r="E877" s="57" t="s">
        <v>13</v>
      </c>
      <c r="F877" s="64" t="str">
        <f t="shared" ca="1" si="156"/>
        <v>https://conservatoire.agglo-larochelle.fr/plan-du-site</v>
      </c>
      <c r="G877" s="57" t="str">
        <f t="shared" ca="1" si="157"/>
        <v>A</v>
      </c>
      <c r="H877" s="57" t="str">
        <f t="shared" ca="1" si="158"/>
        <v>x</v>
      </c>
      <c r="I877" s="57" t="str">
        <f t="shared" ca="1" si="159"/>
        <v/>
      </c>
      <c r="J877" s="59" t="str">
        <f t="shared" ca="1" si="160"/>
        <v/>
      </c>
      <c r="K877" s="60" t="str">
        <f t="shared" ca="1" si="161"/>
        <v/>
      </c>
      <c r="L877" s="60"/>
      <c r="M877" s="60">
        <f t="shared" ca="1" si="162"/>
        <v>0</v>
      </c>
      <c r="N877" s="61" t="str">
        <f t="shared" ca="1" si="163"/>
        <v/>
      </c>
      <c r="O877" s="61"/>
      <c r="P877" s="62"/>
      <c r="Q877" s="62"/>
      <c r="R877" s="62"/>
      <c r="S877" s="62"/>
      <c r="T877" s="62"/>
      <c r="U877" s="63">
        <f t="shared" si="153"/>
        <v>0</v>
      </c>
    </row>
    <row r="878" spans="1:21" ht="15" hidden="1" customHeight="1" x14ac:dyDescent="0.3">
      <c r="A878" s="330"/>
      <c r="B878" s="56">
        <v>74</v>
      </c>
      <c r="C878" s="57" t="str">
        <f t="shared" ca="1" si="154"/>
        <v>10.7</v>
      </c>
      <c r="D878" s="57" t="str">
        <f t="shared" ca="1" si="155"/>
        <v>c</v>
      </c>
      <c r="E878" s="57" t="s">
        <v>16</v>
      </c>
      <c r="F878" s="64" t="str">
        <f t="shared" ca="1" si="156"/>
        <v>https://conservatoire.agglo-larochelle.fr/musique</v>
      </c>
      <c r="G878" s="57" t="str">
        <f t="shared" ca="1" si="157"/>
        <v>A</v>
      </c>
      <c r="H878" s="57" t="str">
        <f t="shared" ca="1" si="158"/>
        <v>x</v>
      </c>
      <c r="I878" s="57" t="str">
        <f t="shared" ca="1" si="159"/>
        <v/>
      </c>
      <c r="J878" s="59" t="str">
        <f t="shared" ca="1" si="160"/>
        <v/>
      </c>
      <c r="K878" s="60" t="str">
        <f t="shared" ca="1" si="161"/>
        <v/>
      </c>
      <c r="L878" s="60"/>
      <c r="M878" s="60">
        <f t="shared" ca="1" si="162"/>
        <v>0</v>
      </c>
      <c r="N878" s="61" t="str">
        <f t="shared" ca="1" si="163"/>
        <v/>
      </c>
      <c r="O878" s="61"/>
      <c r="P878" s="62"/>
      <c r="Q878" s="62"/>
      <c r="R878" s="62"/>
      <c r="S878" s="62"/>
      <c r="T878" s="62"/>
      <c r="U878" s="63">
        <f t="shared" si="153"/>
        <v>0</v>
      </c>
    </row>
    <row r="879" spans="1:21" ht="15" hidden="1" customHeight="1" x14ac:dyDescent="0.3">
      <c r="A879" s="330"/>
      <c r="B879" s="56">
        <v>74</v>
      </c>
      <c r="C879" s="57" t="str">
        <f t="shared" ca="1" si="154"/>
        <v>10.7</v>
      </c>
      <c r="D879" s="57" t="str">
        <f t="shared" ca="1" si="155"/>
        <v>c</v>
      </c>
      <c r="E879" s="57" t="s">
        <v>19</v>
      </c>
      <c r="F879" s="64" t="str">
        <f t="shared" ca="1" si="156"/>
        <v>https://conservatoire.agglo-larochelle.fr/musique/parcours-du-musicien</v>
      </c>
      <c r="G879" s="57" t="str">
        <f t="shared" ca="1" si="157"/>
        <v>A</v>
      </c>
      <c r="H879" s="57" t="str">
        <f t="shared" ca="1" si="158"/>
        <v>x</v>
      </c>
      <c r="I879" s="57" t="str">
        <f t="shared" ca="1" si="159"/>
        <v/>
      </c>
      <c r="J879" s="59" t="str">
        <f t="shared" ca="1" si="160"/>
        <v/>
      </c>
      <c r="K879" s="60" t="str">
        <f t="shared" ca="1" si="161"/>
        <v/>
      </c>
      <c r="L879" s="60"/>
      <c r="M879" s="60">
        <f t="shared" ca="1" si="162"/>
        <v>0</v>
      </c>
      <c r="N879" s="61" t="str">
        <f t="shared" ca="1" si="163"/>
        <v/>
      </c>
      <c r="O879" s="61"/>
      <c r="P879" s="62"/>
      <c r="Q879" s="62"/>
      <c r="R879" s="62"/>
      <c r="S879" s="62"/>
      <c r="T879" s="62"/>
      <c r="U879" s="63">
        <f t="shared" si="153"/>
        <v>0</v>
      </c>
    </row>
    <row r="880" spans="1:21" ht="15" hidden="1" customHeight="1" x14ac:dyDescent="0.3">
      <c r="A880" s="330"/>
      <c r="B880" s="56">
        <v>74</v>
      </c>
      <c r="C880" s="57" t="str">
        <f t="shared" ca="1" si="154"/>
        <v>10.7</v>
      </c>
      <c r="D880" s="57" t="str">
        <f t="shared" ca="1" si="155"/>
        <v>c</v>
      </c>
      <c r="E880" s="57" t="s">
        <v>22</v>
      </c>
      <c r="F880" s="64" t="str">
        <f t="shared" ca="1" si="156"/>
        <v>https://conservatoire.agglo-larochelle.fr/musique/enseignants-musique</v>
      </c>
      <c r="G880" s="57" t="str">
        <f t="shared" ca="1" si="157"/>
        <v>A</v>
      </c>
      <c r="H880" s="57" t="str">
        <f t="shared" ca="1" si="158"/>
        <v>x</v>
      </c>
      <c r="I880" s="57" t="str">
        <f t="shared" ca="1" si="159"/>
        <v/>
      </c>
      <c r="J880" s="59" t="str">
        <f t="shared" ca="1" si="160"/>
        <v/>
      </c>
      <c r="K880" s="60" t="str">
        <f t="shared" ca="1" si="161"/>
        <v/>
      </c>
      <c r="L880" s="60"/>
      <c r="M880" s="60">
        <f t="shared" ca="1" si="162"/>
        <v>0</v>
      </c>
      <c r="N880" s="61" t="str">
        <f t="shared" ca="1" si="163"/>
        <v/>
      </c>
      <c r="O880" s="61"/>
      <c r="P880" s="62"/>
      <c r="Q880" s="62"/>
      <c r="R880" s="62"/>
      <c r="S880" s="62"/>
      <c r="T880" s="62"/>
      <c r="U880" s="63">
        <f t="shared" si="153"/>
        <v>0</v>
      </c>
    </row>
    <row r="881" spans="1:21" ht="15" hidden="1" customHeight="1" x14ac:dyDescent="0.3">
      <c r="A881" s="330"/>
      <c r="B881" s="56">
        <v>74</v>
      </c>
      <c r="C881" s="57" t="str">
        <f t="shared" ca="1" si="154"/>
        <v>10.7</v>
      </c>
      <c r="D881" s="57" t="str">
        <f t="shared" ca="1" si="155"/>
        <v>c</v>
      </c>
      <c r="E881" s="57" t="s">
        <v>25</v>
      </c>
      <c r="F881" s="64" t="str">
        <f t="shared" ca="1" si="156"/>
        <v>https://conservatoire.agglo-larochelle.fr/agenda?</v>
      </c>
      <c r="G881" s="57" t="str">
        <f t="shared" ca="1" si="157"/>
        <v>A</v>
      </c>
      <c r="H881" s="57" t="str">
        <f t="shared" ca="1" si="158"/>
        <v>x</v>
      </c>
      <c r="I881" s="57" t="str">
        <f t="shared" ca="1" si="159"/>
        <v/>
      </c>
      <c r="J881" s="59" t="str">
        <f t="shared" ca="1" si="160"/>
        <v/>
      </c>
      <c r="K881" s="60" t="str">
        <f t="shared" ca="1" si="161"/>
        <v/>
      </c>
      <c r="L881" s="60"/>
      <c r="M881" s="60">
        <f t="shared" ca="1" si="162"/>
        <v>0</v>
      </c>
      <c r="N881" s="61" t="str">
        <f t="shared" ca="1" si="163"/>
        <v/>
      </c>
      <c r="O881" s="61"/>
      <c r="P881" s="62"/>
      <c r="Q881" s="62"/>
      <c r="R881" s="62"/>
      <c r="S881" s="62"/>
      <c r="T881" s="62"/>
      <c r="U881" s="63">
        <f t="shared" si="153"/>
        <v>0</v>
      </c>
    </row>
    <row r="882" spans="1:21" ht="15" hidden="1" customHeight="1" x14ac:dyDescent="0.3">
      <c r="A882" s="330"/>
      <c r="B882" s="56">
        <v>74</v>
      </c>
      <c r="C882" s="57" t="str">
        <f t="shared" ca="1" si="154"/>
        <v>10.7</v>
      </c>
      <c r="D882" s="57" t="str">
        <f t="shared" ca="1" si="155"/>
        <v>c</v>
      </c>
      <c r="E882" s="57" t="s">
        <v>28</v>
      </c>
      <c r="F882" s="64" t="str">
        <f t="shared" ca="1" si="156"/>
        <v>https://conservatoire.agglo-larochelle.fr/agenda?article=conservatoire-funky-band-et-ateliers-musiques-actuelles</v>
      </c>
      <c r="G882" s="57" t="str">
        <f t="shared" ca="1" si="157"/>
        <v>A</v>
      </c>
      <c r="H882" s="57" t="str">
        <f t="shared" ca="1" si="158"/>
        <v>x</v>
      </c>
      <c r="I882" s="57" t="str">
        <f t="shared" ca="1" si="159"/>
        <v/>
      </c>
      <c r="J882" s="59" t="str">
        <f t="shared" ca="1" si="160"/>
        <v/>
      </c>
      <c r="K882" s="60" t="str">
        <f t="shared" ca="1" si="161"/>
        <v/>
      </c>
      <c r="L882" s="60"/>
      <c r="M882" s="60">
        <f t="shared" ca="1" si="162"/>
        <v>0</v>
      </c>
      <c r="N882" s="61" t="str">
        <f t="shared" ca="1" si="163"/>
        <v/>
      </c>
      <c r="O882" s="61"/>
      <c r="P882" s="62"/>
      <c r="Q882" s="62"/>
      <c r="R882" s="62"/>
      <c r="S882" s="62"/>
      <c r="T882" s="62"/>
      <c r="U882" s="63">
        <f t="shared" si="153"/>
        <v>0</v>
      </c>
    </row>
    <row r="883" spans="1:21" ht="15" hidden="1" customHeight="1" x14ac:dyDescent="0.3">
      <c r="A883" s="330"/>
      <c r="B883" s="56">
        <v>74</v>
      </c>
      <c r="C883" s="57" t="str">
        <f t="shared" ca="1" si="154"/>
        <v>10.7</v>
      </c>
      <c r="D883" s="57" t="str">
        <f t="shared" ca="1" si="155"/>
        <v>c</v>
      </c>
      <c r="E883" s="57" t="s">
        <v>31</v>
      </c>
      <c r="F883" s="64" t="str">
        <f t="shared" ca="1" si="156"/>
        <v>https://conservatoire.agglo-larochelle.fr/actualites</v>
      </c>
      <c r="G883" s="57" t="str">
        <f t="shared" ca="1" si="157"/>
        <v>A</v>
      </c>
      <c r="H883" s="57" t="str">
        <f t="shared" ca="1" si="158"/>
        <v>x</v>
      </c>
      <c r="I883" s="57" t="str">
        <f t="shared" ca="1" si="159"/>
        <v/>
      </c>
      <c r="J883" s="59" t="str">
        <f t="shared" ca="1" si="160"/>
        <v/>
      </c>
      <c r="K883" s="60" t="str">
        <f t="shared" ca="1" si="161"/>
        <v/>
      </c>
      <c r="L883" s="60"/>
      <c r="M883" s="60">
        <f t="shared" ca="1" si="162"/>
        <v>0</v>
      </c>
      <c r="N883" s="61" t="str">
        <f t="shared" ca="1" si="163"/>
        <v/>
      </c>
      <c r="O883" s="61"/>
      <c r="P883" s="62"/>
      <c r="Q883" s="62"/>
      <c r="R883" s="62"/>
      <c r="S883" s="62"/>
      <c r="T883" s="62"/>
      <c r="U883" s="63">
        <f t="shared" si="153"/>
        <v>0</v>
      </c>
    </row>
    <row r="884" spans="1:21" ht="15" hidden="1" customHeight="1" x14ac:dyDescent="0.3">
      <c r="A884" s="330"/>
      <c r="B884" s="56">
        <v>74</v>
      </c>
      <c r="C884" s="57" t="str">
        <f t="shared" ca="1" si="154"/>
        <v>10.7</v>
      </c>
      <c r="D884" s="57" t="str">
        <f t="shared" ca="1" si="155"/>
        <v>c</v>
      </c>
      <c r="E884" s="57" t="s">
        <v>34</v>
      </c>
      <c r="F884" s="64" t="str">
        <f t="shared" ca="1" si="156"/>
        <v>https://conservatoire.agglo-larochelle.fr/-/ouverture-de-saison</v>
      </c>
      <c r="G884" s="57" t="str">
        <f t="shared" ca="1" si="157"/>
        <v>A</v>
      </c>
      <c r="H884" s="57" t="str">
        <f t="shared" ca="1" si="158"/>
        <v>x</v>
      </c>
      <c r="I884" s="57" t="str">
        <f t="shared" ca="1" si="159"/>
        <v/>
      </c>
      <c r="J884" s="59" t="str">
        <f t="shared" ca="1" si="160"/>
        <v/>
      </c>
      <c r="K884" s="60" t="str">
        <f t="shared" ca="1" si="161"/>
        <v/>
      </c>
      <c r="L884" s="60"/>
      <c r="M884" s="60">
        <f t="shared" ca="1" si="162"/>
        <v>0</v>
      </c>
      <c r="N884" s="61" t="str">
        <f t="shared" ca="1" si="163"/>
        <v/>
      </c>
      <c r="O884" s="61"/>
      <c r="P884" s="62"/>
      <c r="Q884" s="62"/>
      <c r="R884" s="62"/>
      <c r="S884" s="62"/>
      <c r="T884" s="62"/>
      <c r="U884" s="63">
        <f t="shared" si="153"/>
        <v>0</v>
      </c>
    </row>
    <row r="885" spans="1:21" ht="15" hidden="1" customHeight="1" x14ac:dyDescent="0.3">
      <c r="A885" s="330"/>
      <c r="B885" s="56">
        <v>74</v>
      </c>
      <c r="C885" s="57" t="str">
        <f t="shared" ca="1" si="154"/>
        <v>10.7</v>
      </c>
      <c r="D885" s="57" t="str">
        <f t="shared" ca="1" si="155"/>
        <v>c</v>
      </c>
      <c r="E885" s="57" t="s">
        <v>37</v>
      </c>
      <c r="F885" s="64" t="str">
        <f t="shared" ca="1" si="156"/>
        <v>https://conservatoire.agglo-larochelle.fr/contactez-nous</v>
      </c>
      <c r="G885" s="57" t="str">
        <f t="shared" ca="1" si="157"/>
        <v>A</v>
      </c>
      <c r="H885" s="57" t="str">
        <f t="shared" ca="1" si="158"/>
        <v>x</v>
      </c>
      <c r="I885" s="57" t="str">
        <f t="shared" ca="1" si="159"/>
        <v/>
      </c>
      <c r="J885" s="59" t="str">
        <f t="shared" ca="1" si="160"/>
        <v/>
      </c>
      <c r="K885" s="60" t="str">
        <f t="shared" ca="1" si="161"/>
        <v/>
      </c>
      <c r="L885" s="60"/>
      <c r="M885" s="60">
        <f t="shared" ca="1" si="162"/>
        <v>0</v>
      </c>
      <c r="N885" s="61" t="str">
        <f t="shared" ca="1" si="163"/>
        <v/>
      </c>
      <c r="O885" s="61"/>
      <c r="P885" s="62"/>
      <c r="Q885" s="62"/>
      <c r="R885" s="62"/>
      <c r="S885" s="62"/>
      <c r="T885" s="62"/>
      <c r="U885" s="63">
        <f t="shared" si="153"/>
        <v>0</v>
      </c>
    </row>
    <row r="886" spans="1:21" ht="15" hidden="1" customHeight="1" x14ac:dyDescent="0.3">
      <c r="A886" s="330"/>
      <c r="B886" s="56">
        <v>74</v>
      </c>
      <c r="C886" s="57" t="str">
        <f t="shared" ca="1" si="154"/>
        <v>10.7</v>
      </c>
      <c r="D886" s="57" t="str">
        <f t="shared" ca="1" si="155"/>
        <v>c</v>
      </c>
      <c r="E886" s="57" t="s">
        <v>40</v>
      </c>
      <c r="F886" s="64" t="str">
        <f t="shared" ca="1" si="156"/>
        <v>https://conservatoire.agglo-larochelle.fr/pratique/reseau-des-ecoles-de-l-agglo?article=puilboreau-a-deux-pas-de-la</v>
      </c>
      <c r="G886" s="57" t="str">
        <f t="shared" ca="1" si="157"/>
        <v>A</v>
      </c>
      <c r="H886" s="57" t="str">
        <f t="shared" ca="1" si="158"/>
        <v>x</v>
      </c>
      <c r="I886" s="57" t="str">
        <f t="shared" ca="1" si="159"/>
        <v/>
      </c>
      <c r="J886" s="59" t="str">
        <f t="shared" ca="1" si="160"/>
        <v/>
      </c>
      <c r="K886" s="60" t="str">
        <f t="shared" ca="1" si="161"/>
        <v/>
      </c>
      <c r="L886" s="60"/>
      <c r="M886" s="60">
        <f t="shared" ca="1" si="162"/>
        <v>0</v>
      </c>
      <c r="N886" s="61" t="str">
        <f t="shared" ca="1" si="163"/>
        <v/>
      </c>
      <c r="O886" s="61"/>
      <c r="P886" s="62"/>
      <c r="Q886" s="62"/>
      <c r="R886" s="62"/>
      <c r="S886" s="62"/>
      <c r="T886" s="62"/>
      <c r="U886" s="63">
        <f t="shared" si="153"/>
        <v>0</v>
      </c>
    </row>
    <row r="887" spans="1:21" ht="15" hidden="1" customHeight="1" x14ac:dyDescent="0.3">
      <c r="A887" s="330"/>
      <c r="B887" s="56">
        <v>74</v>
      </c>
      <c r="C887" s="57" t="str">
        <f t="shared" ca="1" si="154"/>
        <v>10.7</v>
      </c>
      <c r="D887" s="57" t="str">
        <f t="shared" ca="1" si="155"/>
        <v>c</v>
      </c>
      <c r="E887" s="57" t="s">
        <v>43</v>
      </c>
      <c r="F887" s="64" t="str">
        <f t="shared" ca="1" si="156"/>
        <v>https://conservatoire.agglo-larochelle.fr/ressources-documentaires</v>
      </c>
      <c r="G887" s="57" t="str">
        <f t="shared" ca="1" si="157"/>
        <v>A</v>
      </c>
      <c r="H887" s="57" t="str">
        <f t="shared" ca="1" si="158"/>
        <v>x</v>
      </c>
      <c r="I887" s="57" t="str">
        <f t="shared" ca="1" si="159"/>
        <v/>
      </c>
      <c r="J887" s="59" t="str">
        <f t="shared" ca="1" si="160"/>
        <v/>
      </c>
      <c r="K887" s="60" t="str">
        <f t="shared" ca="1" si="161"/>
        <v/>
      </c>
      <c r="L887" s="60"/>
      <c r="M887" s="60">
        <f t="shared" ca="1" si="162"/>
        <v>0</v>
      </c>
      <c r="N887" s="61" t="str">
        <f t="shared" ca="1" si="163"/>
        <v/>
      </c>
      <c r="O887" s="61"/>
      <c r="P887" s="62"/>
      <c r="Q887" s="62"/>
      <c r="R887" s="62"/>
      <c r="S887" s="62"/>
      <c r="T887" s="62"/>
      <c r="U887" s="63">
        <f t="shared" si="153"/>
        <v>0</v>
      </c>
    </row>
    <row r="888" spans="1:21" ht="15" hidden="1" customHeight="1" x14ac:dyDescent="0.3">
      <c r="A888" s="330"/>
      <c r="B888" s="56">
        <v>74</v>
      </c>
      <c r="C888" s="57" t="str">
        <f t="shared" ca="1" si="154"/>
        <v>10.7</v>
      </c>
      <c r="D888" s="57" t="str">
        <f t="shared" ca="1" si="155"/>
        <v>c</v>
      </c>
      <c r="E888" s="57" t="s">
        <v>46</v>
      </c>
      <c r="F888" s="64" t="str">
        <f t="shared" ca="1" si="156"/>
        <v>https://conservatoire.agglo-larochelle.fr/accessibilite</v>
      </c>
      <c r="G888" s="57" t="str">
        <f t="shared" ca="1" si="157"/>
        <v>A</v>
      </c>
      <c r="H888" s="57" t="str">
        <f t="shared" ca="1" si="158"/>
        <v>x</v>
      </c>
      <c r="I888" s="57" t="str">
        <f t="shared" ca="1" si="159"/>
        <v/>
      </c>
      <c r="J888" s="59" t="str">
        <f t="shared" ca="1" si="160"/>
        <v/>
      </c>
      <c r="K888" s="60" t="str">
        <f t="shared" ca="1" si="161"/>
        <v/>
      </c>
      <c r="L888" s="60"/>
      <c r="M888" s="60">
        <f t="shared" ca="1" si="162"/>
        <v>0</v>
      </c>
      <c r="N888" s="61" t="str">
        <f t="shared" ca="1" si="163"/>
        <v/>
      </c>
      <c r="O888" s="61"/>
      <c r="P888" s="62"/>
      <c r="Q888" s="62"/>
      <c r="R888" s="62"/>
      <c r="S888" s="62"/>
      <c r="T888" s="62"/>
      <c r="U888" s="63">
        <f t="shared" si="153"/>
        <v>0</v>
      </c>
    </row>
    <row r="889" spans="1:21" ht="15" hidden="1" customHeight="1" x14ac:dyDescent="0.3">
      <c r="A889" s="330"/>
      <c r="B889" s="56">
        <v>74</v>
      </c>
      <c r="C889" s="57" t="str">
        <f t="shared" ca="1" si="154"/>
        <v>10.7</v>
      </c>
      <c r="D889" s="57" t="str">
        <f t="shared" ca="1" si="155"/>
        <v>c</v>
      </c>
      <c r="E889" s="57" t="s">
        <v>49</v>
      </c>
      <c r="F889" s="64" t="str">
        <f t="shared" ca="1" si="156"/>
        <v>https://conservatoire.agglo-larochelle.fr/mentions-legales</v>
      </c>
      <c r="G889" s="57" t="str">
        <f t="shared" ca="1" si="157"/>
        <v>A</v>
      </c>
      <c r="H889" s="57" t="str">
        <f t="shared" ca="1" si="158"/>
        <v>x</v>
      </c>
      <c r="I889" s="57" t="str">
        <f t="shared" ca="1" si="159"/>
        <v/>
      </c>
      <c r="J889" s="59" t="str">
        <f t="shared" ca="1" si="160"/>
        <v/>
      </c>
      <c r="K889" s="60" t="str">
        <f t="shared" ca="1" si="161"/>
        <v/>
      </c>
      <c r="L889" s="60"/>
      <c r="M889" s="60">
        <f t="shared" ca="1" si="162"/>
        <v>0</v>
      </c>
      <c r="N889" s="61" t="str">
        <f t="shared" ca="1" si="163"/>
        <v/>
      </c>
      <c r="O889" s="61"/>
      <c r="P889" s="62"/>
      <c r="Q889" s="62"/>
      <c r="R889" s="62"/>
      <c r="S889" s="62"/>
      <c r="T889" s="62"/>
      <c r="U889" s="63">
        <f t="shared" si="153"/>
        <v>0</v>
      </c>
    </row>
    <row r="890" spans="1:21" ht="15" hidden="1" customHeight="1" x14ac:dyDescent="0.3">
      <c r="A890" s="330"/>
      <c r="B890" s="46">
        <v>75</v>
      </c>
      <c r="C890" s="47" t="str">
        <f t="shared" ca="1" si="154"/>
        <v>10.8</v>
      </c>
      <c r="D890" s="47" t="str">
        <f t="shared" ca="1" si="155"/>
        <v>c</v>
      </c>
      <c r="E890" s="47" t="s">
        <v>10</v>
      </c>
      <c r="F890" s="65" t="str">
        <f t="shared" ca="1" si="156"/>
        <v>https://conservatoire.agglo-larochelle.fr/</v>
      </c>
      <c r="G890" s="47" t="str">
        <f t="shared" ca="1" si="157"/>
        <v>A</v>
      </c>
      <c r="H890" s="47" t="str">
        <f t="shared" ca="1" si="158"/>
        <v/>
      </c>
      <c r="I890" s="47" t="str">
        <f t="shared" ca="1" si="159"/>
        <v/>
      </c>
      <c r="J890" s="49" t="str">
        <f t="shared" ca="1" si="160"/>
        <v/>
      </c>
      <c r="K890" s="50" t="str">
        <f t="shared" ca="1" si="161"/>
        <v/>
      </c>
      <c r="L890" s="50"/>
      <c r="M890" s="50">
        <f t="shared" ca="1" si="162"/>
        <v>0</v>
      </c>
      <c r="N890" s="51" t="str">
        <f t="shared" ca="1" si="163"/>
        <v/>
      </c>
      <c r="O890" s="51"/>
      <c r="P890" s="52"/>
      <c r="Q890" s="52"/>
      <c r="R890" s="52"/>
      <c r="S890" s="52"/>
      <c r="T890" s="52"/>
      <c r="U890" s="53">
        <f t="shared" si="153"/>
        <v>0</v>
      </c>
    </row>
    <row r="891" spans="1:21" ht="15" hidden="1" customHeight="1" x14ac:dyDescent="0.3">
      <c r="A891" s="330"/>
      <c r="B891" s="56">
        <v>75</v>
      </c>
      <c r="C891" s="57" t="str">
        <f t="shared" ca="1" si="154"/>
        <v>10.8</v>
      </c>
      <c r="D891" s="57" t="str">
        <f t="shared" ca="1" si="155"/>
        <v>na</v>
      </c>
      <c r="E891" s="57" t="s">
        <v>13</v>
      </c>
      <c r="F891" s="64" t="str">
        <f t="shared" ca="1" si="156"/>
        <v>https://conservatoire.agglo-larochelle.fr/plan-du-site</v>
      </c>
      <c r="G891" s="57" t="str">
        <f t="shared" ca="1" si="157"/>
        <v>A</v>
      </c>
      <c r="H891" s="57" t="str">
        <f t="shared" ca="1" si="158"/>
        <v/>
      </c>
      <c r="I891" s="57" t="str">
        <f t="shared" ca="1" si="159"/>
        <v/>
      </c>
      <c r="J891" s="59" t="str">
        <f t="shared" ca="1" si="160"/>
        <v/>
      </c>
      <c r="K891" s="60" t="str">
        <f t="shared" ca="1" si="161"/>
        <v/>
      </c>
      <c r="L891" s="60"/>
      <c r="M891" s="60">
        <f t="shared" ca="1" si="162"/>
        <v>0</v>
      </c>
      <c r="N891" s="61" t="str">
        <f t="shared" ca="1" si="163"/>
        <v/>
      </c>
      <c r="O891" s="61"/>
      <c r="P891" s="62"/>
      <c r="Q891" s="62"/>
      <c r="R891" s="62"/>
      <c r="S891" s="62"/>
      <c r="T891" s="62"/>
      <c r="U891" s="63">
        <f t="shared" si="153"/>
        <v>0</v>
      </c>
    </row>
    <row r="892" spans="1:21" ht="15" hidden="1" customHeight="1" x14ac:dyDescent="0.3">
      <c r="A892" s="330"/>
      <c r="B892" s="56">
        <v>75</v>
      </c>
      <c r="C892" s="57" t="str">
        <f t="shared" ca="1" si="154"/>
        <v>10.8</v>
      </c>
      <c r="D892" s="57" t="str">
        <f t="shared" ca="1" si="155"/>
        <v>na</v>
      </c>
      <c r="E892" s="57" t="s">
        <v>16</v>
      </c>
      <c r="F892" s="64" t="str">
        <f t="shared" ca="1" si="156"/>
        <v>https://conservatoire.agglo-larochelle.fr/musique</v>
      </c>
      <c r="G892" s="57" t="str">
        <f t="shared" ca="1" si="157"/>
        <v>A</v>
      </c>
      <c r="H892" s="57" t="str">
        <f t="shared" ca="1" si="158"/>
        <v/>
      </c>
      <c r="I892" s="57" t="str">
        <f t="shared" ca="1" si="159"/>
        <v/>
      </c>
      <c r="J892" s="59" t="str">
        <f t="shared" ca="1" si="160"/>
        <v/>
      </c>
      <c r="K892" s="60" t="str">
        <f t="shared" ca="1" si="161"/>
        <v/>
      </c>
      <c r="L892" s="60"/>
      <c r="M892" s="60">
        <f t="shared" ca="1" si="162"/>
        <v>0</v>
      </c>
      <c r="N892" s="61" t="str">
        <f t="shared" ca="1" si="163"/>
        <v/>
      </c>
      <c r="O892" s="61"/>
      <c r="P892" s="62"/>
      <c r="Q892" s="62"/>
      <c r="R892" s="62"/>
      <c r="S892" s="62"/>
      <c r="T892" s="62"/>
      <c r="U892" s="63">
        <f t="shared" si="153"/>
        <v>0</v>
      </c>
    </row>
    <row r="893" spans="1:21" ht="15" hidden="1" customHeight="1" x14ac:dyDescent="0.3">
      <c r="A893" s="330"/>
      <c r="B893" s="56">
        <v>75</v>
      </c>
      <c r="C893" s="57" t="str">
        <f t="shared" ca="1" si="154"/>
        <v>10.8</v>
      </c>
      <c r="D893" s="57" t="str">
        <f t="shared" ca="1" si="155"/>
        <v>na</v>
      </c>
      <c r="E893" s="57" t="s">
        <v>19</v>
      </c>
      <c r="F893" s="64" t="str">
        <f t="shared" ca="1" si="156"/>
        <v>https://conservatoire.agglo-larochelle.fr/musique/parcours-du-musicien</v>
      </c>
      <c r="G893" s="57" t="str">
        <f t="shared" ca="1" si="157"/>
        <v>A</v>
      </c>
      <c r="H893" s="57" t="str">
        <f t="shared" ca="1" si="158"/>
        <v/>
      </c>
      <c r="I893" s="57" t="str">
        <f t="shared" ca="1" si="159"/>
        <v/>
      </c>
      <c r="J893" s="59" t="str">
        <f t="shared" ca="1" si="160"/>
        <v/>
      </c>
      <c r="K893" s="60" t="str">
        <f t="shared" ca="1" si="161"/>
        <v/>
      </c>
      <c r="L893" s="60"/>
      <c r="M893" s="60">
        <f t="shared" ca="1" si="162"/>
        <v>0</v>
      </c>
      <c r="N893" s="61" t="str">
        <f t="shared" ca="1" si="163"/>
        <v/>
      </c>
      <c r="O893" s="61"/>
      <c r="P893" s="62"/>
      <c r="Q893" s="62"/>
      <c r="R893" s="62"/>
      <c r="S893" s="62"/>
      <c r="T893" s="62"/>
      <c r="U893" s="63">
        <f t="shared" si="153"/>
        <v>0</v>
      </c>
    </row>
    <row r="894" spans="1:21" ht="15" hidden="1" customHeight="1" x14ac:dyDescent="0.3">
      <c r="A894" s="330"/>
      <c r="B894" s="56">
        <v>75</v>
      </c>
      <c r="C894" s="57" t="str">
        <f t="shared" ca="1" si="154"/>
        <v>10.8</v>
      </c>
      <c r="D894" s="57" t="str">
        <f t="shared" ca="1" si="155"/>
        <v>na</v>
      </c>
      <c r="E894" s="57" t="s">
        <v>22</v>
      </c>
      <c r="F894" s="64" t="str">
        <f t="shared" ca="1" si="156"/>
        <v>https://conservatoire.agglo-larochelle.fr/musique/enseignants-musique</v>
      </c>
      <c r="G894" s="57" t="str">
        <f t="shared" ca="1" si="157"/>
        <v>A</v>
      </c>
      <c r="H894" s="57" t="str">
        <f t="shared" ca="1" si="158"/>
        <v/>
      </c>
      <c r="I894" s="57" t="str">
        <f t="shared" ca="1" si="159"/>
        <v/>
      </c>
      <c r="J894" s="59" t="str">
        <f t="shared" ca="1" si="160"/>
        <v/>
      </c>
      <c r="K894" s="60" t="str">
        <f t="shared" ca="1" si="161"/>
        <v/>
      </c>
      <c r="L894" s="60"/>
      <c r="M894" s="60">
        <f t="shared" ca="1" si="162"/>
        <v>0</v>
      </c>
      <c r="N894" s="61" t="str">
        <f t="shared" ca="1" si="163"/>
        <v/>
      </c>
      <c r="O894" s="61"/>
      <c r="P894" s="62"/>
      <c r="Q894" s="62"/>
      <c r="R894" s="62"/>
      <c r="S894" s="62"/>
      <c r="T894" s="62"/>
      <c r="U894" s="63">
        <f t="shared" si="153"/>
        <v>0</v>
      </c>
    </row>
    <row r="895" spans="1:21" ht="15" hidden="1" customHeight="1" x14ac:dyDescent="0.3">
      <c r="A895" s="330"/>
      <c r="B895" s="56">
        <v>75</v>
      </c>
      <c r="C895" s="57" t="str">
        <f t="shared" ca="1" si="154"/>
        <v>10.8</v>
      </c>
      <c r="D895" s="57" t="str">
        <f t="shared" ca="1" si="155"/>
        <v>na</v>
      </c>
      <c r="E895" s="57" t="s">
        <v>25</v>
      </c>
      <c r="F895" s="64" t="str">
        <f t="shared" ca="1" si="156"/>
        <v>https://conservatoire.agglo-larochelle.fr/agenda?</v>
      </c>
      <c r="G895" s="57" t="str">
        <f t="shared" ca="1" si="157"/>
        <v>A</v>
      </c>
      <c r="H895" s="57" t="str">
        <f t="shared" ca="1" si="158"/>
        <v/>
      </c>
      <c r="I895" s="57" t="str">
        <f t="shared" ca="1" si="159"/>
        <v/>
      </c>
      <c r="J895" s="59" t="str">
        <f t="shared" ca="1" si="160"/>
        <v/>
      </c>
      <c r="K895" s="60" t="str">
        <f t="shared" ca="1" si="161"/>
        <v/>
      </c>
      <c r="L895" s="60"/>
      <c r="M895" s="60">
        <f t="shared" ca="1" si="162"/>
        <v>0</v>
      </c>
      <c r="N895" s="61" t="str">
        <f t="shared" ca="1" si="163"/>
        <v/>
      </c>
      <c r="O895" s="61"/>
      <c r="P895" s="62"/>
      <c r="Q895" s="62"/>
      <c r="R895" s="62"/>
      <c r="S895" s="62"/>
      <c r="T895" s="62"/>
      <c r="U895" s="63">
        <f t="shared" si="153"/>
        <v>0</v>
      </c>
    </row>
    <row r="896" spans="1:21" ht="15" hidden="1" customHeight="1" x14ac:dyDescent="0.3">
      <c r="A896" s="330"/>
      <c r="B896" s="56">
        <v>75</v>
      </c>
      <c r="C896" s="57" t="str">
        <f t="shared" ca="1" si="154"/>
        <v>10.8</v>
      </c>
      <c r="D896" s="57" t="str">
        <f t="shared" ca="1" si="155"/>
        <v>na</v>
      </c>
      <c r="E896" s="57" t="s">
        <v>28</v>
      </c>
      <c r="F896" s="64" t="str">
        <f t="shared" ca="1" si="156"/>
        <v>https://conservatoire.agglo-larochelle.fr/agenda?article=conservatoire-funky-band-et-ateliers-musiques-actuelles</v>
      </c>
      <c r="G896" s="57" t="str">
        <f t="shared" ca="1" si="157"/>
        <v>A</v>
      </c>
      <c r="H896" s="57" t="str">
        <f t="shared" ca="1" si="158"/>
        <v/>
      </c>
      <c r="I896" s="57" t="str">
        <f t="shared" ca="1" si="159"/>
        <v/>
      </c>
      <c r="J896" s="59" t="str">
        <f t="shared" ca="1" si="160"/>
        <v/>
      </c>
      <c r="K896" s="60" t="str">
        <f t="shared" ca="1" si="161"/>
        <v/>
      </c>
      <c r="L896" s="60"/>
      <c r="M896" s="60">
        <f t="shared" ca="1" si="162"/>
        <v>0</v>
      </c>
      <c r="N896" s="61" t="str">
        <f t="shared" ca="1" si="163"/>
        <v/>
      </c>
      <c r="O896" s="61"/>
      <c r="P896" s="62"/>
      <c r="Q896" s="62"/>
      <c r="R896" s="62"/>
      <c r="S896" s="62"/>
      <c r="T896" s="62"/>
      <c r="U896" s="63">
        <f t="shared" si="153"/>
        <v>0</v>
      </c>
    </row>
    <row r="897" spans="1:21" ht="15" hidden="1" customHeight="1" x14ac:dyDescent="0.3">
      <c r="A897" s="330"/>
      <c r="B897" s="56">
        <v>75</v>
      </c>
      <c r="C897" s="57" t="str">
        <f t="shared" ca="1" si="154"/>
        <v>10.8</v>
      </c>
      <c r="D897" s="57" t="str">
        <f t="shared" ca="1" si="155"/>
        <v>na</v>
      </c>
      <c r="E897" s="57" t="s">
        <v>31</v>
      </c>
      <c r="F897" s="64" t="str">
        <f t="shared" ca="1" si="156"/>
        <v>https://conservatoire.agglo-larochelle.fr/actualites</v>
      </c>
      <c r="G897" s="57" t="str">
        <f t="shared" ca="1" si="157"/>
        <v>A</v>
      </c>
      <c r="H897" s="57" t="str">
        <f t="shared" ca="1" si="158"/>
        <v/>
      </c>
      <c r="I897" s="57" t="str">
        <f t="shared" ca="1" si="159"/>
        <v/>
      </c>
      <c r="J897" s="59" t="str">
        <f t="shared" ca="1" si="160"/>
        <v/>
      </c>
      <c r="K897" s="60" t="str">
        <f t="shared" ca="1" si="161"/>
        <v/>
      </c>
      <c r="L897" s="60"/>
      <c r="M897" s="60">
        <f t="shared" ca="1" si="162"/>
        <v>0</v>
      </c>
      <c r="N897" s="61" t="str">
        <f t="shared" ca="1" si="163"/>
        <v/>
      </c>
      <c r="O897" s="61"/>
      <c r="P897" s="62"/>
      <c r="Q897" s="62"/>
      <c r="R897" s="62"/>
      <c r="S897" s="62"/>
      <c r="T897" s="62"/>
      <c r="U897" s="63">
        <f t="shared" si="153"/>
        <v>0</v>
      </c>
    </row>
    <row r="898" spans="1:21" ht="15" hidden="1" customHeight="1" x14ac:dyDescent="0.3">
      <c r="A898" s="330"/>
      <c r="B898" s="56">
        <v>75</v>
      </c>
      <c r="C898" s="57" t="str">
        <f t="shared" ca="1" si="154"/>
        <v>10.8</v>
      </c>
      <c r="D898" s="57" t="str">
        <f t="shared" ca="1" si="155"/>
        <v>na</v>
      </c>
      <c r="E898" s="57" t="s">
        <v>34</v>
      </c>
      <c r="F898" s="64" t="str">
        <f t="shared" ca="1" si="156"/>
        <v>https://conservatoire.agglo-larochelle.fr/-/ouverture-de-saison</v>
      </c>
      <c r="G898" s="57" t="str">
        <f t="shared" ca="1" si="157"/>
        <v>A</v>
      </c>
      <c r="H898" s="57" t="str">
        <f t="shared" ca="1" si="158"/>
        <v/>
      </c>
      <c r="I898" s="57" t="str">
        <f t="shared" ca="1" si="159"/>
        <v/>
      </c>
      <c r="J898" s="59" t="str">
        <f t="shared" ca="1" si="160"/>
        <v/>
      </c>
      <c r="K898" s="60" t="str">
        <f t="shared" ca="1" si="161"/>
        <v/>
      </c>
      <c r="L898" s="60"/>
      <c r="M898" s="60">
        <f t="shared" ca="1" si="162"/>
        <v>0</v>
      </c>
      <c r="N898" s="61" t="str">
        <f t="shared" ca="1" si="163"/>
        <v/>
      </c>
      <c r="O898" s="61"/>
      <c r="P898" s="62"/>
      <c r="Q898" s="62"/>
      <c r="R898" s="62"/>
      <c r="S898" s="62"/>
      <c r="T898" s="62"/>
      <c r="U898" s="63">
        <f t="shared" si="153"/>
        <v>0</v>
      </c>
    </row>
    <row r="899" spans="1:21" ht="15" hidden="1" customHeight="1" x14ac:dyDescent="0.3">
      <c r="A899" s="330"/>
      <c r="B899" s="56">
        <v>75</v>
      </c>
      <c r="C899" s="57" t="str">
        <f t="shared" ca="1" si="154"/>
        <v>10.8</v>
      </c>
      <c r="D899" s="57" t="str">
        <f t="shared" ca="1" si="155"/>
        <v>na</v>
      </c>
      <c r="E899" s="57" t="s">
        <v>37</v>
      </c>
      <c r="F899" s="64" t="str">
        <f t="shared" ca="1" si="156"/>
        <v>https://conservatoire.agglo-larochelle.fr/contactez-nous</v>
      </c>
      <c r="G899" s="57" t="str">
        <f t="shared" ca="1" si="157"/>
        <v>A</v>
      </c>
      <c r="H899" s="57" t="str">
        <f t="shared" ca="1" si="158"/>
        <v/>
      </c>
      <c r="I899" s="57" t="str">
        <f t="shared" ca="1" si="159"/>
        <v/>
      </c>
      <c r="J899" s="59" t="str">
        <f t="shared" ca="1" si="160"/>
        <v/>
      </c>
      <c r="K899" s="60" t="str">
        <f t="shared" ca="1" si="161"/>
        <v/>
      </c>
      <c r="L899" s="60"/>
      <c r="M899" s="60">
        <f t="shared" ca="1" si="162"/>
        <v>0</v>
      </c>
      <c r="N899" s="61" t="str">
        <f t="shared" ca="1" si="163"/>
        <v/>
      </c>
      <c r="O899" s="61"/>
      <c r="P899" s="62"/>
      <c r="Q899" s="62"/>
      <c r="R899" s="62"/>
      <c r="S899" s="62"/>
      <c r="T899" s="62"/>
      <c r="U899" s="63">
        <f t="shared" si="153"/>
        <v>0</v>
      </c>
    </row>
    <row r="900" spans="1:21" ht="15" hidden="1" customHeight="1" x14ac:dyDescent="0.3">
      <c r="A900" s="330"/>
      <c r="B900" s="56">
        <v>75</v>
      </c>
      <c r="C900" s="57" t="str">
        <f t="shared" ca="1" si="154"/>
        <v>10.8</v>
      </c>
      <c r="D900" s="57" t="str">
        <f t="shared" ca="1" si="155"/>
        <v>na</v>
      </c>
      <c r="E900" s="57" t="s">
        <v>40</v>
      </c>
      <c r="F900" s="64" t="str">
        <f t="shared" ca="1" si="156"/>
        <v>https://conservatoire.agglo-larochelle.fr/pratique/reseau-des-ecoles-de-l-agglo?article=puilboreau-a-deux-pas-de-la</v>
      </c>
      <c r="G900" s="57" t="str">
        <f t="shared" ca="1" si="157"/>
        <v>A</v>
      </c>
      <c r="H900" s="57" t="str">
        <f t="shared" ca="1" si="158"/>
        <v/>
      </c>
      <c r="I900" s="57" t="str">
        <f t="shared" ca="1" si="159"/>
        <v/>
      </c>
      <c r="J900" s="59" t="str">
        <f t="shared" ca="1" si="160"/>
        <v/>
      </c>
      <c r="K900" s="60" t="str">
        <f t="shared" ca="1" si="161"/>
        <v/>
      </c>
      <c r="L900" s="60"/>
      <c r="M900" s="60">
        <f t="shared" ca="1" si="162"/>
        <v>0</v>
      </c>
      <c r="N900" s="61" t="str">
        <f t="shared" ca="1" si="163"/>
        <v/>
      </c>
      <c r="O900" s="61"/>
      <c r="P900" s="62"/>
      <c r="Q900" s="62"/>
      <c r="R900" s="62"/>
      <c r="S900" s="62"/>
      <c r="T900" s="62"/>
      <c r="U900" s="63">
        <f t="shared" si="153"/>
        <v>0</v>
      </c>
    </row>
    <row r="901" spans="1:21" ht="15" hidden="1" customHeight="1" x14ac:dyDescent="0.3">
      <c r="A901" s="330"/>
      <c r="B901" s="56">
        <v>75</v>
      </c>
      <c r="C901" s="57" t="str">
        <f t="shared" ca="1" si="154"/>
        <v>10.8</v>
      </c>
      <c r="D901" s="57" t="str">
        <f t="shared" ca="1" si="155"/>
        <v>na</v>
      </c>
      <c r="E901" s="57" t="s">
        <v>43</v>
      </c>
      <c r="F901" s="64" t="str">
        <f t="shared" ca="1" si="156"/>
        <v>https://conservatoire.agglo-larochelle.fr/ressources-documentaires</v>
      </c>
      <c r="G901" s="57" t="str">
        <f t="shared" ca="1" si="157"/>
        <v>A</v>
      </c>
      <c r="H901" s="57" t="str">
        <f t="shared" ca="1" si="158"/>
        <v/>
      </c>
      <c r="I901" s="57" t="str">
        <f t="shared" ca="1" si="159"/>
        <v/>
      </c>
      <c r="J901" s="59" t="str">
        <f t="shared" ca="1" si="160"/>
        <v/>
      </c>
      <c r="K901" s="60" t="str">
        <f t="shared" ca="1" si="161"/>
        <v/>
      </c>
      <c r="L901" s="60"/>
      <c r="M901" s="60">
        <f t="shared" ca="1" si="162"/>
        <v>0</v>
      </c>
      <c r="N901" s="61" t="str">
        <f t="shared" ca="1" si="163"/>
        <v/>
      </c>
      <c r="O901" s="61"/>
      <c r="P901" s="62"/>
      <c r="Q901" s="62"/>
      <c r="R901" s="62"/>
      <c r="S901" s="62"/>
      <c r="T901" s="62"/>
      <c r="U901" s="63">
        <f t="shared" si="153"/>
        <v>0</v>
      </c>
    </row>
    <row r="902" spans="1:21" ht="15" hidden="1" customHeight="1" x14ac:dyDescent="0.3">
      <c r="A902" s="330"/>
      <c r="B902" s="56">
        <v>75</v>
      </c>
      <c r="C902" s="57" t="str">
        <f t="shared" ca="1" si="154"/>
        <v>10.8</v>
      </c>
      <c r="D902" s="57" t="str">
        <f t="shared" ca="1" si="155"/>
        <v>na</v>
      </c>
      <c r="E902" s="57" t="s">
        <v>46</v>
      </c>
      <c r="F902" s="64" t="str">
        <f t="shared" ca="1" si="156"/>
        <v>https://conservatoire.agglo-larochelle.fr/accessibilite</v>
      </c>
      <c r="G902" s="57" t="str">
        <f t="shared" ca="1" si="157"/>
        <v>A</v>
      </c>
      <c r="H902" s="57" t="str">
        <f t="shared" ca="1" si="158"/>
        <v/>
      </c>
      <c r="I902" s="57" t="str">
        <f t="shared" ca="1" si="159"/>
        <v/>
      </c>
      <c r="J902" s="59" t="str">
        <f t="shared" ca="1" si="160"/>
        <v/>
      </c>
      <c r="K902" s="60" t="str">
        <f t="shared" ca="1" si="161"/>
        <v/>
      </c>
      <c r="L902" s="60"/>
      <c r="M902" s="60">
        <f t="shared" ca="1" si="162"/>
        <v>0</v>
      </c>
      <c r="N902" s="61" t="str">
        <f t="shared" ca="1" si="163"/>
        <v/>
      </c>
      <c r="O902" s="61"/>
      <c r="P902" s="62"/>
      <c r="Q902" s="62"/>
      <c r="R902" s="62"/>
      <c r="S902" s="62"/>
      <c r="T902" s="62"/>
      <c r="U902" s="63">
        <f t="shared" si="153"/>
        <v>0</v>
      </c>
    </row>
    <row r="903" spans="1:21" ht="15" hidden="1" customHeight="1" x14ac:dyDescent="0.3">
      <c r="A903" s="330"/>
      <c r="B903" s="56">
        <v>75</v>
      </c>
      <c r="C903" s="57" t="str">
        <f t="shared" ca="1" si="154"/>
        <v>10.8</v>
      </c>
      <c r="D903" s="57" t="str">
        <f t="shared" ca="1" si="155"/>
        <v>na</v>
      </c>
      <c r="E903" s="57" t="s">
        <v>49</v>
      </c>
      <c r="F903" s="64" t="str">
        <f t="shared" ca="1" si="156"/>
        <v>https://conservatoire.agglo-larochelle.fr/mentions-legales</v>
      </c>
      <c r="G903" s="57" t="str">
        <f t="shared" ca="1" si="157"/>
        <v>A</v>
      </c>
      <c r="H903" s="57" t="str">
        <f t="shared" ca="1" si="158"/>
        <v/>
      </c>
      <c r="I903" s="57" t="str">
        <f t="shared" ca="1" si="159"/>
        <v/>
      </c>
      <c r="J903" s="59" t="str">
        <f t="shared" ca="1" si="160"/>
        <v/>
      </c>
      <c r="K903" s="60" t="str">
        <f t="shared" ca="1" si="161"/>
        <v/>
      </c>
      <c r="L903" s="60"/>
      <c r="M903" s="60">
        <f t="shared" ca="1" si="162"/>
        <v>0</v>
      </c>
      <c r="N903" s="61" t="str">
        <f t="shared" ca="1" si="163"/>
        <v/>
      </c>
      <c r="O903" s="61"/>
      <c r="P903" s="62"/>
      <c r="Q903" s="62"/>
      <c r="R903" s="62"/>
      <c r="S903" s="62"/>
      <c r="T903" s="62"/>
      <c r="U903" s="63">
        <f t="shared" si="153"/>
        <v>0</v>
      </c>
    </row>
    <row r="904" spans="1:21" ht="15" hidden="1" customHeight="1" x14ac:dyDescent="0.3">
      <c r="A904" s="330"/>
      <c r="B904" s="56">
        <v>76</v>
      </c>
      <c r="C904" s="57" t="str">
        <f t="shared" ca="1" si="154"/>
        <v>10.9</v>
      </c>
      <c r="D904" s="57" t="str">
        <f t="shared" ca="1" si="155"/>
        <v>na</v>
      </c>
      <c r="E904" s="57" t="s">
        <v>10</v>
      </c>
      <c r="F904" s="64" t="str">
        <f t="shared" ca="1" si="156"/>
        <v>https://conservatoire.agglo-larochelle.fr/</v>
      </c>
      <c r="G904" s="57" t="str">
        <f t="shared" ca="1" si="157"/>
        <v>A</v>
      </c>
      <c r="H904" s="57" t="str">
        <f t="shared" ca="1" si="158"/>
        <v/>
      </c>
      <c r="I904" s="57" t="str">
        <f t="shared" ca="1" si="159"/>
        <v/>
      </c>
      <c r="J904" s="59" t="str">
        <f t="shared" ca="1" si="160"/>
        <v/>
      </c>
      <c r="K904" s="60" t="str">
        <f t="shared" ca="1" si="161"/>
        <v/>
      </c>
      <c r="L904" s="60"/>
      <c r="M904" s="60">
        <f t="shared" ca="1" si="162"/>
        <v>0</v>
      </c>
      <c r="N904" s="61" t="str">
        <f t="shared" ca="1" si="163"/>
        <v/>
      </c>
      <c r="O904" s="61"/>
      <c r="P904" s="62"/>
      <c r="Q904" s="62"/>
      <c r="R904" s="62"/>
      <c r="S904" s="62"/>
      <c r="T904" s="62"/>
      <c r="U904" s="63">
        <f t="shared" ref="U904:U967" si="164">SUM($P904:$T904)</f>
        <v>0</v>
      </c>
    </row>
    <row r="905" spans="1:21" ht="15" hidden="1" customHeight="1" x14ac:dyDescent="0.3">
      <c r="A905" s="330"/>
      <c r="B905" s="56">
        <v>76</v>
      </c>
      <c r="C905" s="57" t="str">
        <f t="shared" ca="1" si="154"/>
        <v>10.9</v>
      </c>
      <c r="D905" s="57" t="str">
        <f t="shared" ca="1" si="155"/>
        <v>na</v>
      </c>
      <c r="E905" s="57" t="s">
        <v>13</v>
      </c>
      <c r="F905" s="64" t="str">
        <f t="shared" ca="1" si="156"/>
        <v>https://conservatoire.agglo-larochelle.fr/plan-du-site</v>
      </c>
      <c r="G905" s="57" t="str">
        <f t="shared" ca="1" si="157"/>
        <v>A</v>
      </c>
      <c r="H905" s="57" t="str">
        <f t="shared" ca="1" si="158"/>
        <v/>
      </c>
      <c r="I905" s="57" t="str">
        <f t="shared" ca="1" si="159"/>
        <v/>
      </c>
      <c r="J905" s="59" t="str">
        <f t="shared" ca="1" si="160"/>
        <v/>
      </c>
      <c r="K905" s="60" t="str">
        <f t="shared" ca="1" si="161"/>
        <v/>
      </c>
      <c r="L905" s="60"/>
      <c r="M905" s="60">
        <f t="shared" ca="1" si="162"/>
        <v>0</v>
      </c>
      <c r="N905" s="61" t="str">
        <f t="shared" ca="1" si="163"/>
        <v/>
      </c>
      <c r="O905" s="61"/>
      <c r="P905" s="62"/>
      <c r="Q905" s="62"/>
      <c r="R905" s="62"/>
      <c r="S905" s="62"/>
      <c r="T905" s="62"/>
      <c r="U905" s="63">
        <f t="shared" si="164"/>
        <v>0</v>
      </c>
    </row>
    <row r="906" spans="1:21" ht="15" hidden="1" customHeight="1" x14ac:dyDescent="0.3">
      <c r="A906" s="330"/>
      <c r="B906" s="56">
        <v>76</v>
      </c>
      <c r="C906" s="57" t="str">
        <f t="shared" ca="1" si="154"/>
        <v>10.9</v>
      </c>
      <c r="D906" s="57" t="str">
        <f t="shared" ca="1" si="155"/>
        <v>na</v>
      </c>
      <c r="E906" s="57" t="s">
        <v>16</v>
      </c>
      <c r="F906" s="64" t="str">
        <f t="shared" ca="1" si="156"/>
        <v>https://conservatoire.agglo-larochelle.fr/musique</v>
      </c>
      <c r="G906" s="57" t="str">
        <f t="shared" ca="1" si="157"/>
        <v>A</v>
      </c>
      <c r="H906" s="57" t="str">
        <f t="shared" ca="1" si="158"/>
        <v/>
      </c>
      <c r="I906" s="57" t="str">
        <f t="shared" ca="1" si="159"/>
        <v/>
      </c>
      <c r="J906" s="59" t="str">
        <f t="shared" ca="1" si="160"/>
        <v/>
      </c>
      <c r="K906" s="60" t="str">
        <f t="shared" ca="1" si="161"/>
        <v/>
      </c>
      <c r="L906" s="60"/>
      <c r="M906" s="60">
        <f t="shared" ca="1" si="162"/>
        <v>0</v>
      </c>
      <c r="N906" s="61" t="str">
        <f t="shared" ca="1" si="163"/>
        <v/>
      </c>
      <c r="O906" s="61"/>
      <c r="P906" s="62"/>
      <c r="Q906" s="62"/>
      <c r="R906" s="62"/>
      <c r="S906" s="62"/>
      <c r="T906" s="62"/>
      <c r="U906" s="63">
        <f t="shared" si="164"/>
        <v>0</v>
      </c>
    </row>
    <row r="907" spans="1:21" ht="15" hidden="1" customHeight="1" x14ac:dyDescent="0.3">
      <c r="A907" s="330"/>
      <c r="B907" s="56">
        <v>76</v>
      </c>
      <c r="C907" s="57" t="str">
        <f t="shared" ca="1" si="154"/>
        <v>10.9</v>
      </c>
      <c r="D907" s="57" t="str">
        <f t="shared" ca="1" si="155"/>
        <v>na</v>
      </c>
      <c r="E907" s="57" t="s">
        <v>19</v>
      </c>
      <c r="F907" s="64" t="str">
        <f t="shared" ca="1" si="156"/>
        <v>https://conservatoire.agglo-larochelle.fr/musique/parcours-du-musicien</v>
      </c>
      <c r="G907" s="57" t="str">
        <f t="shared" ca="1" si="157"/>
        <v>A</v>
      </c>
      <c r="H907" s="57" t="str">
        <f t="shared" ca="1" si="158"/>
        <v/>
      </c>
      <c r="I907" s="57" t="str">
        <f t="shared" ca="1" si="159"/>
        <v/>
      </c>
      <c r="J907" s="59" t="str">
        <f t="shared" ca="1" si="160"/>
        <v/>
      </c>
      <c r="K907" s="60" t="str">
        <f t="shared" ca="1" si="161"/>
        <v/>
      </c>
      <c r="L907" s="60"/>
      <c r="M907" s="60">
        <f t="shared" ca="1" si="162"/>
        <v>0</v>
      </c>
      <c r="N907" s="61" t="str">
        <f t="shared" ca="1" si="163"/>
        <v/>
      </c>
      <c r="O907" s="61"/>
      <c r="P907" s="62"/>
      <c r="Q907" s="62"/>
      <c r="R907" s="62"/>
      <c r="S907" s="62"/>
      <c r="T907" s="62"/>
      <c r="U907" s="63">
        <f t="shared" si="164"/>
        <v>0</v>
      </c>
    </row>
    <row r="908" spans="1:21" ht="15" hidden="1" customHeight="1" x14ac:dyDescent="0.3">
      <c r="A908" s="330"/>
      <c r="B908" s="46">
        <v>76</v>
      </c>
      <c r="C908" s="47" t="str">
        <f t="shared" ca="1" si="154"/>
        <v>10.9</v>
      </c>
      <c r="D908" s="47" t="str">
        <f t="shared" ca="1" si="155"/>
        <v>na</v>
      </c>
      <c r="E908" s="47" t="s">
        <v>22</v>
      </c>
      <c r="F908" s="65" t="str">
        <f t="shared" ca="1" si="156"/>
        <v>https://conservatoire.agglo-larochelle.fr/musique/enseignants-musique</v>
      </c>
      <c r="G908" s="47" t="str">
        <f t="shared" ca="1" si="157"/>
        <v>A</v>
      </c>
      <c r="H908" s="47" t="str">
        <f t="shared" ca="1" si="158"/>
        <v/>
      </c>
      <c r="I908" s="47" t="str">
        <f t="shared" ca="1" si="159"/>
        <v/>
      </c>
      <c r="J908" s="49" t="str">
        <f t="shared" ca="1" si="160"/>
        <v/>
      </c>
      <c r="K908" s="50" t="str">
        <f t="shared" ca="1" si="161"/>
        <v/>
      </c>
      <c r="L908" s="50"/>
      <c r="M908" s="50">
        <f t="shared" ca="1" si="162"/>
        <v>0</v>
      </c>
      <c r="N908" s="51" t="str">
        <f t="shared" ca="1" si="163"/>
        <v/>
      </c>
      <c r="O908" s="51"/>
      <c r="P908" s="52"/>
      <c r="Q908" s="52"/>
      <c r="R908" s="52"/>
      <c r="S908" s="52"/>
      <c r="T908" s="52"/>
      <c r="U908" s="53">
        <f t="shared" si="164"/>
        <v>0</v>
      </c>
    </row>
    <row r="909" spans="1:21" ht="15" hidden="1" customHeight="1" x14ac:dyDescent="0.3">
      <c r="A909" s="330"/>
      <c r="B909" s="56">
        <v>76</v>
      </c>
      <c r="C909" s="57" t="str">
        <f t="shared" ca="1" si="154"/>
        <v>10.9</v>
      </c>
      <c r="D909" s="57" t="str">
        <f t="shared" ca="1" si="155"/>
        <v>na</v>
      </c>
      <c r="E909" s="57" t="s">
        <v>25</v>
      </c>
      <c r="F909" s="64" t="str">
        <f t="shared" ca="1" si="156"/>
        <v>https://conservatoire.agglo-larochelle.fr/agenda?</v>
      </c>
      <c r="G909" s="57" t="str">
        <f t="shared" ca="1" si="157"/>
        <v>A</v>
      </c>
      <c r="H909" s="57" t="str">
        <f t="shared" ca="1" si="158"/>
        <v/>
      </c>
      <c r="I909" s="57" t="str">
        <f t="shared" ca="1" si="159"/>
        <v/>
      </c>
      <c r="J909" s="59" t="str">
        <f t="shared" ca="1" si="160"/>
        <v/>
      </c>
      <c r="K909" s="60" t="str">
        <f t="shared" ca="1" si="161"/>
        <v/>
      </c>
      <c r="L909" s="60"/>
      <c r="M909" s="60">
        <f t="shared" ca="1" si="162"/>
        <v>0</v>
      </c>
      <c r="N909" s="61" t="str">
        <f t="shared" ca="1" si="163"/>
        <v/>
      </c>
      <c r="O909" s="61"/>
      <c r="P909" s="62"/>
      <c r="Q909" s="62"/>
      <c r="R909" s="62"/>
      <c r="S909" s="62"/>
      <c r="T909" s="62"/>
      <c r="U909" s="63">
        <f t="shared" si="164"/>
        <v>0</v>
      </c>
    </row>
    <row r="910" spans="1:21" ht="15" hidden="1" customHeight="1" x14ac:dyDescent="0.3">
      <c r="A910" s="330"/>
      <c r="B910" s="56">
        <v>76</v>
      </c>
      <c r="C910" s="57" t="str">
        <f t="shared" ca="1" si="154"/>
        <v>10.9</v>
      </c>
      <c r="D910" s="57" t="str">
        <f t="shared" ca="1" si="155"/>
        <v>na</v>
      </c>
      <c r="E910" s="57" t="s">
        <v>28</v>
      </c>
      <c r="F910" s="64" t="str">
        <f t="shared" ca="1" si="156"/>
        <v>https://conservatoire.agglo-larochelle.fr/agenda?article=conservatoire-funky-band-et-ateliers-musiques-actuelles</v>
      </c>
      <c r="G910" s="57" t="str">
        <f t="shared" ca="1" si="157"/>
        <v>A</v>
      </c>
      <c r="H910" s="57" t="str">
        <f t="shared" ca="1" si="158"/>
        <v/>
      </c>
      <c r="I910" s="57" t="str">
        <f t="shared" ca="1" si="159"/>
        <v/>
      </c>
      <c r="J910" s="59" t="str">
        <f t="shared" ca="1" si="160"/>
        <v/>
      </c>
      <c r="K910" s="60" t="str">
        <f t="shared" ca="1" si="161"/>
        <v/>
      </c>
      <c r="L910" s="60"/>
      <c r="M910" s="60">
        <f t="shared" ca="1" si="162"/>
        <v>0</v>
      </c>
      <c r="N910" s="61" t="str">
        <f t="shared" ca="1" si="163"/>
        <v/>
      </c>
      <c r="O910" s="61"/>
      <c r="P910" s="62"/>
      <c r="Q910" s="62"/>
      <c r="R910" s="62"/>
      <c r="S910" s="62"/>
      <c r="T910" s="62"/>
      <c r="U910" s="63">
        <f t="shared" si="164"/>
        <v>0</v>
      </c>
    </row>
    <row r="911" spans="1:21" ht="15" hidden="1" customHeight="1" x14ac:dyDescent="0.3">
      <c r="A911" s="330"/>
      <c r="B911" s="56">
        <v>76</v>
      </c>
      <c r="C911" s="57" t="str">
        <f t="shared" ca="1" si="154"/>
        <v>10.9</v>
      </c>
      <c r="D911" s="57" t="str">
        <f t="shared" ca="1" si="155"/>
        <v>na</v>
      </c>
      <c r="E911" s="57" t="s">
        <v>31</v>
      </c>
      <c r="F911" s="64" t="str">
        <f t="shared" ca="1" si="156"/>
        <v>https://conservatoire.agglo-larochelle.fr/actualites</v>
      </c>
      <c r="G911" s="57" t="str">
        <f t="shared" ca="1" si="157"/>
        <v>A</v>
      </c>
      <c r="H911" s="57" t="str">
        <f t="shared" ca="1" si="158"/>
        <v/>
      </c>
      <c r="I911" s="57" t="str">
        <f t="shared" ca="1" si="159"/>
        <v/>
      </c>
      <c r="J911" s="59" t="str">
        <f t="shared" ca="1" si="160"/>
        <v/>
      </c>
      <c r="K911" s="60" t="str">
        <f t="shared" ca="1" si="161"/>
        <v/>
      </c>
      <c r="L911" s="60"/>
      <c r="M911" s="60">
        <f t="shared" ca="1" si="162"/>
        <v>0</v>
      </c>
      <c r="N911" s="61" t="str">
        <f t="shared" ca="1" si="163"/>
        <v/>
      </c>
      <c r="O911" s="61"/>
      <c r="P911" s="62"/>
      <c r="Q911" s="62"/>
      <c r="R911" s="62"/>
      <c r="S911" s="62"/>
      <c r="T911" s="62"/>
      <c r="U911" s="63">
        <f t="shared" si="164"/>
        <v>0</v>
      </c>
    </row>
    <row r="912" spans="1:21" ht="15" hidden="1" customHeight="1" x14ac:dyDescent="0.3">
      <c r="A912" s="330"/>
      <c r="B912" s="56">
        <v>76</v>
      </c>
      <c r="C912" s="57" t="str">
        <f t="shared" ca="1" si="154"/>
        <v>10.9</v>
      </c>
      <c r="D912" s="57" t="str">
        <f t="shared" ca="1" si="155"/>
        <v>na</v>
      </c>
      <c r="E912" s="57" t="s">
        <v>34</v>
      </c>
      <c r="F912" s="64" t="str">
        <f t="shared" ca="1" si="156"/>
        <v>https://conservatoire.agglo-larochelle.fr/-/ouverture-de-saison</v>
      </c>
      <c r="G912" s="57" t="str">
        <f t="shared" ca="1" si="157"/>
        <v>A</v>
      </c>
      <c r="H912" s="57" t="str">
        <f t="shared" ca="1" si="158"/>
        <v/>
      </c>
      <c r="I912" s="57" t="str">
        <f t="shared" ca="1" si="159"/>
        <v/>
      </c>
      <c r="J912" s="59" t="str">
        <f t="shared" ca="1" si="160"/>
        <v/>
      </c>
      <c r="K912" s="60" t="str">
        <f t="shared" ca="1" si="161"/>
        <v/>
      </c>
      <c r="L912" s="60"/>
      <c r="M912" s="60">
        <f t="shared" ca="1" si="162"/>
        <v>0</v>
      </c>
      <c r="N912" s="61" t="str">
        <f t="shared" ca="1" si="163"/>
        <v/>
      </c>
      <c r="O912" s="61"/>
      <c r="P912" s="62"/>
      <c r="Q912" s="62"/>
      <c r="R912" s="62"/>
      <c r="S912" s="62"/>
      <c r="T912" s="62"/>
      <c r="U912" s="63">
        <f t="shared" si="164"/>
        <v>0</v>
      </c>
    </row>
    <row r="913" spans="1:21" ht="15" hidden="1" customHeight="1" x14ac:dyDescent="0.3">
      <c r="A913" s="330"/>
      <c r="B913" s="56">
        <v>76</v>
      </c>
      <c r="C913" s="57" t="str">
        <f t="shared" ca="1" si="154"/>
        <v>10.9</v>
      </c>
      <c r="D913" s="57" t="str">
        <f t="shared" ca="1" si="155"/>
        <v>na</v>
      </c>
      <c r="E913" s="57" t="s">
        <v>37</v>
      </c>
      <c r="F913" s="64" t="str">
        <f t="shared" ca="1" si="156"/>
        <v>https://conservatoire.agglo-larochelle.fr/contactez-nous</v>
      </c>
      <c r="G913" s="57" t="str">
        <f t="shared" ca="1" si="157"/>
        <v>A</v>
      </c>
      <c r="H913" s="57" t="str">
        <f t="shared" ca="1" si="158"/>
        <v/>
      </c>
      <c r="I913" s="57" t="str">
        <f t="shared" ca="1" si="159"/>
        <v/>
      </c>
      <c r="J913" s="59" t="str">
        <f t="shared" ca="1" si="160"/>
        <v/>
      </c>
      <c r="K913" s="60" t="str">
        <f t="shared" ca="1" si="161"/>
        <v/>
      </c>
      <c r="L913" s="60"/>
      <c r="M913" s="60">
        <f t="shared" ca="1" si="162"/>
        <v>0</v>
      </c>
      <c r="N913" s="61" t="str">
        <f t="shared" ca="1" si="163"/>
        <v/>
      </c>
      <c r="O913" s="61"/>
      <c r="P913" s="62"/>
      <c r="Q913" s="62"/>
      <c r="R913" s="62"/>
      <c r="S913" s="62"/>
      <c r="T913" s="62"/>
      <c r="U913" s="63">
        <f t="shared" si="164"/>
        <v>0</v>
      </c>
    </row>
    <row r="914" spans="1:21" ht="15" hidden="1" customHeight="1" x14ac:dyDescent="0.3">
      <c r="A914" s="330"/>
      <c r="B914" s="56">
        <v>76</v>
      </c>
      <c r="C914" s="57" t="str">
        <f t="shared" ca="1" si="154"/>
        <v>10.9</v>
      </c>
      <c r="D914" s="57" t="str">
        <f t="shared" ca="1" si="155"/>
        <v>na</v>
      </c>
      <c r="E914" s="57" t="s">
        <v>40</v>
      </c>
      <c r="F914" s="64" t="str">
        <f t="shared" ca="1" si="156"/>
        <v>https://conservatoire.agglo-larochelle.fr/pratique/reseau-des-ecoles-de-l-agglo?article=puilboreau-a-deux-pas-de-la</v>
      </c>
      <c r="G914" s="57" t="str">
        <f t="shared" ca="1" si="157"/>
        <v>A</v>
      </c>
      <c r="H914" s="57" t="str">
        <f t="shared" ca="1" si="158"/>
        <v/>
      </c>
      <c r="I914" s="57" t="str">
        <f t="shared" ca="1" si="159"/>
        <v/>
      </c>
      <c r="J914" s="59" t="str">
        <f t="shared" ca="1" si="160"/>
        <v/>
      </c>
      <c r="K914" s="60" t="str">
        <f t="shared" ca="1" si="161"/>
        <v/>
      </c>
      <c r="L914" s="60"/>
      <c r="M914" s="60">
        <f t="shared" ca="1" si="162"/>
        <v>0</v>
      </c>
      <c r="N914" s="61" t="str">
        <f t="shared" ca="1" si="163"/>
        <v/>
      </c>
      <c r="O914" s="61"/>
      <c r="P914" s="62"/>
      <c r="Q914" s="62"/>
      <c r="R914" s="62"/>
      <c r="S914" s="62"/>
      <c r="T914" s="62"/>
      <c r="U914" s="63">
        <f t="shared" si="164"/>
        <v>0</v>
      </c>
    </row>
    <row r="915" spans="1:21" ht="15" hidden="1" customHeight="1" x14ac:dyDescent="0.3">
      <c r="A915" s="330"/>
      <c r="B915" s="56">
        <v>76</v>
      </c>
      <c r="C915" s="57" t="str">
        <f t="shared" ca="1" si="154"/>
        <v>10.9</v>
      </c>
      <c r="D915" s="57" t="str">
        <f t="shared" ca="1" si="155"/>
        <v>na</v>
      </c>
      <c r="E915" s="57" t="s">
        <v>43</v>
      </c>
      <c r="F915" s="64" t="str">
        <f t="shared" ca="1" si="156"/>
        <v>https://conservatoire.agglo-larochelle.fr/ressources-documentaires</v>
      </c>
      <c r="G915" s="57" t="str">
        <f t="shared" ca="1" si="157"/>
        <v>A</v>
      </c>
      <c r="H915" s="57" t="str">
        <f t="shared" ca="1" si="158"/>
        <v/>
      </c>
      <c r="I915" s="57" t="str">
        <f t="shared" ca="1" si="159"/>
        <v/>
      </c>
      <c r="J915" s="59" t="str">
        <f t="shared" ca="1" si="160"/>
        <v/>
      </c>
      <c r="K915" s="60" t="str">
        <f t="shared" ca="1" si="161"/>
        <v/>
      </c>
      <c r="L915" s="60"/>
      <c r="M915" s="60">
        <f t="shared" ca="1" si="162"/>
        <v>0</v>
      </c>
      <c r="N915" s="61" t="str">
        <f t="shared" ca="1" si="163"/>
        <v/>
      </c>
      <c r="O915" s="61"/>
      <c r="P915" s="62"/>
      <c r="Q915" s="62"/>
      <c r="R915" s="62"/>
      <c r="S915" s="62"/>
      <c r="T915" s="62"/>
      <c r="U915" s="63">
        <f t="shared" si="164"/>
        <v>0</v>
      </c>
    </row>
    <row r="916" spans="1:21" ht="15" hidden="1" customHeight="1" x14ac:dyDescent="0.3">
      <c r="A916" s="330"/>
      <c r="B916" s="56">
        <v>76</v>
      </c>
      <c r="C916" s="57" t="str">
        <f t="shared" ca="1" si="154"/>
        <v>10.9</v>
      </c>
      <c r="D916" s="57" t="str">
        <f t="shared" ca="1" si="155"/>
        <v>na</v>
      </c>
      <c r="E916" s="57" t="s">
        <v>46</v>
      </c>
      <c r="F916" s="64" t="str">
        <f t="shared" ca="1" si="156"/>
        <v>https://conservatoire.agglo-larochelle.fr/accessibilite</v>
      </c>
      <c r="G916" s="57" t="str">
        <f t="shared" ca="1" si="157"/>
        <v>A</v>
      </c>
      <c r="H916" s="57" t="str">
        <f t="shared" ca="1" si="158"/>
        <v/>
      </c>
      <c r="I916" s="57" t="str">
        <f t="shared" ca="1" si="159"/>
        <v/>
      </c>
      <c r="J916" s="59" t="str">
        <f t="shared" ca="1" si="160"/>
        <v/>
      </c>
      <c r="K916" s="60" t="str">
        <f t="shared" ca="1" si="161"/>
        <v/>
      </c>
      <c r="L916" s="60"/>
      <c r="M916" s="60">
        <f t="shared" ca="1" si="162"/>
        <v>0</v>
      </c>
      <c r="N916" s="61" t="str">
        <f t="shared" ca="1" si="163"/>
        <v/>
      </c>
      <c r="O916" s="61"/>
      <c r="P916" s="62"/>
      <c r="Q916" s="62"/>
      <c r="R916" s="62"/>
      <c r="S916" s="62"/>
      <c r="T916" s="62"/>
      <c r="U916" s="63">
        <f t="shared" si="164"/>
        <v>0</v>
      </c>
    </row>
    <row r="917" spans="1:21" ht="15" hidden="1" customHeight="1" x14ac:dyDescent="0.3">
      <c r="A917" s="330"/>
      <c r="B917" s="56">
        <v>76</v>
      </c>
      <c r="C917" s="57" t="str">
        <f t="shared" ca="1" si="154"/>
        <v>10.9</v>
      </c>
      <c r="D917" s="57" t="str">
        <f t="shared" ca="1" si="155"/>
        <v>na</v>
      </c>
      <c r="E917" s="57" t="s">
        <v>49</v>
      </c>
      <c r="F917" s="64" t="str">
        <f t="shared" ca="1" si="156"/>
        <v>https://conservatoire.agglo-larochelle.fr/mentions-legales</v>
      </c>
      <c r="G917" s="57" t="str">
        <f t="shared" ca="1" si="157"/>
        <v>A</v>
      </c>
      <c r="H917" s="57" t="str">
        <f t="shared" ca="1" si="158"/>
        <v/>
      </c>
      <c r="I917" s="57" t="str">
        <f t="shared" ca="1" si="159"/>
        <v/>
      </c>
      <c r="J917" s="59" t="str">
        <f t="shared" ca="1" si="160"/>
        <v/>
      </c>
      <c r="K917" s="60" t="str">
        <f t="shared" ca="1" si="161"/>
        <v/>
      </c>
      <c r="L917" s="60"/>
      <c r="M917" s="60">
        <f t="shared" ca="1" si="162"/>
        <v>0</v>
      </c>
      <c r="N917" s="61" t="str">
        <f t="shared" ca="1" si="163"/>
        <v/>
      </c>
      <c r="O917" s="61"/>
      <c r="P917" s="62"/>
      <c r="Q917" s="62"/>
      <c r="R917" s="62"/>
      <c r="S917" s="62"/>
      <c r="T917" s="62"/>
      <c r="U917" s="63">
        <f t="shared" si="164"/>
        <v>0</v>
      </c>
    </row>
    <row r="918" spans="1:21" ht="15" hidden="1" customHeight="1" x14ac:dyDescent="0.3">
      <c r="A918" s="330"/>
      <c r="B918" s="56">
        <v>77</v>
      </c>
      <c r="C918" s="57" t="str">
        <f t="shared" ca="1" si="154"/>
        <v>10.10</v>
      </c>
      <c r="D918" s="57" t="str">
        <f t="shared" ca="1" si="155"/>
        <v>na</v>
      </c>
      <c r="E918" s="57" t="s">
        <v>10</v>
      </c>
      <c r="F918" s="64" t="str">
        <f t="shared" ca="1" si="156"/>
        <v>https://conservatoire.agglo-larochelle.fr/</v>
      </c>
      <c r="G918" s="57" t="str">
        <f t="shared" ca="1" si="157"/>
        <v>A</v>
      </c>
      <c r="H918" s="57" t="str">
        <f t="shared" ca="1" si="158"/>
        <v/>
      </c>
      <c r="I918" s="57" t="str">
        <f t="shared" ca="1" si="159"/>
        <v/>
      </c>
      <c r="J918" s="59" t="str">
        <f t="shared" ca="1" si="160"/>
        <v/>
      </c>
      <c r="K918" s="60" t="str">
        <f t="shared" ca="1" si="161"/>
        <v/>
      </c>
      <c r="L918" s="60"/>
      <c r="M918" s="60">
        <f t="shared" ca="1" si="162"/>
        <v>0</v>
      </c>
      <c r="N918" s="61" t="str">
        <f t="shared" ca="1" si="163"/>
        <v/>
      </c>
      <c r="O918" s="61"/>
      <c r="P918" s="62"/>
      <c r="Q918" s="62"/>
      <c r="R918" s="62"/>
      <c r="S918" s="62"/>
      <c r="T918" s="62"/>
      <c r="U918" s="63">
        <f t="shared" si="164"/>
        <v>0</v>
      </c>
    </row>
    <row r="919" spans="1:21" ht="15" hidden="1" customHeight="1" x14ac:dyDescent="0.3">
      <c r="A919" s="330"/>
      <c r="B919" s="56">
        <v>77</v>
      </c>
      <c r="C919" s="57" t="str">
        <f t="shared" ca="1" si="154"/>
        <v>10.10</v>
      </c>
      <c r="D919" s="57" t="str">
        <f t="shared" ca="1" si="155"/>
        <v>na</v>
      </c>
      <c r="E919" s="57" t="s">
        <v>13</v>
      </c>
      <c r="F919" s="64" t="str">
        <f t="shared" ca="1" si="156"/>
        <v>https://conservatoire.agglo-larochelle.fr/plan-du-site</v>
      </c>
      <c r="G919" s="57" t="str">
        <f t="shared" ca="1" si="157"/>
        <v>A</v>
      </c>
      <c r="H919" s="57" t="str">
        <f t="shared" ca="1" si="158"/>
        <v/>
      </c>
      <c r="I919" s="57" t="str">
        <f t="shared" ca="1" si="159"/>
        <v/>
      </c>
      <c r="J919" s="59" t="str">
        <f t="shared" ca="1" si="160"/>
        <v/>
      </c>
      <c r="K919" s="60" t="str">
        <f t="shared" ca="1" si="161"/>
        <v/>
      </c>
      <c r="L919" s="60"/>
      <c r="M919" s="60">
        <f t="shared" ca="1" si="162"/>
        <v>0</v>
      </c>
      <c r="N919" s="61" t="str">
        <f t="shared" ca="1" si="163"/>
        <v/>
      </c>
      <c r="O919" s="61"/>
      <c r="P919" s="62"/>
      <c r="Q919" s="62"/>
      <c r="R919" s="62"/>
      <c r="S919" s="62"/>
      <c r="T919" s="62"/>
      <c r="U919" s="63">
        <f t="shared" si="164"/>
        <v>0</v>
      </c>
    </row>
    <row r="920" spans="1:21" ht="15" hidden="1" customHeight="1" x14ac:dyDescent="0.3">
      <c r="A920" s="330"/>
      <c r="B920" s="56">
        <v>77</v>
      </c>
      <c r="C920" s="57" t="str">
        <f t="shared" ca="1" si="154"/>
        <v>10.10</v>
      </c>
      <c r="D920" s="57" t="str">
        <f t="shared" ca="1" si="155"/>
        <v>na</v>
      </c>
      <c r="E920" s="57" t="s">
        <v>16</v>
      </c>
      <c r="F920" s="64" t="str">
        <f t="shared" ca="1" si="156"/>
        <v>https://conservatoire.agglo-larochelle.fr/musique</v>
      </c>
      <c r="G920" s="57" t="str">
        <f t="shared" ca="1" si="157"/>
        <v>A</v>
      </c>
      <c r="H920" s="57" t="str">
        <f t="shared" ca="1" si="158"/>
        <v/>
      </c>
      <c r="I920" s="57" t="str">
        <f t="shared" ca="1" si="159"/>
        <v/>
      </c>
      <c r="J920" s="59" t="str">
        <f t="shared" ca="1" si="160"/>
        <v/>
      </c>
      <c r="K920" s="60" t="str">
        <f t="shared" ca="1" si="161"/>
        <v/>
      </c>
      <c r="L920" s="60"/>
      <c r="M920" s="60">
        <f t="shared" ca="1" si="162"/>
        <v>0</v>
      </c>
      <c r="N920" s="61" t="str">
        <f t="shared" ca="1" si="163"/>
        <v/>
      </c>
      <c r="O920" s="61"/>
      <c r="P920" s="62"/>
      <c r="Q920" s="62"/>
      <c r="R920" s="62"/>
      <c r="S920" s="62"/>
      <c r="T920" s="62"/>
      <c r="U920" s="63">
        <f t="shared" si="164"/>
        <v>0</v>
      </c>
    </row>
    <row r="921" spans="1:21" ht="15" hidden="1" customHeight="1" x14ac:dyDescent="0.3">
      <c r="A921" s="330"/>
      <c r="B921" s="56">
        <v>77</v>
      </c>
      <c r="C921" s="57" t="str">
        <f t="shared" ref="C921:C984" ca="1" si="165">IF(INDIRECT($E921&amp;"!B"&amp;$B921)=0,"",INDIRECT($E921&amp;"!B"&amp;$B921))</f>
        <v>10.10</v>
      </c>
      <c r="D921" s="57" t="str">
        <f t="shared" ref="D921:D984" ca="1" si="166">IF(INDIRECT($E921&amp;"!F"&amp;$B921)=0,"",INDIRECT($E921&amp;"!F"&amp;$B921))</f>
        <v>na</v>
      </c>
      <c r="E921" s="57" t="s">
        <v>19</v>
      </c>
      <c r="F921" s="64" t="str">
        <f t="shared" ref="F921:F984" ca="1" si="167">HYPERLINK(INDIRECT($E921&amp;"!C3"))</f>
        <v>https://conservatoire.agglo-larochelle.fr/musique/parcours-du-musicien</v>
      </c>
      <c r="G921" s="57" t="str">
        <f t="shared" ref="G921:G984" ca="1" si="168">IF(INDIRECT($E921&amp;"!C"&amp;$B921)=0,"",INDIRECT($E921&amp;"!C"&amp;$B921))</f>
        <v>A</v>
      </c>
      <c r="H921" s="57" t="str">
        <f t="shared" ref="H921:H984" ca="1" si="169">IF(INDIRECT($E921&amp;"!D"&amp;$B921)=0,"",INDIRECT($E921&amp;"!D"&amp;$B921))</f>
        <v/>
      </c>
      <c r="I921" s="57" t="str">
        <f t="shared" ref="I921:I984" ca="1" si="170">IF(INDIRECT($E921&amp;"!H"&amp;$B921)=0,"",INDIRECT($E921&amp;"!H"&amp;$B921))</f>
        <v/>
      </c>
      <c r="J921" s="59" t="str">
        <f t="shared" ref="J921:J984" ca="1" si="171">IF(INDIRECT($E921&amp;"!I"&amp;$B921)=0,"",INDIRECT($E921&amp;"!I"&amp;$B921))</f>
        <v/>
      </c>
      <c r="K921" s="60" t="str">
        <f t="shared" ref="K921:K984" ca="1" si="172">IFERROR(VLOOKUP($J921,$W$1:$AA$4,(MATCH($I921,$X$5:$AA$5,0))+1,FALSE),"")</f>
        <v/>
      </c>
      <c r="L921" s="60"/>
      <c r="M921" s="60">
        <f t="shared" ref="M921:M984" ca="1" si="173">COUNTIFS($C$7:$C$1491,$C921,$D$7:$D$1491,"nc")</f>
        <v>0</v>
      </c>
      <c r="N921" s="61" t="str">
        <f t="shared" ref="N921:N984" ca="1" si="174">IF(INDIRECT($E921&amp;"!J"&amp;$B921)=0,"",INDIRECT($E921&amp;"!J"&amp;$B921))</f>
        <v/>
      </c>
      <c r="O921" s="61"/>
      <c r="P921" s="62"/>
      <c r="Q921" s="62"/>
      <c r="R921" s="62"/>
      <c r="S921" s="62"/>
      <c r="T921" s="62"/>
      <c r="U921" s="63">
        <f t="shared" si="164"/>
        <v>0</v>
      </c>
    </row>
    <row r="922" spans="1:21" ht="15" hidden="1" customHeight="1" x14ac:dyDescent="0.3">
      <c r="A922" s="330"/>
      <c r="B922" s="56">
        <v>77</v>
      </c>
      <c r="C922" s="57" t="str">
        <f t="shared" ca="1" si="165"/>
        <v>10.10</v>
      </c>
      <c r="D922" s="57" t="str">
        <f t="shared" ca="1" si="166"/>
        <v>na</v>
      </c>
      <c r="E922" s="57" t="s">
        <v>22</v>
      </c>
      <c r="F922" s="64" t="str">
        <f t="shared" ca="1" si="167"/>
        <v>https://conservatoire.agglo-larochelle.fr/musique/enseignants-musique</v>
      </c>
      <c r="G922" s="57" t="str">
        <f t="shared" ca="1" si="168"/>
        <v>A</v>
      </c>
      <c r="H922" s="57" t="str">
        <f t="shared" ca="1" si="169"/>
        <v/>
      </c>
      <c r="I922" s="57" t="str">
        <f t="shared" ca="1" si="170"/>
        <v/>
      </c>
      <c r="J922" s="59" t="str">
        <f t="shared" ca="1" si="171"/>
        <v/>
      </c>
      <c r="K922" s="60" t="str">
        <f t="shared" ca="1" si="172"/>
        <v/>
      </c>
      <c r="L922" s="60"/>
      <c r="M922" s="60">
        <f t="shared" ca="1" si="173"/>
        <v>0</v>
      </c>
      <c r="N922" s="61" t="str">
        <f t="shared" ca="1" si="174"/>
        <v/>
      </c>
      <c r="O922" s="61"/>
      <c r="P922" s="62"/>
      <c r="Q922" s="62"/>
      <c r="R922" s="62"/>
      <c r="S922" s="62"/>
      <c r="T922" s="62"/>
      <c r="U922" s="63">
        <f t="shared" si="164"/>
        <v>0</v>
      </c>
    </row>
    <row r="923" spans="1:21" ht="15" hidden="1" customHeight="1" x14ac:dyDescent="0.3">
      <c r="A923" s="330"/>
      <c r="B923" s="56">
        <v>77</v>
      </c>
      <c r="C923" s="57" t="str">
        <f t="shared" ca="1" si="165"/>
        <v>10.10</v>
      </c>
      <c r="D923" s="57" t="str">
        <f t="shared" ca="1" si="166"/>
        <v>na</v>
      </c>
      <c r="E923" s="57" t="s">
        <v>25</v>
      </c>
      <c r="F923" s="64" t="str">
        <f t="shared" ca="1" si="167"/>
        <v>https://conservatoire.agglo-larochelle.fr/agenda?</v>
      </c>
      <c r="G923" s="57" t="str">
        <f t="shared" ca="1" si="168"/>
        <v>A</v>
      </c>
      <c r="H923" s="57" t="str">
        <f t="shared" ca="1" si="169"/>
        <v/>
      </c>
      <c r="I923" s="57" t="str">
        <f t="shared" ca="1" si="170"/>
        <v/>
      </c>
      <c r="J923" s="59" t="str">
        <f t="shared" ca="1" si="171"/>
        <v/>
      </c>
      <c r="K923" s="60" t="str">
        <f t="shared" ca="1" si="172"/>
        <v/>
      </c>
      <c r="L923" s="60"/>
      <c r="M923" s="60">
        <f t="shared" ca="1" si="173"/>
        <v>0</v>
      </c>
      <c r="N923" s="61" t="str">
        <f t="shared" ca="1" si="174"/>
        <v/>
      </c>
      <c r="O923" s="61"/>
      <c r="P923" s="62"/>
      <c r="Q923" s="62"/>
      <c r="R923" s="62"/>
      <c r="S923" s="62"/>
      <c r="T923" s="62"/>
      <c r="U923" s="63">
        <f t="shared" si="164"/>
        <v>0</v>
      </c>
    </row>
    <row r="924" spans="1:21" ht="15" hidden="1" customHeight="1" x14ac:dyDescent="0.3">
      <c r="A924" s="330"/>
      <c r="B924" s="56">
        <v>77</v>
      </c>
      <c r="C924" s="57" t="str">
        <f t="shared" ca="1" si="165"/>
        <v>10.10</v>
      </c>
      <c r="D924" s="57" t="str">
        <f t="shared" ca="1" si="166"/>
        <v>na</v>
      </c>
      <c r="E924" s="57" t="s">
        <v>28</v>
      </c>
      <c r="F924" s="64" t="str">
        <f t="shared" ca="1" si="167"/>
        <v>https://conservatoire.agglo-larochelle.fr/agenda?article=conservatoire-funky-band-et-ateliers-musiques-actuelles</v>
      </c>
      <c r="G924" s="57" t="str">
        <f t="shared" ca="1" si="168"/>
        <v>A</v>
      </c>
      <c r="H924" s="57" t="str">
        <f t="shared" ca="1" si="169"/>
        <v/>
      </c>
      <c r="I924" s="57" t="str">
        <f t="shared" ca="1" si="170"/>
        <v/>
      </c>
      <c r="J924" s="59" t="str">
        <f t="shared" ca="1" si="171"/>
        <v/>
      </c>
      <c r="K924" s="60" t="str">
        <f t="shared" ca="1" si="172"/>
        <v/>
      </c>
      <c r="L924" s="60"/>
      <c r="M924" s="60">
        <f t="shared" ca="1" si="173"/>
        <v>0</v>
      </c>
      <c r="N924" s="61" t="str">
        <f t="shared" ca="1" si="174"/>
        <v/>
      </c>
      <c r="O924" s="61"/>
      <c r="P924" s="62"/>
      <c r="Q924" s="62"/>
      <c r="R924" s="62"/>
      <c r="S924" s="62"/>
      <c r="T924" s="62"/>
      <c r="U924" s="63">
        <f t="shared" si="164"/>
        <v>0</v>
      </c>
    </row>
    <row r="925" spans="1:21" ht="15" hidden="1" customHeight="1" x14ac:dyDescent="0.3">
      <c r="A925" s="330"/>
      <c r="B925" s="56">
        <v>77</v>
      </c>
      <c r="C925" s="57" t="str">
        <f t="shared" ca="1" si="165"/>
        <v>10.10</v>
      </c>
      <c r="D925" s="57" t="str">
        <f t="shared" ca="1" si="166"/>
        <v>na</v>
      </c>
      <c r="E925" s="57" t="s">
        <v>31</v>
      </c>
      <c r="F925" s="64" t="str">
        <f t="shared" ca="1" si="167"/>
        <v>https://conservatoire.agglo-larochelle.fr/actualites</v>
      </c>
      <c r="G925" s="57" t="str">
        <f t="shared" ca="1" si="168"/>
        <v>A</v>
      </c>
      <c r="H925" s="57" t="str">
        <f t="shared" ca="1" si="169"/>
        <v/>
      </c>
      <c r="I925" s="57" t="str">
        <f t="shared" ca="1" si="170"/>
        <v/>
      </c>
      <c r="J925" s="59" t="str">
        <f t="shared" ca="1" si="171"/>
        <v/>
      </c>
      <c r="K925" s="60" t="str">
        <f t="shared" ca="1" si="172"/>
        <v/>
      </c>
      <c r="L925" s="60"/>
      <c r="M925" s="60">
        <f t="shared" ca="1" si="173"/>
        <v>0</v>
      </c>
      <c r="N925" s="61" t="str">
        <f t="shared" ca="1" si="174"/>
        <v/>
      </c>
      <c r="O925" s="61"/>
      <c r="P925" s="62"/>
      <c r="Q925" s="62"/>
      <c r="R925" s="62"/>
      <c r="S925" s="62"/>
      <c r="T925" s="62"/>
      <c r="U925" s="63">
        <f t="shared" si="164"/>
        <v>0</v>
      </c>
    </row>
    <row r="926" spans="1:21" ht="15" hidden="1" customHeight="1" x14ac:dyDescent="0.3">
      <c r="A926" s="330"/>
      <c r="B926" s="46">
        <v>77</v>
      </c>
      <c r="C926" s="47" t="str">
        <f t="shared" ca="1" si="165"/>
        <v>10.10</v>
      </c>
      <c r="D926" s="47" t="str">
        <f t="shared" ca="1" si="166"/>
        <v>na</v>
      </c>
      <c r="E926" s="47" t="s">
        <v>34</v>
      </c>
      <c r="F926" s="65" t="str">
        <f t="shared" ca="1" si="167"/>
        <v>https://conservatoire.agglo-larochelle.fr/-/ouverture-de-saison</v>
      </c>
      <c r="G926" s="47" t="str">
        <f t="shared" ca="1" si="168"/>
        <v>A</v>
      </c>
      <c r="H926" s="47" t="str">
        <f t="shared" ca="1" si="169"/>
        <v/>
      </c>
      <c r="I926" s="47" t="str">
        <f t="shared" ca="1" si="170"/>
        <v/>
      </c>
      <c r="J926" s="49" t="str">
        <f t="shared" ca="1" si="171"/>
        <v/>
      </c>
      <c r="K926" s="50" t="str">
        <f t="shared" ca="1" si="172"/>
        <v/>
      </c>
      <c r="L926" s="50"/>
      <c r="M926" s="50">
        <f t="shared" ca="1" si="173"/>
        <v>0</v>
      </c>
      <c r="N926" s="51" t="str">
        <f t="shared" ca="1" si="174"/>
        <v/>
      </c>
      <c r="O926" s="51"/>
      <c r="P926" s="52"/>
      <c r="Q926" s="52"/>
      <c r="R926" s="52"/>
      <c r="S926" s="52"/>
      <c r="T926" s="52"/>
      <c r="U926" s="53">
        <f t="shared" si="164"/>
        <v>0</v>
      </c>
    </row>
    <row r="927" spans="1:21" ht="15" hidden="1" customHeight="1" x14ac:dyDescent="0.3">
      <c r="A927" s="330"/>
      <c r="B927" s="56">
        <v>77</v>
      </c>
      <c r="C927" s="57" t="str">
        <f t="shared" ca="1" si="165"/>
        <v>10.10</v>
      </c>
      <c r="D927" s="57" t="str">
        <f t="shared" ca="1" si="166"/>
        <v>na</v>
      </c>
      <c r="E927" s="57" t="s">
        <v>37</v>
      </c>
      <c r="F927" s="64" t="str">
        <f t="shared" ca="1" si="167"/>
        <v>https://conservatoire.agglo-larochelle.fr/contactez-nous</v>
      </c>
      <c r="G927" s="57" t="str">
        <f t="shared" ca="1" si="168"/>
        <v>A</v>
      </c>
      <c r="H927" s="57" t="str">
        <f t="shared" ca="1" si="169"/>
        <v/>
      </c>
      <c r="I927" s="57" t="str">
        <f t="shared" ca="1" si="170"/>
        <v/>
      </c>
      <c r="J927" s="59" t="str">
        <f t="shared" ca="1" si="171"/>
        <v/>
      </c>
      <c r="K927" s="60" t="str">
        <f t="shared" ca="1" si="172"/>
        <v/>
      </c>
      <c r="L927" s="60"/>
      <c r="M927" s="60">
        <f t="shared" ca="1" si="173"/>
        <v>0</v>
      </c>
      <c r="N927" s="61" t="str">
        <f t="shared" ca="1" si="174"/>
        <v/>
      </c>
      <c r="O927" s="61"/>
      <c r="P927" s="62"/>
      <c r="Q927" s="62"/>
      <c r="R927" s="62"/>
      <c r="S927" s="62"/>
      <c r="T927" s="62"/>
      <c r="U927" s="63">
        <f t="shared" si="164"/>
        <v>0</v>
      </c>
    </row>
    <row r="928" spans="1:21" ht="15" hidden="1" customHeight="1" x14ac:dyDescent="0.3">
      <c r="A928" s="330"/>
      <c r="B928" s="56">
        <v>77</v>
      </c>
      <c r="C928" s="57" t="str">
        <f t="shared" ca="1" si="165"/>
        <v>10.10</v>
      </c>
      <c r="D928" s="57" t="str">
        <f t="shared" ca="1" si="166"/>
        <v>na</v>
      </c>
      <c r="E928" s="57" t="s">
        <v>40</v>
      </c>
      <c r="F928" s="64" t="str">
        <f t="shared" ca="1" si="167"/>
        <v>https://conservatoire.agglo-larochelle.fr/pratique/reseau-des-ecoles-de-l-agglo?article=puilboreau-a-deux-pas-de-la</v>
      </c>
      <c r="G928" s="57" t="str">
        <f t="shared" ca="1" si="168"/>
        <v>A</v>
      </c>
      <c r="H928" s="57" t="str">
        <f t="shared" ca="1" si="169"/>
        <v/>
      </c>
      <c r="I928" s="57" t="str">
        <f t="shared" ca="1" si="170"/>
        <v/>
      </c>
      <c r="J928" s="59" t="str">
        <f t="shared" ca="1" si="171"/>
        <v/>
      </c>
      <c r="K928" s="60" t="str">
        <f t="shared" ca="1" si="172"/>
        <v/>
      </c>
      <c r="L928" s="60"/>
      <c r="M928" s="60">
        <f t="shared" ca="1" si="173"/>
        <v>0</v>
      </c>
      <c r="N928" s="61" t="str">
        <f t="shared" ca="1" si="174"/>
        <v/>
      </c>
      <c r="O928" s="61"/>
      <c r="P928" s="62"/>
      <c r="Q928" s="62"/>
      <c r="R928" s="62"/>
      <c r="S928" s="62"/>
      <c r="T928" s="62"/>
      <c r="U928" s="63">
        <f t="shared" si="164"/>
        <v>0</v>
      </c>
    </row>
    <row r="929" spans="1:21" ht="15" hidden="1" customHeight="1" x14ac:dyDescent="0.3">
      <c r="A929" s="330"/>
      <c r="B929" s="56">
        <v>77</v>
      </c>
      <c r="C929" s="57" t="str">
        <f t="shared" ca="1" si="165"/>
        <v>10.10</v>
      </c>
      <c r="D929" s="57" t="str">
        <f t="shared" ca="1" si="166"/>
        <v>na</v>
      </c>
      <c r="E929" s="57" t="s">
        <v>43</v>
      </c>
      <c r="F929" s="64" t="str">
        <f t="shared" ca="1" si="167"/>
        <v>https://conservatoire.agglo-larochelle.fr/ressources-documentaires</v>
      </c>
      <c r="G929" s="57" t="str">
        <f t="shared" ca="1" si="168"/>
        <v>A</v>
      </c>
      <c r="H929" s="57" t="str">
        <f t="shared" ca="1" si="169"/>
        <v/>
      </c>
      <c r="I929" s="57" t="str">
        <f t="shared" ca="1" si="170"/>
        <v/>
      </c>
      <c r="J929" s="59" t="str">
        <f t="shared" ca="1" si="171"/>
        <v/>
      </c>
      <c r="K929" s="60" t="str">
        <f t="shared" ca="1" si="172"/>
        <v/>
      </c>
      <c r="L929" s="60"/>
      <c r="M929" s="60">
        <f t="shared" ca="1" si="173"/>
        <v>0</v>
      </c>
      <c r="N929" s="61" t="str">
        <f t="shared" ca="1" si="174"/>
        <v/>
      </c>
      <c r="O929" s="61"/>
      <c r="P929" s="62"/>
      <c r="Q929" s="62"/>
      <c r="R929" s="62"/>
      <c r="S929" s="62"/>
      <c r="T929" s="62"/>
      <c r="U929" s="63">
        <f t="shared" si="164"/>
        <v>0</v>
      </c>
    </row>
    <row r="930" spans="1:21" ht="15" hidden="1" customHeight="1" x14ac:dyDescent="0.3">
      <c r="A930" s="330"/>
      <c r="B930" s="56">
        <v>77</v>
      </c>
      <c r="C930" s="57" t="str">
        <f t="shared" ca="1" si="165"/>
        <v>10.10</v>
      </c>
      <c r="D930" s="57" t="str">
        <f t="shared" ca="1" si="166"/>
        <v>na</v>
      </c>
      <c r="E930" s="57" t="s">
        <v>46</v>
      </c>
      <c r="F930" s="64" t="str">
        <f t="shared" ca="1" si="167"/>
        <v>https://conservatoire.agglo-larochelle.fr/accessibilite</v>
      </c>
      <c r="G930" s="57" t="str">
        <f t="shared" ca="1" si="168"/>
        <v>A</v>
      </c>
      <c r="H930" s="57" t="str">
        <f t="shared" ca="1" si="169"/>
        <v/>
      </c>
      <c r="I930" s="57" t="str">
        <f t="shared" ca="1" si="170"/>
        <v/>
      </c>
      <c r="J930" s="59" t="str">
        <f t="shared" ca="1" si="171"/>
        <v/>
      </c>
      <c r="K930" s="60" t="str">
        <f t="shared" ca="1" si="172"/>
        <v/>
      </c>
      <c r="L930" s="60"/>
      <c r="M930" s="60">
        <f t="shared" ca="1" si="173"/>
        <v>0</v>
      </c>
      <c r="N930" s="61" t="str">
        <f t="shared" ca="1" si="174"/>
        <v/>
      </c>
      <c r="O930" s="61"/>
      <c r="P930" s="62"/>
      <c r="Q930" s="62"/>
      <c r="R930" s="62"/>
      <c r="S930" s="62"/>
      <c r="T930" s="62"/>
      <c r="U930" s="63">
        <f t="shared" si="164"/>
        <v>0</v>
      </c>
    </row>
    <row r="931" spans="1:21" ht="15" hidden="1" customHeight="1" x14ac:dyDescent="0.3">
      <c r="A931" s="330"/>
      <c r="B931" s="56">
        <v>77</v>
      </c>
      <c r="C931" s="57" t="str">
        <f t="shared" ca="1" si="165"/>
        <v>10.10</v>
      </c>
      <c r="D931" s="57" t="str">
        <f t="shared" ca="1" si="166"/>
        <v>na</v>
      </c>
      <c r="E931" s="57" t="s">
        <v>49</v>
      </c>
      <c r="F931" s="64" t="str">
        <f t="shared" ca="1" si="167"/>
        <v>https://conservatoire.agglo-larochelle.fr/mentions-legales</v>
      </c>
      <c r="G931" s="57" t="str">
        <f t="shared" ca="1" si="168"/>
        <v>A</v>
      </c>
      <c r="H931" s="57" t="str">
        <f t="shared" ca="1" si="169"/>
        <v/>
      </c>
      <c r="I931" s="57" t="str">
        <f t="shared" ca="1" si="170"/>
        <v/>
      </c>
      <c r="J931" s="59" t="str">
        <f t="shared" ca="1" si="171"/>
        <v/>
      </c>
      <c r="K931" s="60" t="str">
        <f t="shared" ca="1" si="172"/>
        <v/>
      </c>
      <c r="L931" s="60"/>
      <c r="M931" s="60">
        <f t="shared" ca="1" si="173"/>
        <v>0</v>
      </c>
      <c r="N931" s="61" t="str">
        <f t="shared" ca="1" si="174"/>
        <v/>
      </c>
      <c r="O931" s="61"/>
      <c r="P931" s="62"/>
      <c r="Q931" s="62"/>
      <c r="R931" s="62"/>
      <c r="S931" s="62"/>
      <c r="T931" s="62"/>
      <c r="U931" s="63">
        <f t="shared" si="164"/>
        <v>0</v>
      </c>
    </row>
    <row r="932" spans="1:21" ht="15" hidden="1" customHeight="1" x14ac:dyDescent="0.3">
      <c r="A932" s="330"/>
      <c r="B932" s="56">
        <v>78</v>
      </c>
      <c r="C932" s="57" t="str">
        <f t="shared" ca="1" si="165"/>
        <v>10.11</v>
      </c>
      <c r="D932" s="57" t="str">
        <f t="shared" ca="1" si="166"/>
        <v>c</v>
      </c>
      <c r="E932" s="57" t="s">
        <v>10</v>
      </c>
      <c r="F932" s="64" t="str">
        <f t="shared" ca="1" si="167"/>
        <v>https://conservatoire.agglo-larochelle.fr/</v>
      </c>
      <c r="G932" s="57" t="str">
        <f t="shared" ca="1" si="168"/>
        <v>AA</v>
      </c>
      <c r="H932" s="57" t="str">
        <f t="shared" ca="1" si="169"/>
        <v/>
      </c>
      <c r="I932" s="57" t="str">
        <f t="shared" ca="1" si="170"/>
        <v/>
      </c>
      <c r="J932" s="59" t="str">
        <f t="shared" ca="1" si="171"/>
        <v/>
      </c>
      <c r="K932" s="60" t="str">
        <f t="shared" ca="1" si="172"/>
        <v/>
      </c>
      <c r="L932" s="60"/>
      <c r="M932" s="60">
        <f t="shared" ca="1" si="173"/>
        <v>0</v>
      </c>
      <c r="N932" s="61" t="str">
        <f t="shared" ca="1" si="174"/>
        <v/>
      </c>
      <c r="O932" s="61"/>
      <c r="P932" s="62"/>
      <c r="Q932" s="62"/>
      <c r="R932" s="62"/>
      <c r="S932" s="62"/>
      <c r="T932" s="62"/>
      <c r="U932" s="63">
        <f t="shared" si="164"/>
        <v>0</v>
      </c>
    </row>
    <row r="933" spans="1:21" ht="15" hidden="1" customHeight="1" x14ac:dyDescent="0.3">
      <c r="A933" s="330"/>
      <c r="B933" s="56">
        <v>78</v>
      </c>
      <c r="C933" s="57" t="str">
        <f t="shared" ca="1" si="165"/>
        <v>10.11</v>
      </c>
      <c r="D933" s="57" t="str">
        <f t="shared" ca="1" si="166"/>
        <v>c</v>
      </c>
      <c r="E933" s="57" t="s">
        <v>13</v>
      </c>
      <c r="F933" s="64" t="str">
        <f t="shared" ca="1" si="167"/>
        <v>https://conservatoire.agglo-larochelle.fr/plan-du-site</v>
      </c>
      <c r="G933" s="57" t="str">
        <f t="shared" ca="1" si="168"/>
        <v>AA</v>
      </c>
      <c r="H933" s="57" t="str">
        <f t="shared" ca="1" si="169"/>
        <v/>
      </c>
      <c r="I933" s="57" t="str">
        <f t="shared" ca="1" si="170"/>
        <v/>
      </c>
      <c r="J933" s="59" t="str">
        <f t="shared" ca="1" si="171"/>
        <v/>
      </c>
      <c r="K933" s="60" t="str">
        <f t="shared" ca="1" si="172"/>
        <v/>
      </c>
      <c r="L933" s="60"/>
      <c r="M933" s="60">
        <f t="shared" ca="1" si="173"/>
        <v>0</v>
      </c>
      <c r="N933" s="61" t="str">
        <f t="shared" ca="1" si="174"/>
        <v/>
      </c>
      <c r="O933" s="61"/>
      <c r="P933" s="62"/>
      <c r="Q933" s="62"/>
      <c r="R933" s="62"/>
      <c r="S933" s="62"/>
      <c r="T933" s="62"/>
      <c r="U933" s="63">
        <f t="shared" si="164"/>
        <v>0</v>
      </c>
    </row>
    <row r="934" spans="1:21" ht="15" hidden="1" customHeight="1" x14ac:dyDescent="0.3">
      <c r="A934" s="330"/>
      <c r="B934" s="56">
        <v>78</v>
      </c>
      <c r="C934" s="57" t="str">
        <f t="shared" ca="1" si="165"/>
        <v>10.11</v>
      </c>
      <c r="D934" s="57" t="str">
        <f t="shared" ca="1" si="166"/>
        <v>c</v>
      </c>
      <c r="E934" s="57" t="s">
        <v>16</v>
      </c>
      <c r="F934" s="64" t="str">
        <f t="shared" ca="1" si="167"/>
        <v>https://conservatoire.agglo-larochelle.fr/musique</v>
      </c>
      <c r="G934" s="57" t="str">
        <f t="shared" ca="1" si="168"/>
        <v>AA</v>
      </c>
      <c r="H934" s="57" t="str">
        <f t="shared" ca="1" si="169"/>
        <v/>
      </c>
      <c r="I934" s="57" t="str">
        <f t="shared" ca="1" si="170"/>
        <v/>
      </c>
      <c r="J934" s="59" t="str">
        <f t="shared" ca="1" si="171"/>
        <v/>
      </c>
      <c r="K934" s="60" t="str">
        <f t="shared" ca="1" si="172"/>
        <v/>
      </c>
      <c r="L934" s="60"/>
      <c r="M934" s="60">
        <f t="shared" ca="1" si="173"/>
        <v>0</v>
      </c>
      <c r="N934" s="61" t="str">
        <f t="shared" ca="1" si="174"/>
        <v/>
      </c>
      <c r="O934" s="61"/>
      <c r="P934" s="62"/>
      <c r="Q934" s="62"/>
      <c r="R934" s="62"/>
      <c r="S934" s="62"/>
      <c r="T934" s="62"/>
      <c r="U934" s="63">
        <f t="shared" si="164"/>
        <v>0</v>
      </c>
    </row>
    <row r="935" spans="1:21" ht="15" hidden="1" customHeight="1" x14ac:dyDescent="0.3">
      <c r="A935" s="330"/>
      <c r="B935" s="56">
        <v>78</v>
      </c>
      <c r="C935" s="57" t="str">
        <f t="shared" ca="1" si="165"/>
        <v>10.11</v>
      </c>
      <c r="D935" s="57" t="str">
        <f t="shared" ca="1" si="166"/>
        <v>c</v>
      </c>
      <c r="E935" s="57" t="s">
        <v>19</v>
      </c>
      <c r="F935" s="64" t="str">
        <f t="shared" ca="1" si="167"/>
        <v>https://conservatoire.agglo-larochelle.fr/musique/parcours-du-musicien</v>
      </c>
      <c r="G935" s="57" t="str">
        <f t="shared" ca="1" si="168"/>
        <v>AA</v>
      </c>
      <c r="H935" s="57" t="str">
        <f t="shared" ca="1" si="169"/>
        <v/>
      </c>
      <c r="I935" s="57" t="str">
        <f t="shared" ca="1" si="170"/>
        <v/>
      </c>
      <c r="J935" s="59" t="str">
        <f t="shared" ca="1" si="171"/>
        <v/>
      </c>
      <c r="K935" s="60" t="str">
        <f t="shared" ca="1" si="172"/>
        <v/>
      </c>
      <c r="L935" s="60"/>
      <c r="M935" s="60">
        <f t="shared" ca="1" si="173"/>
        <v>0</v>
      </c>
      <c r="N935" s="61" t="str">
        <f t="shared" ca="1" si="174"/>
        <v/>
      </c>
      <c r="O935" s="61"/>
      <c r="P935" s="62"/>
      <c r="Q935" s="62"/>
      <c r="R935" s="62"/>
      <c r="S935" s="62"/>
      <c r="T935" s="62"/>
      <c r="U935" s="63">
        <f t="shared" si="164"/>
        <v>0</v>
      </c>
    </row>
    <row r="936" spans="1:21" ht="15" hidden="1" customHeight="1" x14ac:dyDescent="0.3">
      <c r="A936" s="330"/>
      <c r="B936" s="56">
        <v>78</v>
      </c>
      <c r="C936" s="57" t="str">
        <f t="shared" ca="1" si="165"/>
        <v>10.11</v>
      </c>
      <c r="D936" s="57" t="str">
        <f t="shared" ca="1" si="166"/>
        <v>c</v>
      </c>
      <c r="E936" s="57" t="s">
        <v>22</v>
      </c>
      <c r="F936" s="64" t="str">
        <f t="shared" ca="1" si="167"/>
        <v>https://conservatoire.agglo-larochelle.fr/musique/enseignants-musique</v>
      </c>
      <c r="G936" s="57" t="str">
        <f t="shared" ca="1" si="168"/>
        <v>AA</v>
      </c>
      <c r="H936" s="57" t="str">
        <f t="shared" ca="1" si="169"/>
        <v/>
      </c>
      <c r="I936" s="57" t="str">
        <f t="shared" ca="1" si="170"/>
        <v/>
      </c>
      <c r="J936" s="59" t="str">
        <f t="shared" ca="1" si="171"/>
        <v/>
      </c>
      <c r="K936" s="60" t="str">
        <f t="shared" ca="1" si="172"/>
        <v/>
      </c>
      <c r="L936" s="60"/>
      <c r="M936" s="60">
        <f t="shared" ca="1" si="173"/>
        <v>0</v>
      </c>
      <c r="N936" s="61" t="str">
        <f t="shared" ca="1" si="174"/>
        <v/>
      </c>
      <c r="O936" s="61"/>
      <c r="P936" s="62"/>
      <c r="Q936" s="62"/>
      <c r="R936" s="62"/>
      <c r="S936" s="62"/>
      <c r="T936" s="62"/>
      <c r="U936" s="63">
        <f t="shared" si="164"/>
        <v>0</v>
      </c>
    </row>
    <row r="937" spans="1:21" ht="15" hidden="1" customHeight="1" x14ac:dyDescent="0.3">
      <c r="A937" s="330"/>
      <c r="B937" s="56">
        <v>78</v>
      </c>
      <c r="C937" s="57" t="str">
        <f t="shared" ca="1" si="165"/>
        <v>10.11</v>
      </c>
      <c r="D937" s="57" t="str">
        <f t="shared" ca="1" si="166"/>
        <v>c</v>
      </c>
      <c r="E937" s="57" t="s">
        <v>25</v>
      </c>
      <c r="F937" s="64" t="str">
        <f t="shared" ca="1" si="167"/>
        <v>https://conservatoire.agglo-larochelle.fr/agenda?</v>
      </c>
      <c r="G937" s="57" t="str">
        <f t="shared" ca="1" si="168"/>
        <v>AA</v>
      </c>
      <c r="H937" s="57" t="str">
        <f t="shared" ca="1" si="169"/>
        <v/>
      </c>
      <c r="I937" s="57" t="str">
        <f t="shared" ca="1" si="170"/>
        <v/>
      </c>
      <c r="J937" s="59" t="str">
        <f t="shared" ca="1" si="171"/>
        <v/>
      </c>
      <c r="K937" s="60" t="str">
        <f t="shared" ca="1" si="172"/>
        <v/>
      </c>
      <c r="L937" s="60"/>
      <c r="M937" s="60">
        <f t="shared" ca="1" si="173"/>
        <v>0</v>
      </c>
      <c r="N937" s="61" t="str">
        <f t="shared" ca="1" si="174"/>
        <v/>
      </c>
      <c r="O937" s="61"/>
      <c r="P937" s="62"/>
      <c r="Q937" s="62"/>
      <c r="R937" s="62"/>
      <c r="S937" s="62"/>
      <c r="T937" s="62"/>
      <c r="U937" s="63">
        <f t="shared" si="164"/>
        <v>0</v>
      </c>
    </row>
    <row r="938" spans="1:21" ht="15" hidden="1" customHeight="1" x14ac:dyDescent="0.3">
      <c r="A938" s="330"/>
      <c r="B938" s="56">
        <v>78</v>
      </c>
      <c r="C938" s="57" t="str">
        <f t="shared" ca="1" si="165"/>
        <v>10.11</v>
      </c>
      <c r="D938" s="57" t="str">
        <f t="shared" ca="1" si="166"/>
        <v>c</v>
      </c>
      <c r="E938" s="57" t="s">
        <v>28</v>
      </c>
      <c r="F938" s="64" t="str">
        <f t="shared" ca="1" si="167"/>
        <v>https://conservatoire.agglo-larochelle.fr/agenda?article=conservatoire-funky-band-et-ateliers-musiques-actuelles</v>
      </c>
      <c r="G938" s="57" t="str">
        <f t="shared" ca="1" si="168"/>
        <v>AA</v>
      </c>
      <c r="H938" s="57" t="str">
        <f t="shared" ca="1" si="169"/>
        <v/>
      </c>
      <c r="I938" s="57" t="str">
        <f t="shared" ca="1" si="170"/>
        <v/>
      </c>
      <c r="J938" s="59" t="str">
        <f t="shared" ca="1" si="171"/>
        <v/>
      </c>
      <c r="K938" s="60" t="str">
        <f t="shared" ca="1" si="172"/>
        <v/>
      </c>
      <c r="L938" s="60"/>
      <c r="M938" s="60">
        <f t="shared" ca="1" si="173"/>
        <v>0</v>
      </c>
      <c r="N938" s="61" t="str">
        <f t="shared" ca="1" si="174"/>
        <v/>
      </c>
      <c r="O938" s="61"/>
      <c r="P938" s="62"/>
      <c r="Q938" s="62"/>
      <c r="R938" s="62"/>
      <c r="S938" s="62"/>
      <c r="T938" s="62"/>
      <c r="U938" s="63">
        <f t="shared" si="164"/>
        <v>0</v>
      </c>
    </row>
    <row r="939" spans="1:21" ht="15" hidden="1" customHeight="1" x14ac:dyDescent="0.3">
      <c r="A939" s="330"/>
      <c r="B939" s="56">
        <v>78</v>
      </c>
      <c r="C939" s="57" t="str">
        <f t="shared" ca="1" si="165"/>
        <v>10.11</v>
      </c>
      <c r="D939" s="57" t="str">
        <f t="shared" ca="1" si="166"/>
        <v>c</v>
      </c>
      <c r="E939" s="57" t="s">
        <v>31</v>
      </c>
      <c r="F939" s="64" t="str">
        <f t="shared" ca="1" si="167"/>
        <v>https://conservatoire.agglo-larochelle.fr/actualites</v>
      </c>
      <c r="G939" s="57" t="str">
        <f t="shared" ca="1" si="168"/>
        <v>AA</v>
      </c>
      <c r="H939" s="57" t="str">
        <f t="shared" ca="1" si="169"/>
        <v/>
      </c>
      <c r="I939" s="57" t="str">
        <f t="shared" ca="1" si="170"/>
        <v/>
      </c>
      <c r="J939" s="59" t="str">
        <f t="shared" ca="1" si="171"/>
        <v/>
      </c>
      <c r="K939" s="60" t="str">
        <f t="shared" ca="1" si="172"/>
        <v/>
      </c>
      <c r="L939" s="60"/>
      <c r="M939" s="60">
        <f t="shared" ca="1" si="173"/>
        <v>0</v>
      </c>
      <c r="N939" s="61" t="str">
        <f t="shared" ca="1" si="174"/>
        <v/>
      </c>
      <c r="O939" s="61"/>
      <c r="P939" s="62"/>
      <c r="Q939" s="62"/>
      <c r="R939" s="62"/>
      <c r="S939" s="62"/>
      <c r="T939" s="62"/>
      <c r="U939" s="63">
        <f t="shared" si="164"/>
        <v>0</v>
      </c>
    </row>
    <row r="940" spans="1:21" ht="15" hidden="1" customHeight="1" x14ac:dyDescent="0.3">
      <c r="A940" s="330"/>
      <c r="B940" s="56">
        <v>78</v>
      </c>
      <c r="C940" s="57" t="str">
        <f t="shared" ca="1" si="165"/>
        <v>10.11</v>
      </c>
      <c r="D940" s="57" t="str">
        <f t="shared" ca="1" si="166"/>
        <v>c</v>
      </c>
      <c r="E940" s="57" t="s">
        <v>34</v>
      </c>
      <c r="F940" s="64" t="str">
        <f t="shared" ca="1" si="167"/>
        <v>https://conservatoire.agglo-larochelle.fr/-/ouverture-de-saison</v>
      </c>
      <c r="G940" s="57" t="str">
        <f t="shared" ca="1" si="168"/>
        <v>AA</v>
      </c>
      <c r="H940" s="57" t="str">
        <f t="shared" ca="1" si="169"/>
        <v/>
      </c>
      <c r="I940" s="57" t="str">
        <f t="shared" ca="1" si="170"/>
        <v/>
      </c>
      <c r="J940" s="59" t="str">
        <f t="shared" ca="1" si="171"/>
        <v/>
      </c>
      <c r="K940" s="60" t="str">
        <f t="shared" ca="1" si="172"/>
        <v/>
      </c>
      <c r="L940" s="60"/>
      <c r="M940" s="60">
        <f t="shared" ca="1" si="173"/>
        <v>0</v>
      </c>
      <c r="N940" s="61" t="str">
        <f t="shared" ca="1" si="174"/>
        <v/>
      </c>
      <c r="O940" s="61"/>
      <c r="P940" s="62"/>
      <c r="Q940" s="62"/>
      <c r="R940" s="62"/>
      <c r="S940" s="62"/>
      <c r="T940" s="62"/>
      <c r="U940" s="63">
        <f t="shared" si="164"/>
        <v>0</v>
      </c>
    </row>
    <row r="941" spans="1:21" ht="15" hidden="1" customHeight="1" x14ac:dyDescent="0.3">
      <c r="A941" s="330"/>
      <c r="B941" s="56">
        <v>78</v>
      </c>
      <c r="C941" s="57" t="str">
        <f t="shared" ca="1" si="165"/>
        <v>10.11</v>
      </c>
      <c r="D941" s="57" t="str">
        <f t="shared" ca="1" si="166"/>
        <v>c</v>
      </c>
      <c r="E941" s="57" t="s">
        <v>37</v>
      </c>
      <c r="F941" s="64" t="str">
        <f t="shared" ca="1" si="167"/>
        <v>https://conservatoire.agglo-larochelle.fr/contactez-nous</v>
      </c>
      <c r="G941" s="57" t="str">
        <f t="shared" ca="1" si="168"/>
        <v>AA</v>
      </c>
      <c r="H941" s="57" t="str">
        <f t="shared" ca="1" si="169"/>
        <v/>
      </c>
      <c r="I941" s="57" t="str">
        <f t="shared" ca="1" si="170"/>
        <v/>
      </c>
      <c r="J941" s="59" t="str">
        <f t="shared" ca="1" si="171"/>
        <v/>
      </c>
      <c r="K941" s="60" t="str">
        <f t="shared" ca="1" si="172"/>
        <v/>
      </c>
      <c r="L941" s="60"/>
      <c r="M941" s="60">
        <f t="shared" ca="1" si="173"/>
        <v>0</v>
      </c>
      <c r="N941" s="61" t="str">
        <f t="shared" ca="1" si="174"/>
        <v/>
      </c>
      <c r="O941" s="61"/>
      <c r="P941" s="62"/>
      <c r="Q941" s="62"/>
      <c r="R941" s="62"/>
      <c r="S941" s="62"/>
      <c r="T941" s="62"/>
      <c r="U941" s="63">
        <f t="shared" si="164"/>
        <v>0</v>
      </c>
    </row>
    <row r="942" spans="1:21" ht="15" hidden="1" customHeight="1" x14ac:dyDescent="0.3">
      <c r="A942" s="330"/>
      <c r="B942" s="56">
        <v>78</v>
      </c>
      <c r="C942" s="57" t="str">
        <f t="shared" ca="1" si="165"/>
        <v>10.11</v>
      </c>
      <c r="D942" s="57" t="str">
        <f t="shared" ca="1" si="166"/>
        <v>c</v>
      </c>
      <c r="E942" s="57" t="s">
        <v>40</v>
      </c>
      <c r="F942" s="64" t="str">
        <f t="shared" ca="1" si="167"/>
        <v>https://conservatoire.agglo-larochelle.fr/pratique/reseau-des-ecoles-de-l-agglo?article=puilboreau-a-deux-pas-de-la</v>
      </c>
      <c r="G942" s="57" t="str">
        <f t="shared" ca="1" si="168"/>
        <v>AA</v>
      </c>
      <c r="H942" s="57" t="str">
        <f t="shared" ca="1" si="169"/>
        <v/>
      </c>
      <c r="I942" s="57" t="str">
        <f t="shared" ca="1" si="170"/>
        <v/>
      </c>
      <c r="J942" s="59" t="str">
        <f t="shared" ca="1" si="171"/>
        <v/>
      </c>
      <c r="K942" s="60" t="str">
        <f t="shared" ca="1" si="172"/>
        <v/>
      </c>
      <c r="L942" s="60"/>
      <c r="M942" s="60">
        <f t="shared" ca="1" si="173"/>
        <v>0</v>
      </c>
      <c r="N942" s="61" t="str">
        <f t="shared" ca="1" si="174"/>
        <v/>
      </c>
      <c r="O942" s="61"/>
      <c r="P942" s="62"/>
      <c r="Q942" s="62"/>
      <c r="R942" s="62"/>
      <c r="S942" s="62"/>
      <c r="T942" s="62"/>
      <c r="U942" s="63">
        <f t="shared" si="164"/>
        <v>0</v>
      </c>
    </row>
    <row r="943" spans="1:21" ht="15" hidden="1" customHeight="1" x14ac:dyDescent="0.3">
      <c r="A943" s="330"/>
      <c r="B943" s="56">
        <v>78</v>
      </c>
      <c r="C943" s="57" t="str">
        <f t="shared" ca="1" si="165"/>
        <v>10.11</v>
      </c>
      <c r="D943" s="57" t="str">
        <f t="shared" ca="1" si="166"/>
        <v>c</v>
      </c>
      <c r="E943" s="57" t="s">
        <v>43</v>
      </c>
      <c r="F943" s="64" t="str">
        <f t="shared" ca="1" si="167"/>
        <v>https://conservatoire.agglo-larochelle.fr/ressources-documentaires</v>
      </c>
      <c r="G943" s="57" t="str">
        <f t="shared" ca="1" si="168"/>
        <v>AA</v>
      </c>
      <c r="H943" s="57" t="str">
        <f t="shared" ca="1" si="169"/>
        <v/>
      </c>
      <c r="I943" s="57" t="str">
        <f t="shared" ca="1" si="170"/>
        <v/>
      </c>
      <c r="J943" s="59" t="str">
        <f t="shared" ca="1" si="171"/>
        <v/>
      </c>
      <c r="K943" s="60" t="str">
        <f t="shared" ca="1" si="172"/>
        <v/>
      </c>
      <c r="L943" s="60"/>
      <c r="M943" s="60">
        <f t="shared" ca="1" si="173"/>
        <v>0</v>
      </c>
      <c r="N943" s="61" t="str">
        <f t="shared" ca="1" si="174"/>
        <v/>
      </c>
      <c r="O943" s="61"/>
      <c r="P943" s="62"/>
      <c r="Q943" s="62"/>
      <c r="R943" s="62"/>
      <c r="S943" s="62"/>
      <c r="T943" s="62"/>
      <c r="U943" s="63">
        <f t="shared" si="164"/>
        <v>0</v>
      </c>
    </row>
    <row r="944" spans="1:21" ht="15" hidden="1" customHeight="1" x14ac:dyDescent="0.3">
      <c r="A944" s="330"/>
      <c r="B944" s="46">
        <v>78</v>
      </c>
      <c r="C944" s="47" t="str">
        <f t="shared" ca="1" si="165"/>
        <v>10.11</v>
      </c>
      <c r="D944" s="47" t="str">
        <f t="shared" ca="1" si="166"/>
        <v>c</v>
      </c>
      <c r="E944" s="47" t="s">
        <v>46</v>
      </c>
      <c r="F944" s="65" t="str">
        <f t="shared" ca="1" si="167"/>
        <v>https://conservatoire.agglo-larochelle.fr/accessibilite</v>
      </c>
      <c r="G944" s="47" t="str">
        <f t="shared" ca="1" si="168"/>
        <v>AA</v>
      </c>
      <c r="H944" s="47" t="str">
        <f t="shared" ca="1" si="169"/>
        <v/>
      </c>
      <c r="I944" s="47" t="str">
        <f t="shared" ca="1" si="170"/>
        <v/>
      </c>
      <c r="J944" s="49" t="str">
        <f t="shared" ca="1" si="171"/>
        <v/>
      </c>
      <c r="K944" s="50" t="str">
        <f t="shared" ca="1" si="172"/>
        <v/>
      </c>
      <c r="L944" s="50"/>
      <c r="M944" s="50">
        <f t="shared" ca="1" si="173"/>
        <v>0</v>
      </c>
      <c r="N944" s="51" t="str">
        <f t="shared" ca="1" si="174"/>
        <v/>
      </c>
      <c r="O944" s="51"/>
      <c r="P944" s="52"/>
      <c r="Q944" s="52"/>
      <c r="R944" s="52"/>
      <c r="S944" s="52"/>
      <c r="T944" s="52"/>
      <c r="U944" s="53">
        <f t="shared" si="164"/>
        <v>0</v>
      </c>
    </row>
    <row r="945" spans="1:21" ht="15" hidden="1" customHeight="1" x14ac:dyDescent="0.3">
      <c r="A945" s="330"/>
      <c r="B945" s="56">
        <v>78</v>
      </c>
      <c r="C945" s="57" t="str">
        <f t="shared" ca="1" si="165"/>
        <v>10.11</v>
      </c>
      <c r="D945" s="57" t="str">
        <f t="shared" ca="1" si="166"/>
        <v>c</v>
      </c>
      <c r="E945" s="57" t="s">
        <v>49</v>
      </c>
      <c r="F945" s="64" t="str">
        <f t="shared" ca="1" si="167"/>
        <v>https://conservatoire.agglo-larochelle.fr/mentions-legales</v>
      </c>
      <c r="G945" s="57" t="str">
        <f t="shared" ca="1" si="168"/>
        <v>AA</v>
      </c>
      <c r="H945" s="57" t="str">
        <f t="shared" ca="1" si="169"/>
        <v/>
      </c>
      <c r="I945" s="57" t="str">
        <f t="shared" ca="1" si="170"/>
        <v/>
      </c>
      <c r="J945" s="59" t="str">
        <f t="shared" ca="1" si="171"/>
        <v/>
      </c>
      <c r="K945" s="60" t="str">
        <f t="shared" ca="1" si="172"/>
        <v/>
      </c>
      <c r="L945" s="60"/>
      <c r="M945" s="60">
        <f t="shared" ca="1" si="173"/>
        <v>0</v>
      </c>
      <c r="N945" s="61" t="str">
        <f t="shared" ca="1" si="174"/>
        <v/>
      </c>
      <c r="O945" s="61"/>
      <c r="P945" s="62"/>
      <c r="Q945" s="62"/>
      <c r="R945" s="62"/>
      <c r="S945" s="62"/>
      <c r="T945" s="62"/>
      <c r="U945" s="63">
        <f t="shared" si="164"/>
        <v>0</v>
      </c>
    </row>
    <row r="946" spans="1:21" ht="15" hidden="1" customHeight="1" x14ac:dyDescent="0.3">
      <c r="A946" s="330"/>
      <c r="B946" s="56">
        <v>79</v>
      </c>
      <c r="C946" s="57" t="str">
        <f t="shared" ca="1" si="165"/>
        <v>10.12</v>
      </c>
      <c r="D946" s="57" t="str">
        <f t="shared" ca="1" si="166"/>
        <v>c</v>
      </c>
      <c r="E946" s="57" t="s">
        <v>10</v>
      </c>
      <c r="F946" s="64" t="str">
        <f t="shared" ca="1" si="167"/>
        <v>https://conservatoire.agglo-larochelle.fr/</v>
      </c>
      <c r="G946" s="57" t="str">
        <f t="shared" ca="1" si="168"/>
        <v>AA</v>
      </c>
      <c r="H946" s="57" t="str">
        <f t="shared" ca="1" si="169"/>
        <v/>
      </c>
      <c r="I946" s="57" t="str">
        <f t="shared" ca="1" si="170"/>
        <v/>
      </c>
      <c r="J946" s="59" t="str">
        <f t="shared" ca="1" si="171"/>
        <v/>
      </c>
      <c r="K946" s="60" t="str">
        <f t="shared" ca="1" si="172"/>
        <v/>
      </c>
      <c r="L946" s="60"/>
      <c r="M946" s="60">
        <f t="shared" ca="1" si="173"/>
        <v>0</v>
      </c>
      <c r="N946" s="61" t="str">
        <f t="shared" ca="1" si="174"/>
        <v/>
      </c>
      <c r="O946" s="61"/>
      <c r="P946" s="62"/>
      <c r="Q946" s="62"/>
      <c r="R946" s="62"/>
      <c r="S946" s="62"/>
      <c r="T946" s="62"/>
      <c r="U946" s="63">
        <f t="shared" si="164"/>
        <v>0</v>
      </c>
    </row>
    <row r="947" spans="1:21" ht="15" hidden="1" customHeight="1" x14ac:dyDescent="0.3">
      <c r="A947" s="330"/>
      <c r="B947" s="56">
        <v>79</v>
      </c>
      <c r="C947" s="57" t="str">
        <f t="shared" ca="1" si="165"/>
        <v>10.12</v>
      </c>
      <c r="D947" s="57" t="str">
        <f t="shared" ca="1" si="166"/>
        <v>c</v>
      </c>
      <c r="E947" s="57" t="s">
        <v>13</v>
      </c>
      <c r="F947" s="64" t="str">
        <f t="shared" ca="1" si="167"/>
        <v>https://conservatoire.agglo-larochelle.fr/plan-du-site</v>
      </c>
      <c r="G947" s="57" t="str">
        <f t="shared" ca="1" si="168"/>
        <v>AA</v>
      </c>
      <c r="H947" s="57" t="str">
        <f t="shared" ca="1" si="169"/>
        <v/>
      </c>
      <c r="I947" s="57" t="str">
        <f t="shared" ca="1" si="170"/>
        <v/>
      </c>
      <c r="J947" s="59" t="str">
        <f t="shared" ca="1" si="171"/>
        <v/>
      </c>
      <c r="K947" s="60" t="str">
        <f t="shared" ca="1" si="172"/>
        <v/>
      </c>
      <c r="L947" s="60"/>
      <c r="M947" s="60">
        <f t="shared" ca="1" si="173"/>
        <v>0</v>
      </c>
      <c r="N947" s="61" t="str">
        <f t="shared" ca="1" si="174"/>
        <v/>
      </c>
      <c r="O947" s="61"/>
      <c r="P947" s="62"/>
      <c r="Q947" s="62"/>
      <c r="R947" s="62"/>
      <c r="S947" s="62"/>
      <c r="T947" s="62"/>
      <c r="U947" s="63">
        <f t="shared" si="164"/>
        <v>0</v>
      </c>
    </row>
    <row r="948" spans="1:21" ht="15" hidden="1" customHeight="1" x14ac:dyDescent="0.3">
      <c r="A948" s="330"/>
      <c r="B948" s="56">
        <v>79</v>
      </c>
      <c r="C948" s="57" t="str">
        <f t="shared" ca="1" si="165"/>
        <v>10.12</v>
      </c>
      <c r="D948" s="57" t="str">
        <f t="shared" ca="1" si="166"/>
        <v>c</v>
      </c>
      <c r="E948" s="57" t="s">
        <v>16</v>
      </c>
      <c r="F948" s="64" t="str">
        <f t="shared" ca="1" si="167"/>
        <v>https://conservatoire.agglo-larochelle.fr/musique</v>
      </c>
      <c r="G948" s="57" t="str">
        <f t="shared" ca="1" si="168"/>
        <v>AA</v>
      </c>
      <c r="H948" s="57" t="str">
        <f t="shared" ca="1" si="169"/>
        <v/>
      </c>
      <c r="I948" s="57" t="str">
        <f t="shared" ca="1" si="170"/>
        <v/>
      </c>
      <c r="J948" s="59" t="str">
        <f t="shared" ca="1" si="171"/>
        <v/>
      </c>
      <c r="K948" s="60" t="str">
        <f t="shared" ca="1" si="172"/>
        <v/>
      </c>
      <c r="L948" s="60"/>
      <c r="M948" s="60">
        <f t="shared" ca="1" si="173"/>
        <v>0</v>
      </c>
      <c r="N948" s="61" t="str">
        <f t="shared" ca="1" si="174"/>
        <v/>
      </c>
      <c r="O948" s="61"/>
      <c r="P948" s="62"/>
      <c r="Q948" s="62"/>
      <c r="R948" s="62"/>
      <c r="S948" s="62"/>
      <c r="T948" s="62"/>
      <c r="U948" s="63">
        <f t="shared" si="164"/>
        <v>0</v>
      </c>
    </row>
    <row r="949" spans="1:21" ht="15" hidden="1" customHeight="1" x14ac:dyDescent="0.3">
      <c r="A949" s="330"/>
      <c r="B949" s="56">
        <v>79</v>
      </c>
      <c r="C949" s="57" t="str">
        <f t="shared" ca="1" si="165"/>
        <v>10.12</v>
      </c>
      <c r="D949" s="57" t="str">
        <f t="shared" ca="1" si="166"/>
        <v>c</v>
      </c>
      <c r="E949" s="57" t="s">
        <v>19</v>
      </c>
      <c r="F949" s="64" t="str">
        <f t="shared" ca="1" si="167"/>
        <v>https://conservatoire.agglo-larochelle.fr/musique/parcours-du-musicien</v>
      </c>
      <c r="G949" s="57" t="str">
        <f t="shared" ca="1" si="168"/>
        <v>AA</v>
      </c>
      <c r="H949" s="57" t="str">
        <f t="shared" ca="1" si="169"/>
        <v/>
      </c>
      <c r="I949" s="57" t="str">
        <f t="shared" ca="1" si="170"/>
        <v/>
      </c>
      <c r="J949" s="59" t="str">
        <f t="shared" ca="1" si="171"/>
        <v/>
      </c>
      <c r="K949" s="60" t="str">
        <f t="shared" ca="1" si="172"/>
        <v/>
      </c>
      <c r="L949" s="60"/>
      <c r="M949" s="60">
        <f t="shared" ca="1" si="173"/>
        <v>0</v>
      </c>
      <c r="N949" s="61" t="str">
        <f t="shared" ca="1" si="174"/>
        <v/>
      </c>
      <c r="O949" s="61"/>
      <c r="P949" s="62"/>
      <c r="Q949" s="62"/>
      <c r="R949" s="62"/>
      <c r="S949" s="62"/>
      <c r="T949" s="62"/>
      <c r="U949" s="63">
        <f t="shared" si="164"/>
        <v>0</v>
      </c>
    </row>
    <row r="950" spans="1:21" ht="15" hidden="1" customHeight="1" x14ac:dyDescent="0.3">
      <c r="A950" s="330"/>
      <c r="B950" s="56">
        <v>79</v>
      </c>
      <c r="C950" s="57" t="str">
        <f t="shared" ca="1" si="165"/>
        <v>10.12</v>
      </c>
      <c r="D950" s="57" t="str">
        <f t="shared" ca="1" si="166"/>
        <v>c</v>
      </c>
      <c r="E950" s="57" t="s">
        <v>22</v>
      </c>
      <c r="F950" s="64" t="str">
        <f t="shared" ca="1" si="167"/>
        <v>https://conservatoire.agglo-larochelle.fr/musique/enseignants-musique</v>
      </c>
      <c r="G950" s="57" t="str">
        <f t="shared" ca="1" si="168"/>
        <v>AA</v>
      </c>
      <c r="H950" s="57" t="str">
        <f t="shared" ca="1" si="169"/>
        <v/>
      </c>
      <c r="I950" s="57" t="str">
        <f t="shared" ca="1" si="170"/>
        <v/>
      </c>
      <c r="J950" s="59" t="str">
        <f t="shared" ca="1" si="171"/>
        <v/>
      </c>
      <c r="K950" s="60" t="str">
        <f t="shared" ca="1" si="172"/>
        <v/>
      </c>
      <c r="L950" s="60"/>
      <c r="M950" s="60">
        <f t="shared" ca="1" si="173"/>
        <v>0</v>
      </c>
      <c r="N950" s="61" t="str">
        <f t="shared" ca="1" si="174"/>
        <v/>
      </c>
      <c r="O950" s="61"/>
      <c r="P950" s="62"/>
      <c r="Q950" s="62"/>
      <c r="R950" s="62"/>
      <c r="S950" s="62"/>
      <c r="T950" s="62"/>
      <c r="U950" s="63">
        <f t="shared" si="164"/>
        <v>0</v>
      </c>
    </row>
    <row r="951" spans="1:21" ht="15" hidden="1" customHeight="1" x14ac:dyDescent="0.3">
      <c r="A951" s="330"/>
      <c r="B951" s="56">
        <v>79</v>
      </c>
      <c r="C951" s="57" t="str">
        <f t="shared" ca="1" si="165"/>
        <v>10.12</v>
      </c>
      <c r="D951" s="57" t="str">
        <f t="shared" ca="1" si="166"/>
        <v>c</v>
      </c>
      <c r="E951" s="57" t="s">
        <v>25</v>
      </c>
      <c r="F951" s="64" t="str">
        <f t="shared" ca="1" si="167"/>
        <v>https://conservatoire.agglo-larochelle.fr/agenda?</v>
      </c>
      <c r="G951" s="57" t="str">
        <f t="shared" ca="1" si="168"/>
        <v>AA</v>
      </c>
      <c r="H951" s="57" t="str">
        <f t="shared" ca="1" si="169"/>
        <v/>
      </c>
      <c r="I951" s="57" t="str">
        <f t="shared" ca="1" si="170"/>
        <v/>
      </c>
      <c r="J951" s="59" t="str">
        <f t="shared" ca="1" si="171"/>
        <v/>
      </c>
      <c r="K951" s="60" t="str">
        <f t="shared" ca="1" si="172"/>
        <v/>
      </c>
      <c r="L951" s="60"/>
      <c r="M951" s="60">
        <f t="shared" ca="1" si="173"/>
        <v>0</v>
      </c>
      <c r="N951" s="61" t="str">
        <f t="shared" ca="1" si="174"/>
        <v/>
      </c>
      <c r="O951" s="61"/>
      <c r="P951" s="62"/>
      <c r="Q951" s="62"/>
      <c r="R951" s="62"/>
      <c r="S951" s="62"/>
      <c r="T951" s="62"/>
      <c r="U951" s="63">
        <f t="shared" si="164"/>
        <v>0</v>
      </c>
    </row>
    <row r="952" spans="1:21" ht="15" hidden="1" customHeight="1" x14ac:dyDescent="0.3">
      <c r="A952" s="330"/>
      <c r="B952" s="56">
        <v>79</v>
      </c>
      <c r="C952" s="57" t="str">
        <f t="shared" ca="1" si="165"/>
        <v>10.12</v>
      </c>
      <c r="D952" s="57" t="str">
        <f t="shared" ca="1" si="166"/>
        <v>c</v>
      </c>
      <c r="E952" s="57" t="s">
        <v>28</v>
      </c>
      <c r="F952" s="64" t="str">
        <f t="shared" ca="1" si="167"/>
        <v>https://conservatoire.agglo-larochelle.fr/agenda?article=conservatoire-funky-band-et-ateliers-musiques-actuelles</v>
      </c>
      <c r="G952" s="57" t="str">
        <f t="shared" ca="1" si="168"/>
        <v>AA</v>
      </c>
      <c r="H952" s="57" t="str">
        <f t="shared" ca="1" si="169"/>
        <v/>
      </c>
      <c r="I952" s="57" t="str">
        <f t="shared" ca="1" si="170"/>
        <v/>
      </c>
      <c r="J952" s="59" t="str">
        <f t="shared" ca="1" si="171"/>
        <v/>
      </c>
      <c r="K952" s="60" t="str">
        <f t="shared" ca="1" si="172"/>
        <v/>
      </c>
      <c r="L952" s="60"/>
      <c r="M952" s="60">
        <f t="shared" ca="1" si="173"/>
        <v>0</v>
      </c>
      <c r="N952" s="61" t="str">
        <f t="shared" ca="1" si="174"/>
        <v/>
      </c>
      <c r="O952" s="61"/>
      <c r="P952" s="62"/>
      <c r="Q952" s="62"/>
      <c r="R952" s="62"/>
      <c r="S952" s="62"/>
      <c r="T952" s="62"/>
      <c r="U952" s="63">
        <f t="shared" si="164"/>
        <v>0</v>
      </c>
    </row>
    <row r="953" spans="1:21" ht="15" hidden="1" customHeight="1" x14ac:dyDescent="0.3">
      <c r="A953" s="330"/>
      <c r="B953" s="56">
        <v>79</v>
      </c>
      <c r="C953" s="57" t="str">
        <f t="shared" ca="1" si="165"/>
        <v>10.12</v>
      </c>
      <c r="D953" s="57" t="str">
        <f t="shared" ca="1" si="166"/>
        <v>c</v>
      </c>
      <c r="E953" s="57" t="s">
        <v>31</v>
      </c>
      <c r="F953" s="64" t="str">
        <f t="shared" ca="1" si="167"/>
        <v>https://conservatoire.agglo-larochelle.fr/actualites</v>
      </c>
      <c r="G953" s="57" t="str">
        <f t="shared" ca="1" si="168"/>
        <v>AA</v>
      </c>
      <c r="H953" s="57" t="str">
        <f t="shared" ca="1" si="169"/>
        <v/>
      </c>
      <c r="I953" s="57" t="str">
        <f t="shared" ca="1" si="170"/>
        <v/>
      </c>
      <c r="J953" s="59" t="str">
        <f t="shared" ca="1" si="171"/>
        <v/>
      </c>
      <c r="K953" s="60" t="str">
        <f t="shared" ca="1" si="172"/>
        <v/>
      </c>
      <c r="L953" s="60"/>
      <c r="M953" s="60">
        <f t="shared" ca="1" si="173"/>
        <v>0</v>
      </c>
      <c r="N953" s="61" t="str">
        <f t="shared" ca="1" si="174"/>
        <v/>
      </c>
      <c r="O953" s="61"/>
      <c r="P953" s="62"/>
      <c r="Q953" s="62"/>
      <c r="R953" s="62"/>
      <c r="S953" s="62"/>
      <c r="T953" s="62"/>
      <c r="U953" s="63">
        <f t="shared" si="164"/>
        <v>0</v>
      </c>
    </row>
    <row r="954" spans="1:21" ht="15" hidden="1" customHeight="1" x14ac:dyDescent="0.3">
      <c r="A954" s="330"/>
      <c r="B954" s="56">
        <v>79</v>
      </c>
      <c r="C954" s="57" t="str">
        <f t="shared" ca="1" si="165"/>
        <v>10.12</v>
      </c>
      <c r="D954" s="57" t="str">
        <f t="shared" ca="1" si="166"/>
        <v>c</v>
      </c>
      <c r="E954" s="57" t="s">
        <v>34</v>
      </c>
      <c r="F954" s="64" t="str">
        <f t="shared" ca="1" si="167"/>
        <v>https://conservatoire.agglo-larochelle.fr/-/ouverture-de-saison</v>
      </c>
      <c r="G954" s="57" t="str">
        <f t="shared" ca="1" si="168"/>
        <v>AA</v>
      </c>
      <c r="H954" s="57" t="str">
        <f t="shared" ca="1" si="169"/>
        <v/>
      </c>
      <c r="I954" s="57" t="str">
        <f t="shared" ca="1" si="170"/>
        <v/>
      </c>
      <c r="J954" s="59" t="str">
        <f t="shared" ca="1" si="171"/>
        <v/>
      </c>
      <c r="K954" s="60" t="str">
        <f t="shared" ca="1" si="172"/>
        <v/>
      </c>
      <c r="L954" s="60"/>
      <c r="M954" s="60">
        <f t="shared" ca="1" si="173"/>
        <v>0</v>
      </c>
      <c r="N954" s="61" t="str">
        <f t="shared" ca="1" si="174"/>
        <v/>
      </c>
      <c r="O954" s="61"/>
      <c r="P954" s="62"/>
      <c r="Q954" s="62"/>
      <c r="R954" s="62"/>
      <c r="S954" s="62"/>
      <c r="T954" s="62"/>
      <c r="U954" s="63">
        <f t="shared" si="164"/>
        <v>0</v>
      </c>
    </row>
    <row r="955" spans="1:21" ht="15" hidden="1" customHeight="1" x14ac:dyDescent="0.3">
      <c r="A955" s="330"/>
      <c r="B955" s="56">
        <v>79</v>
      </c>
      <c r="C955" s="57" t="str">
        <f t="shared" ca="1" si="165"/>
        <v>10.12</v>
      </c>
      <c r="D955" s="57" t="str">
        <f t="shared" ca="1" si="166"/>
        <v>c</v>
      </c>
      <c r="E955" s="57" t="s">
        <v>37</v>
      </c>
      <c r="F955" s="64" t="str">
        <f t="shared" ca="1" si="167"/>
        <v>https://conservatoire.agglo-larochelle.fr/contactez-nous</v>
      </c>
      <c r="G955" s="57" t="str">
        <f t="shared" ca="1" si="168"/>
        <v>AA</v>
      </c>
      <c r="H955" s="57" t="str">
        <f t="shared" ca="1" si="169"/>
        <v/>
      </c>
      <c r="I955" s="57" t="str">
        <f t="shared" ca="1" si="170"/>
        <v/>
      </c>
      <c r="J955" s="59" t="str">
        <f t="shared" ca="1" si="171"/>
        <v/>
      </c>
      <c r="K955" s="60" t="str">
        <f t="shared" ca="1" si="172"/>
        <v/>
      </c>
      <c r="L955" s="60"/>
      <c r="M955" s="60">
        <f t="shared" ca="1" si="173"/>
        <v>0</v>
      </c>
      <c r="N955" s="61" t="str">
        <f t="shared" ca="1" si="174"/>
        <v/>
      </c>
      <c r="O955" s="61"/>
      <c r="P955" s="62"/>
      <c r="Q955" s="62"/>
      <c r="R955" s="62"/>
      <c r="S955" s="62"/>
      <c r="T955" s="62"/>
      <c r="U955" s="63">
        <f t="shared" si="164"/>
        <v>0</v>
      </c>
    </row>
    <row r="956" spans="1:21" ht="15" hidden="1" customHeight="1" x14ac:dyDescent="0.3">
      <c r="A956" s="330"/>
      <c r="B956" s="56">
        <v>79</v>
      </c>
      <c r="C956" s="57" t="str">
        <f t="shared" ca="1" si="165"/>
        <v>10.12</v>
      </c>
      <c r="D956" s="57" t="str">
        <f t="shared" ca="1" si="166"/>
        <v>c</v>
      </c>
      <c r="E956" s="57" t="s">
        <v>40</v>
      </c>
      <c r="F956" s="64" t="str">
        <f t="shared" ca="1" si="167"/>
        <v>https://conservatoire.agglo-larochelle.fr/pratique/reseau-des-ecoles-de-l-agglo?article=puilboreau-a-deux-pas-de-la</v>
      </c>
      <c r="G956" s="57" t="str">
        <f t="shared" ca="1" si="168"/>
        <v>AA</v>
      </c>
      <c r="H956" s="57" t="str">
        <f t="shared" ca="1" si="169"/>
        <v/>
      </c>
      <c r="I956" s="57" t="str">
        <f t="shared" ca="1" si="170"/>
        <v/>
      </c>
      <c r="J956" s="59" t="str">
        <f t="shared" ca="1" si="171"/>
        <v/>
      </c>
      <c r="K956" s="60" t="str">
        <f t="shared" ca="1" si="172"/>
        <v/>
      </c>
      <c r="L956" s="60"/>
      <c r="M956" s="60">
        <f t="shared" ca="1" si="173"/>
        <v>0</v>
      </c>
      <c r="N956" s="61" t="str">
        <f t="shared" ca="1" si="174"/>
        <v/>
      </c>
      <c r="O956" s="61"/>
      <c r="P956" s="62"/>
      <c r="Q956" s="62"/>
      <c r="R956" s="62"/>
      <c r="S956" s="62"/>
      <c r="T956" s="62"/>
      <c r="U956" s="63">
        <f t="shared" si="164"/>
        <v>0</v>
      </c>
    </row>
    <row r="957" spans="1:21" ht="15" hidden="1" customHeight="1" x14ac:dyDescent="0.3">
      <c r="A957" s="330"/>
      <c r="B957" s="56">
        <v>79</v>
      </c>
      <c r="C957" s="57" t="str">
        <f t="shared" ca="1" si="165"/>
        <v>10.12</v>
      </c>
      <c r="D957" s="57" t="str">
        <f t="shared" ca="1" si="166"/>
        <v>c</v>
      </c>
      <c r="E957" s="57" t="s">
        <v>43</v>
      </c>
      <c r="F957" s="64" t="str">
        <f t="shared" ca="1" si="167"/>
        <v>https://conservatoire.agglo-larochelle.fr/ressources-documentaires</v>
      </c>
      <c r="G957" s="57" t="str">
        <f t="shared" ca="1" si="168"/>
        <v>AA</v>
      </c>
      <c r="H957" s="57" t="str">
        <f t="shared" ca="1" si="169"/>
        <v/>
      </c>
      <c r="I957" s="57" t="str">
        <f t="shared" ca="1" si="170"/>
        <v/>
      </c>
      <c r="J957" s="59" t="str">
        <f t="shared" ca="1" si="171"/>
        <v/>
      </c>
      <c r="K957" s="60" t="str">
        <f t="shared" ca="1" si="172"/>
        <v/>
      </c>
      <c r="L957" s="60"/>
      <c r="M957" s="60">
        <f t="shared" ca="1" si="173"/>
        <v>0</v>
      </c>
      <c r="N957" s="61" t="str">
        <f t="shared" ca="1" si="174"/>
        <v/>
      </c>
      <c r="O957" s="61"/>
      <c r="P957" s="62"/>
      <c r="Q957" s="62"/>
      <c r="R957" s="62"/>
      <c r="S957" s="62"/>
      <c r="T957" s="62"/>
      <c r="U957" s="63">
        <f t="shared" si="164"/>
        <v>0</v>
      </c>
    </row>
    <row r="958" spans="1:21" ht="15" hidden="1" customHeight="1" x14ac:dyDescent="0.3">
      <c r="A958" s="330"/>
      <c r="B958" s="56">
        <v>79</v>
      </c>
      <c r="C958" s="57" t="str">
        <f t="shared" ca="1" si="165"/>
        <v>10.12</v>
      </c>
      <c r="D958" s="57" t="str">
        <f t="shared" ca="1" si="166"/>
        <v>c</v>
      </c>
      <c r="E958" s="57" t="s">
        <v>46</v>
      </c>
      <c r="F958" s="64" t="str">
        <f t="shared" ca="1" si="167"/>
        <v>https://conservatoire.agglo-larochelle.fr/accessibilite</v>
      </c>
      <c r="G958" s="57" t="str">
        <f t="shared" ca="1" si="168"/>
        <v>AA</v>
      </c>
      <c r="H958" s="57" t="str">
        <f t="shared" ca="1" si="169"/>
        <v/>
      </c>
      <c r="I958" s="57" t="str">
        <f t="shared" ca="1" si="170"/>
        <v/>
      </c>
      <c r="J958" s="59" t="str">
        <f t="shared" ca="1" si="171"/>
        <v/>
      </c>
      <c r="K958" s="60" t="str">
        <f t="shared" ca="1" si="172"/>
        <v/>
      </c>
      <c r="L958" s="60"/>
      <c r="M958" s="60">
        <f t="shared" ca="1" si="173"/>
        <v>0</v>
      </c>
      <c r="N958" s="61" t="str">
        <f t="shared" ca="1" si="174"/>
        <v/>
      </c>
      <c r="O958" s="61"/>
      <c r="P958" s="62"/>
      <c r="Q958" s="62"/>
      <c r="R958" s="62"/>
      <c r="S958" s="62"/>
      <c r="T958" s="62"/>
      <c r="U958" s="63">
        <f t="shared" si="164"/>
        <v>0</v>
      </c>
    </row>
    <row r="959" spans="1:21" ht="15" hidden="1" customHeight="1" x14ac:dyDescent="0.3">
      <c r="A959" s="330"/>
      <c r="B959" s="56">
        <v>79</v>
      </c>
      <c r="C959" s="57" t="str">
        <f t="shared" ca="1" si="165"/>
        <v>10.12</v>
      </c>
      <c r="D959" s="57" t="str">
        <f t="shared" ca="1" si="166"/>
        <v>c</v>
      </c>
      <c r="E959" s="57" t="s">
        <v>49</v>
      </c>
      <c r="F959" s="64" t="str">
        <f t="shared" ca="1" si="167"/>
        <v>https://conservatoire.agglo-larochelle.fr/mentions-legales</v>
      </c>
      <c r="G959" s="57" t="str">
        <f t="shared" ca="1" si="168"/>
        <v>AA</v>
      </c>
      <c r="H959" s="57" t="str">
        <f t="shared" ca="1" si="169"/>
        <v/>
      </c>
      <c r="I959" s="57" t="str">
        <f t="shared" ca="1" si="170"/>
        <v/>
      </c>
      <c r="J959" s="59" t="str">
        <f t="shared" ca="1" si="171"/>
        <v/>
      </c>
      <c r="K959" s="60" t="str">
        <f t="shared" ca="1" si="172"/>
        <v/>
      </c>
      <c r="L959" s="60"/>
      <c r="M959" s="60">
        <f t="shared" ca="1" si="173"/>
        <v>0</v>
      </c>
      <c r="N959" s="61" t="str">
        <f t="shared" ca="1" si="174"/>
        <v/>
      </c>
      <c r="O959" s="61"/>
      <c r="P959" s="62"/>
      <c r="Q959" s="62"/>
      <c r="R959" s="62"/>
      <c r="S959" s="62"/>
      <c r="T959" s="62"/>
      <c r="U959" s="63">
        <f t="shared" si="164"/>
        <v>0</v>
      </c>
    </row>
    <row r="960" spans="1:21" ht="15" hidden="1" customHeight="1" x14ac:dyDescent="0.3">
      <c r="A960" s="330"/>
      <c r="B960" s="56">
        <v>80</v>
      </c>
      <c r="C960" s="57" t="str">
        <f t="shared" ca="1" si="165"/>
        <v>10.13</v>
      </c>
      <c r="D960" s="57" t="str">
        <f t="shared" ca="1" si="166"/>
        <v>na</v>
      </c>
      <c r="E960" s="57" t="s">
        <v>10</v>
      </c>
      <c r="F960" s="64" t="str">
        <f t="shared" ca="1" si="167"/>
        <v>https://conservatoire.agglo-larochelle.fr/</v>
      </c>
      <c r="G960" s="57" t="str">
        <f t="shared" ca="1" si="168"/>
        <v>AA</v>
      </c>
      <c r="H960" s="57" t="str">
        <f t="shared" ca="1" si="169"/>
        <v/>
      </c>
      <c r="I960" s="57" t="str">
        <f t="shared" ca="1" si="170"/>
        <v/>
      </c>
      <c r="J960" s="59" t="str">
        <f t="shared" ca="1" si="171"/>
        <v/>
      </c>
      <c r="K960" s="60" t="str">
        <f t="shared" ca="1" si="172"/>
        <v/>
      </c>
      <c r="L960" s="60"/>
      <c r="M960" s="60">
        <f t="shared" ca="1" si="173"/>
        <v>0</v>
      </c>
      <c r="N960" s="61" t="str">
        <f t="shared" ca="1" si="174"/>
        <v/>
      </c>
      <c r="O960" s="61"/>
      <c r="P960" s="62"/>
      <c r="Q960" s="62"/>
      <c r="R960" s="62"/>
      <c r="S960" s="62"/>
      <c r="T960" s="62"/>
      <c r="U960" s="63">
        <f t="shared" si="164"/>
        <v>0</v>
      </c>
    </row>
    <row r="961" spans="1:21" ht="15" hidden="1" customHeight="1" x14ac:dyDescent="0.3">
      <c r="A961" s="330"/>
      <c r="B961" s="56">
        <v>80</v>
      </c>
      <c r="C961" s="57" t="str">
        <f t="shared" ca="1" si="165"/>
        <v>10.13</v>
      </c>
      <c r="D961" s="57" t="str">
        <f t="shared" ca="1" si="166"/>
        <v>na</v>
      </c>
      <c r="E961" s="57" t="s">
        <v>13</v>
      </c>
      <c r="F961" s="64" t="str">
        <f t="shared" ca="1" si="167"/>
        <v>https://conservatoire.agglo-larochelle.fr/plan-du-site</v>
      </c>
      <c r="G961" s="57" t="str">
        <f t="shared" ca="1" si="168"/>
        <v>AA</v>
      </c>
      <c r="H961" s="57" t="str">
        <f t="shared" ca="1" si="169"/>
        <v/>
      </c>
      <c r="I961" s="57" t="str">
        <f t="shared" ca="1" si="170"/>
        <v/>
      </c>
      <c r="J961" s="59" t="str">
        <f t="shared" ca="1" si="171"/>
        <v/>
      </c>
      <c r="K961" s="60" t="str">
        <f t="shared" ca="1" si="172"/>
        <v/>
      </c>
      <c r="L961" s="60"/>
      <c r="M961" s="60">
        <f t="shared" ca="1" si="173"/>
        <v>0</v>
      </c>
      <c r="N961" s="61" t="str">
        <f t="shared" ca="1" si="174"/>
        <v/>
      </c>
      <c r="O961" s="61"/>
      <c r="P961" s="62"/>
      <c r="Q961" s="62"/>
      <c r="R961" s="62"/>
      <c r="S961" s="62"/>
      <c r="T961" s="62"/>
      <c r="U961" s="63">
        <f t="shared" si="164"/>
        <v>0</v>
      </c>
    </row>
    <row r="962" spans="1:21" ht="15" hidden="1" customHeight="1" x14ac:dyDescent="0.3">
      <c r="A962" s="330"/>
      <c r="B962" s="46">
        <v>80</v>
      </c>
      <c r="C962" s="47" t="str">
        <f t="shared" ca="1" si="165"/>
        <v>10.13</v>
      </c>
      <c r="D962" s="47" t="str">
        <f t="shared" ca="1" si="166"/>
        <v>na</v>
      </c>
      <c r="E962" s="47" t="s">
        <v>16</v>
      </c>
      <c r="F962" s="65" t="str">
        <f t="shared" ca="1" si="167"/>
        <v>https://conservatoire.agglo-larochelle.fr/musique</v>
      </c>
      <c r="G962" s="47" t="str">
        <f t="shared" ca="1" si="168"/>
        <v>AA</v>
      </c>
      <c r="H962" s="47" t="str">
        <f t="shared" ca="1" si="169"/>
        <v/>
      </c>
      <c r="I962" s="47" t="str">
        <f t="shared" ca="1" si="170"/>
        <v/>
      </c>
      <c r="J962" s="49" t="str">
        <f t="shared" ca="1" si="171"/>
        <v/>
      </c>
      <c r="K962" s="50" t="str">
        <f t="shared" ca="1" si="172"/>
        <v/>
      </c>
      <c r="L962" s="50"/>
      <c r="M962" s="50">
        <f t="shared" ca="1" si="173"/>
        <v>0</v>
      </c>
      <c r="N962" s="51" t="str">
        <f t="shared" ca="1" si="174"/>
        <v/>
      </c>
      <c r="O962" s="51"/>
      <c r="P962" s="52"/>
      <c r="Q962" s="52"/>
      <c r="R962" s="52"/>
      <c r="S962" s="52"/>
      <c r="T962" s="52"/>
      <c r="U962" s="53">
        <f t="shared" si="164"/>
        <v>0</v>
      </c>
    </row>
    <row r="963" spans="1:21" ht="15" hidden="1" customHeight="1" x14ac:dyDescent="0.3">
      <c r="A963" s="330"/>
      <c r="B963" s="56">
        <v>80</v>
      </c>
      <c r="C963" s="57" t="str">
        <f t="shared" ca="1" si="165"/>
        <v>10.13</v>
      </c>
      <c r="D963" s="57" t="str">
        <f t="shared" ca="1" si="166"/>
        <v>na</v>
      </c>
      <c r="E963" s="57" t="s">
        <v>19</v>
      </c>
      <c r="F963" s="64" t="str">
        <f t="shared" ca="1" si="167"/>
        <v>https://conservatoire.agglo-larochelle.fr/musique/parcours-du-musicien</v>
      </c>
      <c r="G963" s="57" t="str">
        <f t="shared" ca="1" si="168"/>
        <v>AA</v>
      </c>
      <c r="H963" s="57" t="str">
        <f t="shared" ca="1" si="169"/>
        <v/>
      </c>
      <c r="I963" s="57" t="str">
        <f t="shared" ca="1" si="170"/>
        <v/>
      </c>
      <c r="J963" s="59" t="str">
        <f t="shared" ca="1" si="171"/>
        <v/>
      </c>
      <c r="K963" s="60" t="str">
        <f t="shared" ca="1" si="172"/>
        <v/>
      </c>
      <c r="L963" s="60"/>
      <c r="M963" s="60">
        <f t="shared" ca="1" si="173"/>
        <v>0</v>
      </c>
      <c r="N963" s="61" t="str">
        <f t="shared" ca="1" si="174"/>
        <v/>
      </c>
      <c r="O963" s="61"/>
      <c r="P963" s="62"/>
      <c r="Q963" s="62"/>
      <c r="R963" s="62"/>
      <c r="S963" s="62"/>
      <c r="T963" s="62"/>
      <c r="U963" s="63">
        <f t="shared" si="164"/>
        <v>0</v>
      </c>
    </row>
    <row r="964" spans="1:21" ht="15" hidden="1" customHeight="1" x14ac:dyDescent="0.3">
      <c r="A964" s="330"/>
      <c r="B964" s="56">
        <v>80</v>
      </c>
      <c r="C964" s="57" t="str">
        <f t="shared" ca="1" si="165"/>
        <v>10.13</v>
      </c>
      <c r="D964" s="57" t="str">
        <f t="shared" ca="1" si="166"/>
        <v>na</v>
      </c>
      <c r="E964" s="57" t="s">
        <v>22</v>
      </c>
      <c r="F964" s="64" t="str">
        <f t="shared" ca="1" si="167"/>
        <v>https://conservatoire.agglo-larochelle.fr/musique/enseignants-musique</v>
      </c>
      <c r="G964" s="57" t="str">
        <f t="shared" ca="1" si="168"/>
        <v>AA</v>
      </c>
      <c r="H964" s="57" t="str">
        <f t="shared" ca="1" si="169"/>
        <v/>
      </c>
      <c r="I964" s="57" t="str">
        <f t="shared" ca="1" si="170"/>
        <v/>
      </c>
      <c r="J964" s="59" t="str">
        <f t="shared" ca="1" si="171"/>
        <v/>
      </c>
      <c r="K964" s="60" t="str">
        <f t="shared" ca="1" si="172"/>
        <v/>
      </c>
      <c r="L964" s="60"/>
      <c r="M964" s="60">
        <f t="shared" ca="1" si="173"/>
        <v>0</v>
      </c>
      <c r="N964" s="61" t="str">
        <f t="shared" ca="1" si="174"/>
        <v/>
      </c>
      <c r="O964" s="61"/>
      <c r="P964" s="62"/>
      <c r="Q964" s="62"/>
      <c r="R964" s="62"/>
      <c r="S964" s="62"/>
      <c r="T964" s="62"/>
      <c r="U964" s="63">
        <f t="shared" si="164"/>
        <v>0</v>
      </c>
    </row>
    <row r="965" spans="1:21" ht="15" hidden="1" customHeight="1" x14ac:dyDescent="0.3">
      <c r="A965" s="330"/>
      <c r="B965" s="56">
        <v>80</v>
      </c>
      <c r="C965" s="57" t="str">
        <f t="shared" ca="1" si="165"/>
        <v>10.13</v>
      </c>
      <c r="D965" s="57" t="str">
        <f t="shared" ca="1" si="166"/>
        <v>na</v>
      </c>
      <c r="E965" s="57" t="s">
        <v>25</v>
      </c>
      <c r="F965" s="64" t="str">
        <f t="shared" ca="1" si="167"/>
        <v>https://conservatoire.agglo-larochelle.fr/agenda?</v>
      </c>
      <c r="G965" s="57" t="str">
        <f t="shared" ca="1" si="168"/>
        <v>AA</v>
      </c>
      <c r="H965" s="57" t="str">
        <f t="shared" ca="1" si="169"/>
        <v/>
      </c>
      <c r="I965" s="57" t="str">
        <f t="shared" ca="1" si="170"/>
        <v/>
      </c>
      <c r="J965" s="59" t="str">
        <f t="shared" ca="1" si="171"/>
        <v/>
      </c>
      <c r="K965" s="60" t="str">
        <f t="shared" ca="1" si="172"/>
        <v/>
      </c>
      <c r="L965" s="60"/>
      <c r="M965" s="60">
        <f t="shared" ca="1" si="173"/>
        <v>0</v>
      </c>
      <c r="N965" s="61" t="str">
        <f t="shared" ca="1" si="174"/>
        <v/>
      </c>
      <c r="O965" s="61"/>
      <c r="P965" s="62"/>
      <c r="Q965" s="62"/>
      <c r="R965" s="62"/>
      <c r="S965" s="62"/>
      <c r="T965" s="62"/>
      <c r="U965" s="63">
        <f t="shared" si="164"/>
        <v>0</v>
      </c>
    </row>
    <row r="966" spans="1:21" ht="15" hidden="1" customHeight="1" x14ac:dyDescent="0.3">
      <c r="A966" s="330"/>
      <c r="B966" s="56">
        <v>80</v>
      </c>
      <c r="C966" s="57" t="str">
        <f t="shared" ca="1" si="165"/>
        <v>10.13</v>
      </c>
      <c r="D966" s="57" t="str">
        <f t="shared" ca="1" si="166"/>
        <v>na</v>
      </c>
      <c r="E966" s="57" t="s">
        <v>28</v>
      </c>
      <c r="F966" s="64" t="str">
        <f t="shared" ca="1" si="167"/>
        <v>https://conservatoire.agglo-larochelle.fr/agenda?article=conservatoire-funky-band-et-ateliers-musiques-actuelles</v>
      </c>
      <c r="G966" s="57" t="str">
        <f t="shared" ca="1" si="168"/>
        <v>AA</v>
      </c>
      <c r="H966" s="57" t="str">
        <f t="shared" ca="1" si="169"/>
        <v/>
      </c>
      <c r="I966" s="57" t="str">
        <f t="shared" ca="1" si="170"/>
        <v/>
      </c>
      <c r="J966" s="59" t="str">
        <f t="shared" ca="1" si="171"/>
        <v/>
      </c>
      <c r="K966" s="60" t="str">
        <f t="shared" ca="1" si="172"/>
        <v/>
      </c>
      <c r="L966" s="60"/>
      <c r="M966" s="60">
        <f t="shared" ca="1" si="173"/>
        <v>0</v>
      </c>
      <c r="N966" s="61" t="str">
        <f t="shared" ca="1" si="174"/>
        <v/>
      </c>
      <c r="O966" s="61"/>
      <c r="P966" s="62"/>
      <c r="Q966" s="62"/>
      <c r="R966" s="62"/>
      <c r="S966" s="62"/>
      <c r="T966" s="62"/>
      <c r="U966" s="63">
        <f t="shared" si="164"/>
        <v>0</v>
      </c>
    </row>
    <row r="967" spans="1:21" ht="15" hidden="1" customHeight="1" x14ac:dyDescent="0.3">
      <c r="A967" s="330"/>
      <c r="B967" s="56">
        <v>80</v>
      </c>
      <c r="C967" s="57" t="str">
        <f t="shared" ca="1" si="165"/>
        <v>10.13</v>
      </c>
      <c r="D967" s="57" t="str">
        <f t="shared" ca="1" si="166"/>
        <v>na</v>
      </c>
      <c r="E967" s="57" t="s">
        <v>31</v>
      </c>
      <c r="F967" s="64" t="str">
        <f t="shared" ca="1" si="167"/>
        <v>https://conservatoire.agglo-larochelle.fr/actualites</v>
      </c>
      <c r="G967" s="57" t="str">
        <f t="shared" ca="1" si="168"/>
        <v>AA</v>
      </c>
      <c r="H967" s="57" t="str">
        <f t="shared" ca="1" si="169"/>
        <v/>
      </c>
      <c r="I967" s="57" t="str">
        <f t="shared" ca="1" si="170"/>
        <v/>
      </c>
      <c r="J967" s="59" t="str">
        <f t="shared" ca="1" si="171"/>
        <v/>
      </c>
      <c r="K967" s="60" t="str">
        <f t="shared" ca="1" si="172"/>
        <v/>
      </c>
      <c r="L967" s="60"/>
      <c r="M967" s="60">
        <f t="shared" ca="1" si="173"/>
        <v>0</v>
      </c>
      <c r="N967" s="61" t="str">
        <f t="shared" ca="1" si="174"/>
        <v/>
      </c>
      <c r="O967" s="61"/>
      <c r="P967" s="62"/>
      <c r="Q967" s="62"/>
      <c r="R967" s="62"/>
      <c r="S967" s="62"/>
      <c r="T967" s="62"/>
      <c r="U967" s="63">
        <f t="shared" si="164"/>
        <v>0</v>
      </c>
    </row>
    <row r="968" spans="1:21" ht="15" hidden="1" customHeight="1" x14ac:dyDescent="0.3">
      <c r="A968" s="330"/>
      <c r="B968" s="56">
        <v>80</v>
      </c>
      <c r="C968" s="57" t="str">
        <f t="shared" ca="1" si="165"/>
        <v>10.13</v>
      </c>
      <c r="D968" s="57" t="str">
        <f t="shared" ca="1" si="166"/>
        <v>na</v>
      </c>
      <c r="E968" s="57" t="s">
        <v>34</v>
      </c>
      <c r="F968" s="64" t="str">
        <f t="shared" ca="1" si="167"/>
        <v>https://conservatoire.agglo-larochelle.fr/-/ouverture-de-saison</v>
      </c>
      <c r="G968" s="57" t="str">
        <f t="shared" ca="1" si="168"/>
        <v>AA</v>
      </c>
      <c r="H968" s="57" t="str">
        <f t="shared" ca="1" si="169"/>
        <v/>
      </c>
      <c r="I968" s="57" t="str">
        <f t="shared" ca="1" si="170"/>
        <v/>
      </c>
      <c r="J968" s="59" t="str">
        <f t="shared" ca="1" si="171"/>
        <v/>
      </c>
      <c r="K968" s="60" t="str">
        <f t="shared" ca="1" si="172"/>
        <v/>
      </c>
      <c r="L968" s="60"/>
      <c r="M968" s="60">
        <f t="shared" ca="1" si="173"/>
        <v>0</v>
      </c>
      <c r="N968" s="61" t="str">
        <f t="shared" ca="1" si="174"/>
        <v/>
      </c>
      <c r="O968" s="61"/>
      <c r="P968" s="62"/>
      <c r="Q968" s="62"/>
      <c r="R968" s="62"/>
      <c r="S968" s="62"/>
      <c r="T968" s="62"/>
      <c r="U968" s="63">
        <f t="shared" ref="U968:U1031" si="175">SUM($P968:$T968)</f>
        <v>0</v>
      </c>
    </row>
    <row r="969" spans="1:21" ht="15" hidden="1" customHeight="1" x14ac:dyDescent="0.3">
      <c r="A969" s="330"/>
      <c r="B969" s="56">
        <v>80</v>
      </c>
      <c r="C969" s="57" t="str">
        <f t="shared" ca="1" si="165"/>
        <v>10.13</v>
      </c>
      <c r="D969" s="57" t="str">
        <f t="shared" ca="1" si="166"/>
        <v>na</v>
      </c>
      <c r="E969" s="57" t="s">
        <v>37</v>
      </c>
      <c r="F969" s="64" t="str">
        <f t="shared" ca="1" si="167"/>
        <v>https://conservatoire.agglo-larochelle.fr/contactez-nous</v>
      </c>
      <c r="G969" s="57" t="str">
        <f t="shared" ca="1" si="168"/>
        <v>AA</v>
      </c>
      <c r="H969" s="57" t="str">
        <f t="shared" ca="1" si="169"/>
        <v/>
      </c>
      <c r="I969" s="57" t="str">
        <f t="shared" ca="1" si="170"/>
        <v/>
      </c>
      <c r="J969" s="59" t="str">
        <f t="shared" ca="1" si="171"/>
        <v/>
      </c>
      <c r="K969" s="60" t="str">
        <f t="shared" ca="1" si="172"/>
        <v/>
      </c>
      <c r="L969" s="60"/>
      <c r="M969" s="60">
        <f t="shared" ca="1" si="173"/>
        <v>0</v>
      </c>
      <c r="N969" s="61" t="str">
        <f t="shared" ca="1" si="174"/>
        <v/>
      </c>
      <c r="O969" s="61"/>
      <c r="P969" s="62"/>
      <c r="Q969" s="62"/>
      <c r="R969" s="62"/>
      <c r="S969" s="62"/>
      <c r="T969" s="62"/>
      <c r="U969" s="63">
        <f t="shared" si="175"/>
        <v>0</v>
      </c>
    </row>
    <row r="970" spans="1:21" ht="15" hidden="1" customHeight="1" x14ac:dyDescent="0.3">
      <c r="A970" s="330"/>
      <c r="B970" s="56">
        <v>80</v>
      </c>
      <c r="C970" s="57" t="str">
        <f t="shared" ca="1" si="165"/>
        <v>10.13</v>
      </c>
      <c r="D970" s="57" t="str">
        <f t="shared" ca="1" si="166"/>
        <v>na</v>
      </c>
      <c r="E970" s="57" t="s">
        <v>40</v>
      </c>
      <c r="F970" s="64" t="str">
        <f t="shared" ca="1" si="167"/>
        <v>https://conservatoire.agglo-larochelle.fr/pratique/reseau-des-ecoles-de-l-agglo?article=puilboreau-a-deux-pas-de-la</v>
      </c>
      <c r="G970" s="57" t="str">
        <f t="shared" ca="1" si="168"/>
        <v>AA</v>
      </c>
      <c r="H970" s="57" t="str">
        <f t="shared" ca="1" si="169"/>
        <v/>
      </c>
      <c r="I970" s="57" t="str">
        <f t="shared" ca="1" si="170"/>
        <v/>
      </c>
      <c r="J970" s="59" t="str">
        <f t="shared" ca="1" si="171"/>
        <v/>
      </c>
      <c r="K970" s="60" t="str">
        <f t="shared" ca="1" si="172"/>
        <v/>
      </c>
      <c r="L970" s="60"/>
      <c r="M970" s="60">
        <f t="shared" ca="1" si="173"/>
        <v>0</v>
      </c>
      <c r="N970" s="61" t="str">
        <f t="shared" ca="1" si="174"/>
        <v/>
      </c>
      <c r="O970" s="61"/>
      <c r="P970" s="62"/>
      <c r="Q970" s="62"/>
      <c r="R970" s="62"/>
      <c r="S970" s="62"/>
      <c r="T970" s="62"/>
      <c r="U970" s="63">
        <f t="shared" si="175"/>
        <v>0</v>
      </c>
    </row>
    <row r="971" spans="1:21" ht="15" hidden="1" customHeight="1" x14ac:dyDescent="0.3">
      <c r="A971" s="330"/>
      <c r="B971" s="56">
        <v>80</v>
      </c>
      <c r="C971" s="57" t="str">
        <f t="shared" ca="1" si="165"/>
        <v>10.13</v>
      </c>
      <c r="D971" s="57" t="str">
        <f t="shared" ca="1" si="166"/>
        <v>na</v>
      </c>
      <c r="E971" s="57" t="s">
        <v>43</v>
      </c>
      <c r="F971" s="64" t="str">
        <f t="shared" ca="1" si="167"/>
        <v>https://conservatoire.agglo-larochelle.fr/ressources-documentaires</v>
      </c>
      <c r="G971" s="57" t="str">
        <f t="shared" ca="1" si="168"/>
        <v>AA</v>
      </c>
      <c r="H971" s="57" t="str">
        <f t="shared" ca="1" si="169"/>
        <v/>
      </c>
      <c r="I971" s="57" t="str">
        <f t="shared" ca="1" si="170"/>
        <v/>
      </c>
      <c r="J971" s="59" t="str">
        <f t="shared" ca="1" si="171"/>
        <v/>
      </c>
      <c r="K971" s="60" t="str">
        <f t="shared" ca="1" si="172"/>
        <v/>
      </c>
      <c r="L971" s="60"/>
      <c r="M971" s="60">
        <f t="shared" ca="1" si="173"/>
        <v>0</v>
      </c>
      <c r="N971" s="61" t="str">
        <f t="shared" ca="1" si="174"/>
        <v/>
      </c>
      <c r="O971" s="61"/>
      <c r="P971" s="62"/>
      <c r="Q971" s="62"/>
      <c r="R971" s="62"/>
      <c r="S971" s="62"/>
      <c r="T971" s="62"/>
      <c r="U971" s="63">
        <f t="shared" si="175"/>
        <v>0</v>
      </c>
    </row>
    <row r="972" spans="1:21" ht="15" hidden="1" customHeight="1" x14ac:dyDescent="0.3">
      <c r="A972" s="330"/>
      <c r="B972" s="56">
        <v>80</v>
      </c>
      <c r="C972" s="57" t="str">
        <f t="shared" ca="1" si="165"/>
        <v>10.13</v>
      </c>
      <c r="D972" s="57" t="str">
        <f t="shared" ca="1" si="166"/>
        <v>na</v>
      </c>
      <c r="E972" s="57" t="s">
        <v>46</v>
      </c>
      <c r="F972" s="64" t="str">
        <f t="shared" ca="1" si="167"/>
        <v>https://conservatoire.agglo-larochelle.fr/accessibilite</v>
      </c>
      <c r="G972" s="57" t="str">
        <f t="shared" ca="1" si="168"/>
        <v>AA</v>
      </c>
      <c r="H972" s="57" t="str">
        <f t="shared" ca="1" si="169"/>
        <v/>
      </c>
      <c r="I972" s="57" t="str">
        <f t="shared" ca="1" si="170"/>
        <v/>
      </c>
      <c r="J972" s="59" t="str">
        <f t="shared" ca="1" si="171"/>
        <v/>
      </c>
      <c r="K972" s="60" t="str">
        <f t="shared" ca="1" si="172"/>
        <v/>
      </c>
      <c r="L972" s="60"/>
      <c r="M972" s="60">
        <f t="shared" ca="1" si="173"/>
        <v>0</v>
      </c>
      <c r="N972" s="61" t="str">
        <f t="shared" ca="1" si="174"/>
        <v/>
      </c>
      <c r="O972" s="61"/>
      <c r="P972" s="62"/>
      <c r="Q972" s="62"/>
      <c r="R972" s="62"/>
      <c r="S972" s="62"/>
      <c r="T972" s="62"/>
      <c r="U972" s="63">
        <f t="shared" si="175"/>
        <v>0</v>
      </c>
    </row>
    <row r="973" spans="1:21" ht="15" hidden="1" customHeight="1" x14ac:dyDescent="0.3">
      <c r="A973" s="330"/>
      <c r="B973" s="56">
        <v>80</v>
      </c>
      <c r="C973" s="57" t="str">
        <f t="shared" ca="1" si="165"/>
        <v>10.13</v>
      </c>
      <c r="D973" s="57" t="str">
        <f t="shared" ca="1" si="166"/>
        <v>na</v>
      </c>
      <c r="E973" s="57" t="s">
        <v>49</v>
      </c>
      <c r="F973" s="64" t="str">
        <f t="shared" ca="1" si="167"/>
        <v>https://conservatoire.agglo-larochelle.fr/mentions-legales</v>
      </c>
      <c r="G973" s="57" t="str">
        <f t="shared" ca="1" si="168"/>
        <v>AA</v>
      </c>
      <c r="H973" s="57" t="str">
        <f t="shared" ca="1" si="169"/>
        <v/>
      </c>
      <c r="I973" s="57" t="str">
        <f t="shared" ca="1" si="170"/>
        <v/>
      </c>
      <c r="J973" s="59" t="str">
        <f t="shared" ca="1" si="171"/>
        <v/>
      </c>
      <c r="K973" s="60" t="str">
        <f t="shared" ca="1" si="172"/>
        <v/>
      </c>
      <c r="L973" s="60"/>
      <c r="M973" s="60">
        <f t="shared" ca="1" si="173"/>
        <v>0</v>
      </c>
      <c r="N973" s="61" t="str">
        <f t="shared" ca="1" si="174"/>
        <v/>
      </c>
      <c r="O973" s="61"/>
      <c r="P973" s="62"/>
      <c r="Q973" s="62"/>
      <c r="R973" s="62"/>
      <c r="S973" s="62"/>
      <c r="T973" s="62"/>
      <c r="U973" s="63">
        <f t="shared" si="175"/>
        <v>0</v>
      </c>
    </row>
    <row r="974" spans="1:21" ht="15" hidden="1" customHeight="1" x14ac:dyDescent="0.3">
      <c r="A974" s="330"/>
      <c r="B974" s="56">
        <v>81</v>
      </c>
      <c r="C974" s="57" t="str">
        <f t="shared" ca="1" si="165"/>
        <v>10.14</v>
      </c>
      <c r="D974" s="57" t="str">
        <f t="shared" ca="1" si="166"/>
        <v>na</v>
      </c>
      <c r="E974" s="57" t="s">
        <v>10</v>
      </c>
      <c r="F974" s="64" t="str">
        <f t="shared" ca="1" si="167"/>
        <v>https://conservatoire.agglo-larochelle.fr/</v>
      </c>
      <c r="G974" s="57" t="str">
        <f t="shared" ca="1" si="168"/>
        <v>A</v>
      </c>
      <c r="H974" s="57" t="str">
        <f t="shared" ca="1" si="169"/>
        <v/>
      </c>
      <c r="I974" s="57" t="str">
        <f t="shared" ca="1" si="170"/>
        <v/>
      </c>
      <c r="J974" s="59" t="str">
        <f t="shared" ca="1" si="171"/>
        <v/>
      </c>
      <c r="K974" s="60" t="str">
        <f t="shared" ca="1" si="172"/>
        <v/>
      </c>
      <c r="L974" s="60"/>
      <c r="M974" s="60">
        <f t="shared" ca="1" si="173"/>
        <v>0</v>
      </c>
      <c r="N974" s="61" t="str">
        <f t="shared" ca="1" si="174"/>
        <v/>
      </c>
      <c r="O974" s="61"/>
      <c r="P974" s="62"/>
      <c r="Q974" s="62"/>
      <c r="R974" s="62"/>
      <c r="S974" s="62"/>
      <c r="T974" s="62"/>
      <c r="U974" s="63">
        <f t="shared" si="175"/>
        <v>0</v>
      </c>
    </row>
    <row r="975" spans="1:21" ht="15" hidden="1" customHeight="1" x14ac:dyDescent="0.3">
      <c r="A975" s="330"/>
      <c r="B975" s="56">
        <v>81</v>
      </c>
      <c r="C975" s="57" t="str">
        <f t="shared" ca="1" si="165"/>
        <v>10.14</v>
      </c>
      <c r="D975" s="57" t="str">
        <f t="shared" ca="1" si="166"/>
        <v>na</v>
      </c>
      <c r="E975" s="57" t="s">
        <v>13</v>
      </c>
      <c r="F975" s="64" t="str">
        <f t="shared" ca="1" si="167"/>
        <v>https://conservatoire.agglo-larochelle.fr/plan-du-site</v>
      </c>
      <c r="G975" s="57" t="str">
        <f t="shared" ca="1" si="168"/>
        <v>A</v>
      </c>
      <c r="H975" s="57" t="str">
        <f t="shared" ca="1" si="169"/>
        <v/>
      </c>
      <c r="I975" s="57" t="str">
        <f t="shared" ca="1" si="170"/>
        <v/>
      </c>
      <c r="J975" s="59" t="str">
        <f t="shared" ca="1" si="171"/>
        <v/>
      </c>
      <c r="K975" s="60" t="str">
        <f t="shared" ca="1" si="172"/>
        <v/>
      </c>
      <c r="L975" s="60"/>
      <c r="M975" s="60">
        <f t="shared" ca="1" si="173"/>
        <v>0</v>
      </c>
      <c r="N975" s="61" t="str">
        <f t="shared" ca="1" si="174"/>
        <v/>
      </c>
      <c r="O975" s="61"/>
      <c r="P975" s="62"/>
      <c r="Q975" s="62"/>
      <c r="R975" s="62"/>
      <c r="S975" s="62"/>
      <c r="T975" s="62"/>
      <c r="U975" s="63">
        <f t="shared" si="175"/>
        <v>0</v>
      </c>
    </row>
    <row r="976" spans="1:21" ht="15" hidden="1" customHeight="1" x14ac:dyDescent="0.3">
      <c r="A976" s="330"/>
      <c r="B976" s="56">
        <v>81</v>
      </c>
      <c r="C976" s="57" t="str">
        <f t="shared" ca="1" si="165"/>
        <v>10.14</v>
      </c>
      <c r="D976" s="57" t="str">
        <f t="shared" ca="1" si="166"/>
        <v>na</v>
      </c>
      <c r="E976" s="57" t="s">
        <v>16</v>
      </c>
      <c r="F976" s="64" t="str">
        <f t="shared" ca="1" si="167"/>
        <v>https://conservatoire.agglo-larochelle.fr/musique</v>
      </c>
      <c r="G976" s="57" t="str">
        <f t="shared" ca="1" si="168"/>
        <v>A</v>
      </c>
      <c r="H976" s="57" t="str">
        <f t="shared" ca="1" si="169"/>
        <v/>
      </c>
      <c r="I976" s="57" t="str">
        <f t="shared" ca="1" si="170"/>
        <v/>
      </c>
      <c r="J976" s="59" t="str">
        <f t="shared" ca="1" si="171"/>
        <v/>
      </c>
      <c r="K976" s="60" t="str">
        <f t="shared" ca="1" si="172"/>
        <v/>
      </c>
      <c r="L976" s="60"/>
      <c r="M976" s="60">
        <f t="shared" ca="1" si="173"/>
        <v>0</v>
      </c>
      <c r="N976" s="61" t="str">
        <f t="shared" ca="1" si="174"/>
        <v/>
      </c>
      <c r="O976" s="61"/>
      <c r="P976" s="62"/>
      <c r="Q976" s="62"/>
      <c r="R976" s="62"/>
      <c r="S976" s="62"/>
      <c r="T976" s="62"/>
      <c r="U976" s="63">
        <f t="shared" si="175"/>
        <v>0</v>
      </c>
    </row>
    <row r="977" spans="1:21" ht="15" hidden="1" customHeight="1" x14ac:dyDescent="0.3">
      <c r="A977" s="330"/>
      <c r="B977" s="56">
        <v>81</v>
      </c>
      <c r="C977" s="57" t="str">
        <f t="shared" ca="1" si="165"/>
        <v>10.14</v>
      </c>
      <c r="D977" s="57" t="str">
        <f t="shared" ca="1" si="166"/>
        <v>na</v>
      </c>
      <c r="E977" s="57" t="s">
        <v>19</v>
      </c>
      <c r="F977" s="64" t="str">
        <f t="shared" ca="1" si="167"/>
        <v>https://conservatoire.agglo-larochelle.fr/musique/parcours-du-musicien</v>
      </c>
      <c r="G977" s="57" t="str">
        <f t="shared" ca="1" si="168"/>
        <v>A</v>
      </c>
      <c r="H977" s="57" t="str">
        <f t="shared" ca="1" si="169"/>
        <v/>
      </c>
      <c r="I977" s="57" t="str">
        <f t="shared" ca="1" si="170"/>
        <v/>
      </c>
      <c r="J977" s="59" t="str">
        <f t="shared" ca="1" si="171"/>
        <v/>
      </c>
      <c r="K977" s="60" t="str">
        <f t="shared" ca="1" si="172"/>
        <v/>
      </c>
      <c r="L977" s="60"/>
      <c r="M977" s="60">
        <f t="shared" ca="1" si="173"/>
        <v>0</v>
      </c>
      <c r="N977" s="61" t="str">
        <f t="shared" ca="1" si="174"/>
        <v/>
      </c>
      <c r="O977" s="61"/>
      <c r="P977" s="62"/>
      <c r="Q977" s="62"/>
      <c r="R977" s="62"/>
      <c r="S977" s="62"/>
      <c r="T977" s="62"/>
      <c r="U977" s="63">
        <f t="shared" si="175"/>
        <v>0</v>
      </c>
    </row>
    <row r="978" spans="1:21" ht="15" hidden="1" customHeight="1" x14ac:dyDescent="0.3">
      <c r="A978" s="330"/>
      <c r="B978" s="56">
        <v>81</v>
      </c>
      <c r="C978" s="57" t="str">
        <f t="shared" ca="1" si="165"/>
        <v>10.14</v>
      </c>
      <c r="D978" s="57" t="str">
        <f t="shared" ca="1" si="166"/>
        <v>na</v>
      </c>
      <c r="E978" s="57" t="s">
        <v>22</v>
      </c>
      <c r="F978" s="64" t="str">
        <f t="shared" ca="1" si="167"/>
        <v>https://conservatoire.agglo-larochelle.fr/musique/enseignants-musique</v>
      </c>
      <c r="G978" s="57" t="str">
        <f t="shared" ca="1" si="168"/>
        <v>A</v>
      </c>
      <c r="H978" s="57" t="str">
        <f t="shared" ca="1" si="169"/>
        <v/>
      </c>
      <c r="I978" s="57" t="str">
        <f t="shared" ca="1" si="170"/>
        <v/>
      </c>
      <c r="J978" s="59" t="str">
        <f t="shared" ca="1" si="171"/>
        <v/>
      </c>
      <c r="K978" s="60" t="str">
        <f t="shared" ca="1" si="172"/>
        <v/>
      </c>
      <c r="L978" s="60"/>
      <c r="M978" s="60">
        <f t="shared" ca="1" si="173"/>
        <v>0</v>
      </c>
      <c r="N978" s="61" t="str">
        <f t="shared" ca="1" si="174"/>
        <v/>
      </c>
      <c r="O978" s="61"/>
      <c r="P978" s="62"/>
      <c r="Q978" s="62"/>
      <c r="R978" s="62"/>
      <c r="S978" s="62"/>
      <c r="T978" s="62"/>
      <c r="U978" s="63">
        <f t="shared" si="175"/>
        <v>0</v>
      </c>
    </row>
    <row r="979" spans="1:21" ht="15" hidden="1" customHeight="1" x14ac:dyDescent="0.3">
      <c r="A979" s="330"/>
      <c r="B979" s="56">
        <v>81</v>
      </c>
      <c r="C979" s="57" t="str">
        <f t="shared" ca="1" si="165"/>
        <v>10.14</v>
      </c>
      <c r="D979" s="57" t="str">
        <f t="shared" ca="1" si="166"/>
        <v>na</v>
      </c>
      <c r="E979" s="57" t="s">
        <v>25</v>
      </c>
      <c r="F979" s="64" t="str">
        <f t="shared" ca="1" si="167"/>
        <v>https://conservatoire.agglo-larochelle.fr/agenda?</v>
      </c>
      <c r="G979" s="57" t="str">
        <f t="shared" ca="1" si="168"/>
        <v>A</v>
      </c>
      <c r="H979" s="57" t="str">
        <f t="shared" ca="1" si="169"/>
        <v/>
      </c>
      <c r="I979" s="57" t="str">
        <f t="shared" ca="1" si="170"/>
        <v/>
      </c>
      <c r="J979" s="59" t="str">
        <f t="shared" ca="1" si="171"/>
        <v/>
      </c>
      <c r="K979" s="60" t="str">
        <f t="shared" ca="1" si="172"/>
        <v/>
      </c>
      <c r="L979" s="60"/>
      <c r="M979" s="60">
        <f t="shared" ca="1" si="173"/>
        <v>0</v>
      </c>
      <c r="N979" s="61" t="str">
        <f t="shared" ca="1" si="174"/>
        <v/>
      </c>
      <c r="O979" s="61"/>
      <c r="P979" s="62"/>
      <c r="Q979" s="62"/>
      <c r="R979" s="62"/>
      <c r="S979" s="62"/>
      <c r="T979" s="62"/>
      <c r="U979" s="63">
        <f t="shared" si="175"/>
        <v>0</v>
      </c>
    </row>
    <row r="980" spans="1:21" ht="15" hidden="1" customHeight="1" x14ac:dyDescent="0.3">
      <c r="A980" s="330"/>
      <c r="B980" s="46">
        <v>81</v>
      </c>
      <c r="C980" s="47" t="str">
        <f t="shared" ca="1" si="165"/>
        <v>10.14</v>
      </c>
      <c r="D980" s="47" t="str">
        <f t="shared" ca="1" si="166"/>
        <v>na</v>
      </c>
      <c r="E980" s="47" t="s">
        <v>28</v>
      </c>
      <c r="F980" s="65" t="str">
        <f t="shared" ca="1" si="167"/>
        <v>https://conservatoire.agglo-larochelle.fr/agenda?article=conservatoire-funky-band-et-ateliers-musiques-actuelles</v>
      </c>
      <c r="G980" s="47" t="str">
        <f t="shared" ca="1" si="168"/>
        <v>A</v>
      </c>
      <c r="H980" s="47" t="str">
        <f t="shared" ca="1" si="169"/>
        <v/>
      </c>
      <c r="I980" s="47" t="str">
        <f t="shared" ca="1" si="170"/>
        <v/>
      </c>
      <c r="J980" s="49" t="str">
        <f t="shared" ca="1" si="171"/>
        <v/>
      </c>
      <c r="K980" s="50" t="str">
        <f t="shared" ca="1" si="172"/>
        <v/>
      </c>
      <c r="L980" s="50"/>
      <c r="M980" s="50">
        <f t="shared" ca="1" si="173"/>
        <v>0</v>
      </c>
      <c r="N980" s="51" t="str">
        <f t="shared" ca="1" si="174"/>
        <v/>
      </c>
      <c r="O980" s="51"/>
      <c r="P980" s="52"/>
      <c r="Q980" s="52"/>
      <c r="R980" s="52"/>
      <c r="S980" s="52"/>
      <c r="T980" s="52"/>
      <c r="U980" s="53">
        <f t="shared" si="175"/>
        <v>0</v>
      </c>
    </row>
    <row r="981" spans="1:21" ht="15" hidden="1" customHeight="1" x14ac:dyDescent="0.3">
      <c r="A981" s="330"/>
      <c r="B981" s="56">
        <v>81</v>
      </c>
      <c r="C981" s="57" t="str">
        <f t="shared" ca="1" si="165"/>
        <v>10.14</v>
      </c>
      <c r="D981" s="57" t="str">
        <f t="shared" ca="1" si="166"/>
        <v>na</v>
      </c>
      <c r="E981" s="57" t="s">
        <v>31</v>
      </c>
      <c r="F981" s="64" t="str">
        <f t="shared" ca="1" si="167"/>
        <v>https://conservatoire.agglo-larochelle.fr/actualites</v>
      </c>
      <c r="G981" s="57" t="str">
        <f t="shared" ca="1" si="168"/>
        <v>A</v>
      </c>
      <c r="H981" s="57" t="str">
        <f t="shared" ca="1" si="169"/>
        <v/>
      </c>
      <c r="I981" s="57" t="str">
        <f t="shared" ca="1" si="170"/>
        <v/>
      </c>
      <c r="J981" s="59" t="str">
        <f t="shared" ca="1" si="171"/>
        <v/>
      </c>
      <c r="K981" s="60" t="str">
        <f t="shared" ca="1" si="172"/>
        <v/>
      </c>
      <c r="L981" s="60"/>
      <c r="M981" s="60">
        <f t="shared" ca="1" si="173"/>
        <v>0</v>
      </c>
      <c r="N981" s="61" t="str">
        <f t="shared" ca="1" si="174"/>
        <v/>
      </c>
      <c r="O981" s="61"/>
      <c r="P981" s="62"/>
      <c r="Q981" s="62"/>
      <c r="R981" s="62"/>
      <c r="S981" s="62"/>
      <c r="T981" s="62"/>
      <c r="U981" s="63">
        <f t="shared" si="175"/>
        <v>0</v>
      </c>
    </row>
    <row r="982" spans="1:21" ht="15" hidden="1" customHeight="1" x14ac:dyDescent="0.3">
      <c r="A982" s="330"/>
      <c r="B982" s="56">
        <v>81</v>
      </c>
      <c r="C982" s="57" t="str">
        <f t="shared" ca="1" si="165"/>
        <v>10.14</v>
      </c>
      <c r="D982" s="57" t="str">
        <f t="shared" ca="1" si="166"/>
        <v>na</v>
      </c>
      <c r="E982" s="57" t="s">
        <v>34</v>
      </c>
      <c r="F982" s="64" t="str">
        <f t="shared" ca="1" si="167"/>
        <v>https://conservatoire.agglo-larochelle.fr/-/ouverture-de-saison</v>
      </c>
      <c r="G982" s="57" t="str">
        <f t="shared" ca="1" si="168"/>
        <v>A</v>
      </c>
      <c r="H982" s="57" t="str">
        <f t="shared" ca="1" si="169"/>
        <v/>
      </c>
      <c r="I982" s="57" t="str">
        <f t="shared" ca="1" si="170"/>
        <v/>
      </c>
      <c r="J982" s="59" t="str">
        <f t="shared" ca="1" si="171"/>
        <v/>
      </c>
      <c r="K982" s="60" t="str">
        <f t="shared" ca="1" si="172"/>
        <v/>
      </c>
      <c r="L982" s="60"/>
      <c r="M982" s="60">
        <f t="shared" ca="1" si="173"/>
        <v>0</v>
      </c>
      <c r="N982" s="61" t="str">
        <f t="shared" ca="1" si="174"/>
        <v/>
      </c>
      <c r="O982" s="61"/>
      <c r="P982" s="62"/>
      <c r="Q982" s="62"/>
      <c r="R982" s="62"/>
      <c r="S982" s="62"/>
      <c r="T982" s="62"/>
      <c r="U982" s="63">
        <f t="shared" si="175"/>
        <v>0</v>
      </c>
    </row>
    <row r="983" spans="1:21" ht="15" hidden="1" customHeight="1" x14ac:dyDescent="0.3">
      <c r="A983" s="330"/>
      <c r="B983" s="56">
        <v>81</v>
      </c>
      <c r="C983" s="57" t="str">
        <f t="shared" ca="1" si="165"/>
        <v>10.14</v>
      </c>
      <c r="D983" s="57" t="str">
        <f t="shared" ca="1" si="166"/>
        <v>na</v>
      </c>
      <c r="E983" s="57" t="s">
        <v>37</v>
      </c>
      <c r="F983" s="64" t="str">
        <f t="shared" ca="1" si="167"/>
        <v>https://conservatoire.agglo-larochelle.fr/contactez-nous</v>
      </c>
      <c r="G983" s="57" t="str">
        <f t="shared" ca="1" si="168"/>
        <v>A</v>
      </c>
      <c r="H983" s="57" t="str">
        <f t="shared" ca="1" si="169"/>
        <v/>
      </c>
      <c r="I983" s="57" t="str">
        <f t="shared" ca="1" si="170"/>
        <v/>
      </c>
      <c r="J983" s="59" t="str">
        <f t="shared" ca="1" si="171"/>
        <v/>
      </c>
      <c r="K983" s="60" t="str">
        <f t="shared" ca="1" si="172"/>
        <v/>
      </c>
      <c r="L983" s="60"/>
      <c r="M983" s="60">
        <f t="shared" ca="1" si="173"/>
        <v>0</v>
      </c>
      <c r="N983" s="61" t="str">
        <f t="shared" ca="1" si="174"/>
        <v/>
      </c>
      <c r="O983" s="61"/>
      <c r="P983" s="62"/>
      <c r="Q983" s="62"/>
      <c r="R983" s="62"/>
      <c r="S983" s="62"/>
      <c r="T983" s="62"/>
      <c r="U983" s="63">
        <f t="shared" si="175"/>
        <v>0</v>
      </c>
    </row>
    <row r="984" spans="1:21" ht="15" hidden="1" customHeight="1" x14ac:dyDescent="0.3">
      <c r="A984" s="330"/>
      <c r="B984" s="56">
        <v>81</v>
      </c>
      <c r="C984" s="57" t="str">
        <f t="shared" ca="1" si="165"/>
        <v>10.14</v>
      </c>
      <c r="D984" s="57" t="str">
        <f t="shared" ca="1" si="166"/>
        <v>na</v>
      </c>
      <c r="E984" s="57" t="s">
        <v>40</v>
      </c>
      <c r="F984" s="64" t="str">
        <f t="shared" ca="1" si="167"/>
        <v>https://conservatoire.agglo-larochelle.fr/pratique/reseau-des-ecoles-de-l-agglo?article=puilboreau-a-deux-pas-de-la</v>
      </c>
      <c r="G984" s="57" t="str">
        <f t="shared" ca="1" si="168"/>
        <v>A</v>
      </c>
      <c r="H984" s="57" t="str">
        <f t="shared" ca="1" si="169"/>
        <v/>
      </c>
      <c r="I984" s="57" t="str">
        <f t="shared" ca="1" si="170"/>
        <v/>
      </c>
      <c r="J984" s="59" t="str">
        <f t="shared" ca="1" si="171"/>
        <v/>
      </c>
      <c r="K984" s="60" t="str">
        <f t="shared" ca="1" si="172"/>
        <v/>
      </c>
      <c r="L984" s="60"/>
      <c r="M984" s="60">
        <f t="shared" ca="1" si="173"/>
        <v>0</v>
      </c>
      <c r="N984" s="61" t="str">
        <f t="shared" ca="1" si="174"/>
        <v/>
      </c>
      <c r="O984" s="61"/>
      <c r="P984" s="62"/>
      <c r="Q984" s="62"/>
      <c r="R984" s="62"/>
      <c r="S984" s="62"/>
      <c r="T984" s="62"/>
      <c r="U984" s="63">
        <f t="shared" si="175"/>
        <v>0</v>
      </c>
    </row>
    <row r="985" spans="1:21" ht="15" hidden="1" customHeight="1" x14ac:dyDescent="0.3">
      <c r="A985" s="330"/>
      <c r="B985" s="56">
        <v>81</v>
      </c>
      <c r="C985" s="57" t="str">
        <f t="shared" ref="C985:C1048" ca="1" si="176">IF(INDIRECT($E985&amp;"!B"&amp;$B985)=0,"",INDIRECT($E985&amp;"!B"&amp;$B985))</f>
        <v>10.14</v>
      </c>
      <c r="D985" s="57" t="str">
        <f t="shared" ref="D985:D1048" ca="1" si="177">IF(INDIRECT($E985&amp;"!F"&amp;$B985)=0,"",INDIRECT($E985&amp;"!F"&amp;$B985))</f>
        <v>na</v>
      </c>
      <c r="E985" s="57" t="s">
        <v>43</v>
      </c>
      <c r="F985" s="64" t="str">
        <f t="shared" ref="F985:F1048" ca="1" si="178">HYPERLINK(INDIRECT($E985&amp;"!C3"))</f>
        <v>https://conservatoire.agglo-larochelle.fr/ressources-documentaires</v>
      </c>
      <c r="G985" s="57" t="str">
        <f t="shared" ref="G985:G1048" ca="1" si="179">IF(INDIRECT($E985&amp;"!C"&amp;$B985)=0,"",INDIRECT($E985&amp;"!C"&amp;$B985))</f>
        <v>A</v>
      </c>
      <c r="H985" s="57" t="str">
        <f t="shared" ref="H985:H1048" ca="1" si="180">IF(INDIRECT($E985&amp;"!D"&amp;$B985)=0,"",INDIRECT($E985&amp;"!D"&amp;$B985))</f>
        <v/>
      </c>
      <c r="I985" s="57" t="str">
        <f t="shared" ref="I985:I1048" ca="1" si="181">IF(INDIRECT($E985&amp;"!H"&amp;$B985)=0,"",INDIRECT($E985&amp;"!H"&amp;$B985))</f>
        <v/>
      </c>
      <c r="J985" s="59" t="str">
        <f t="shared" ref="J985:J1048" ca="1" si="182">IF(INDIRECT($E985&amp;"!I"&amp;$B985)=0,"",INDIRECT($E985&amp;"!I"&amp;$B985))</f>
        <v/>
      </c>
      <c r="K985" s="60" t="str">
        <f t="shared" ref="K985:K1048" ca="1" si="183">IFERROR(VLOOKUP($J985,$W$1:$AA$4,(MATCH($I985,$X$5:$AA$5,0))+1,FALSE),"")</f>
        <v/>
      </c>
      <c r="L985" s="60"/>
      <c r="M985" s="60">
        <f t="shared" ref="M985:M1048" ca="1" si="184">COUNTIFS($C$7:$C$1491,$C985,$D$7:$D$1491,"nc")</f>
        <v>0</v>
      </c>
      <c r="N985" s="61" t="str">
        <f t="shared" ref="N985:N1048" ca="1" si="185">IF(INDIRECT($E985&amp;"!J"&amp;$B985)=0,"",INDIRECT($E985&amp;"!J"&amp;$B985))</f>
        <v/>
      </c>
      <c r="O985" s="61"/>
      <c r="P985" s="62"/>
      <c r="Q985" s="62"/>
      <c r="R985" s="62"/>
      <c r="S985" s="62"/>
      <c r="T985" s="62"/>
      <c r="U985" s="63">
        <f t="shared" si="175"/>
        <v>0</v>
      </c>
    </row>
    <row r="986" spans="1:21" ht="15" hidden="1" customHeight="1" x14ac:dyDescent="0.3">
      <c r="A986" s="330"/>
      <c r="B986" s="56">
        <v>81</v>
      </c>
      <c r="C986" s="57" t="str">
        <f t="shared" ca="1" si="176"/>
        <v>10.14</v>
      </c>
      <c r="D986" s="57" t="str">
        <f t="shared" ca="1" si="177"/>
        <v>na</v>
      </c>
      <c r="E986" s="57" t="s">
        <v>46</v>
      </c>
      <c r="F986" s="64" t="str">
        <f t="shared" ca="1" si="178"/>
        <v>https://conservatoire.agglo-larochelle.fr/accessibilite</v>
      </c>
      <c r="G986" s="57" t="str">
        <f t="shared" ca="1" si="179"/>
        <v>A</v>
      </c>
      <c r="H986" s="57" t="str">
        <f t="shared" ca="1" si="180"/>
        <v/>
      </c>
      <c r="I986" s="57" t="str">
        <f t="shared" ca="1" si="181"/>
        <v/>
      </c>
      <c r="J986" s="59" t="str">
        <f t="shared" ca="1" si="182"/>
        <v/>
      </c>
      <c r="K986" s="60" t="str">
        <f t="shared" ca="1" si="183"/>
        <v/>
      </c>
      <c r="L986" s="60"/>
      <c r="M986" s="60">
        <f t="shared" ca="1" si="184"/>
        <v>0</v>
      </c>
      <c r="N986" s="61" t="str">
        <f t="shared" ca="1" si="185"/>
        <v/>
      </c>
      <c r="O986" s="61"/>
      <c r="P986" s="62"/>
      <c r="Q986" s="62"/>
      <c r="R986" s="62"/>
      <c r="S986" s="62"/>
      <c r="T986" s="62"/>
      <c r="U986" s="63">
        <f t="shared" si="175"/>
        <v>0</v>
      </c>
    </row>
    <row r="987" spans="1:21" ht="15" hidden="1" customHeight="1" x14ac:dyDescent="0.3">
      <c r="A987" s="330"/>
      <c r="B987" s="56">
        <v>81</v>
      </c>
      <c r="C987" s="57" t="str">
        <f t="shared" ca="1" si="176"/>
        <v>10.14</v>
      </c>
      <c r="D987" s="57" t="str">
        <f t="shared" ca="1" si="177"/>
        <v>na</v>
      </c>
      <c r="E987" s="57" t="s">
        <v>49</v>
      </c>
      <c r="F987" s="64" t="str">
        <f t="shared" ca="1" si="178"/>
        <v>https://conservatoire.agglo-larochelle.fr/mentions-legales</v>
      </c>
      <c r="G987" s="57" t="str">
        <f t="shared" ca="1" si="179"/>
        <v>A</v>
      </c>
      <c r="H987" s="57" t="str">
        <f t="shared" ca="1" si="180"/>
        <v/>
      </c>
      <c r="I987" s="57" t="str">
        <f t="shared" ca="1" si="181"/>
        <v/>
      </c>
      <c r="J987" s="59" t="str">
        <f t="shared" ca="1" si="182"/>
        <v/>
      </c>
      <c r="K987" s="60" t="str">
        <f t="shared" ca="1" si="183"/>
        <v/>
      </c>
      <c r="L987" s="60"/>
      <c r="M987" s="60">
        <f t="shared" ca="1" si="184"/>
        <v>0</v>
      </c>
      <c r="N987" s="61" t="str">
        <f t="shared" ca="1" si="185"/>
        <v/>
      </c>
      <c r="O987" s="61"/>
      <c r="P987" s="62"/>
      <c r="Q987" s="62"/>
      <c r="R987" s="62"/>
      <c r="S987" s="62"/>
      <c r="T987" s="62"/>
      <c r="U987" s="63">
        <f t="shared" si="175"/>
        <v>0</v>
      </c>
    </row>
    <row r="988" spans="1:21" ht="15" hidden="1" customHeight="1" x14ac:dyDescent="0.3">
      <c r="A988" s="330" t="s">
        <v>95</v>
      </c>
      <c r="B988" s="56">
        <v>82</v>
      </c>
      <c r="C988" s="57" t="str">
        <f t="shared" ca="1" si="176"/>
        <v>11.1</v>
      </c>
      <c r="D988" s="57" t="str">
        <f t="shared" ca="1" si="177"/>
        <v>c</v>
      </c>
      <c r="E988" s="57" t="s">
        <v>10</v>
      </c>
      <c r="F988" s="64" t="str">
        <f t="shared" ca="1" si="178"/>
        <v>https://conservatoire.agglo-larochelle.fr/</v>
      </c>
      <c r="G988" s="57" t="str">
        <f t="shared" ca="1" si="179"/>
        <v>A</v>
      </c>
      <c r="H988" s="57" t="str">
        <f t="shared" ca="1" si="180"/>
        <v>x</v>
      </c>
      <c r="I988" s="57" t="str">
        <f t="shared" ca="1" si="181"/>
        <v/>
      </c>
      <c r="J988" s="59" t="str">
        <f t="shared" ca="1" si="182"/>
        <v/>
      </c>
      <c r="K988" s="60" t="str">
        <f t="shared" ca="1" si="183"/>
        <v/>
      </c>
      <c r="L988" s="60"/>
      <c r="M988" s="60">
        <f t="shared" ca="1" si="184"/>
        <v>0</v>
      </c>
      <c r="N988" s="61" t="str">
        <f t="shared" ca="1" si="185"/>
        <v/>
      </c>
      <c r="O988" s="61"/>
      <c r="P988" s="62"/>
      <c r="Q988" s="62"/>
      <c r="R988" s="62"/>
      <c r="S988" s="62"/>
      <c r="T988" s="62"/>
      <c r="U988" s="63">
        <f t="shared" si="175"/>
        <v>0</v>
      </c>
    </row>
    <row r="989" spans="1:21" ht="15" hidden="1" customHeight="1" x14ac:dyDescent="0.3">
      <c r="A989" s="330"/>
      <c r="B989" s="56">
        <v>82</v>
      </c>
      <c r="C989" s="57" t="str">
        <f t="shared" ca="1" si="176"/>
        <v>11.1</v>
      </c>
      <c r="D989" s="57" t="str">
        <f t="shared" ca="1" si="177"/>
        <v>c</v>
      </c>
      <c r="E989" s="57" t="s">
        <v>13</v>
      </c>
      <c r="F989" s="64" t="str">
        <f t="shared" ca="1" si="178"/>
        <v>https://conservatoire.agglo-larochelle.fr/plan-du-site</v>
      </c>
      <c r="G989" s="57" t="str">
        <f t="shared" ca="1" si="179"/>
        <v>A</v>
      </c>
      <c r="H989" s="57" t="str">
        <f t="shared" ca="1" si="180"/>
        <v>x</v>
      </c>
      <c r="I989" s="57" t="str">
        <f t="shared" ca="1" si="181"/>
        <v/>
      </c>
      <c r="J989" s="59" t="str">
        <f t="shared" ca="1" si="182"/>
        <v/>
      </c>
      <c r="K989" s="60" t="str">
        <f t="shared" ca="1" si="183"/>
        <v/>
      </c>
      <c r="L989" s="60"/>
      <c r="M989" s="60">
        <f t="shared" ca="1" si="184"/>
        <v>0</v>
      </c>
      <c r="N989" s="61" t="str">
        <f t="shared" ca="1" si="185"/>
        <v/>
      </c>
      <c r="O989" s="61"/>
      <c r="P989" s="62"/>
      <c r="Q989" s="62"/>
      <c r="R989" s="62"/>
      <c r="S989" s="62"/>
      <c r="T989" s="62"/>
      <c r="U989" s="63">
        <f t="shared" si="175"/>
        <v>0</v>
      </c>
    </row>
    <row r="990" spans="1:21" ht="15" hidden="1" customHeight="1" x14ac:dyDescent="0.3">
      <c r="A990" s="330"/>
      <c r="B990" s="56">
        <v>82</v>
      </c>
      <c r="C990" s="57" t="str">
        <f t="shared" ca="1" si="176"/>
        <v>11.1</v>
      </c>
      <c r="D990" s="57" t="str">
        <f t="shared" ca="1" si="177"/>
        <v>c</v>
      </c>
      <c r="E990" s="57" t="s">
        <v>16</v>
      </c>
      <c r="F990" s="64" t="str">
        <f t="shared" ca="1" si="178"/>
        <v>https://conservatoire.agglo-larochelle.fr/musique</v>
      </c>
      <c r="G990" s="57" t="str">
        <f t="shared" ca="1" si="179"/>
        <v>A</v>
      </c>
      <c r="H990" s="57" t="str">
        <f t="shared" ca="1" si="180"/>
        <v>x</v>
      </c>
      <c r="I990" s="57" t="str">
        <f t="shared" ca="1" si="181"/>
        <v/>
      </c>
      <c r="J990" s="59" t="str">
        <f t="shared" ca="1" si="182"/>
        <v/>
      </c>
      <c r="K990" s="60" t="str">
        <f t="shared" ca="1" si="183"/>
        <v/>
      </c>
      <c r="L990" s="60"/>
      <c r="M990" s="60">
        <f t="shared" ca="1" si="184"/>
        <v>0</v>
      </c>
      <c r="N990" s="61" t="str">
        <f t="shared" ca="1" si="185"/>
        <v/>
      </c>
      <c r="O990" s="61"/>
      <c r="P990" s="62"/>
      <c r="Q990" s="62"/>
      <c r="R990" s="62"/>
      <c r="S990" s="62"/>
      <c r="T990" s="62"/>
      <c r="U990" s="63">
        <f t="shared" si="175"/>
        <v>0</v>
      </c>
    </row>
    <row r="991" spans="1:21" ht="15" hidden="1" customHeight="1" x14ac:dyDescent="0.3">
      <c r="A991" s="330"/>
      <c r="B991" s="56">
        <v>82</v>
      </c>
      <c r="C991" s="57" t="str">
        <f t="shared" ca="1" si="176"/>
        <v>11.1</v>
      </c>
      <c r="D991" s="57" t="str">
        <f t="shared" ca="1" si="177"/>
        <v>c</v>
      </c>
      <c r="E991" s="57" t="s">
        <v>19</v>
      </c>
      <c r="F991" s="64" t="str">
        <f t="shared" ca="1" si="178"/>
        <v>https://conservatoire.agglo-larochelle.fr/musique/parcours-du-musicien</v>
      </c>
      <c r="G991" s="57" t="str">
        <f t="shared" ca="1" si="179"/>
        <v>A</v>
      </c>
      <c r="H991" s="57" t="str">
        <f t="shared" ca="1" si="180"/>
        <v>x</v>
      </c>
      <c r="I991" s="57" t="str">
        <f t="shared" ca="1" si="181"/>
        <v/>
      </c>
      <c r="J991" s="59" t="str">
        <f t="shared" ca="1" si="182"/>
        <v/>
      </c>
      <c r="K991" s="60" t="str">
        <f t="shared" ca="1" si="183"/>
        <v/>
      </c>
      <c r="L991" s="60"/>
      <c r="M991" s="60">
        <f t="shared" ca="1" si="184"/>
        <v>0</v>
      </c>
      <c r="N991" s="61" t="str">
        <f t="shared" ca="1" si="185"/>
        <v/>
      </c>
      <c r="O991" s="61"/>
      <c r="P991" s="62"/>
      <c r="Q991" s="62"/>
      <c r="R991" s="62"/>
      <c r="S991" s="62"/>
      <c r="T991" s="62"/>
      <c r="U991" s="63">
        <f t="shared" si="175"/>
        <v>0</v>
      </c>
    </row>
    <row r="992" spans="1:21" ht="15" hidden="1" customHeight="1" x14ac:dyDescent="0.3">
      <c r="A992" s="330"/>
      <c r="B992" s="56">
        <v>82</v>
      </c>
      <c r="C992" s="57" t="str">
        <f t="shared" ca="1" si="176"/>
        <v>11.1</v>
      </c>
      <c r="D992" s="57" t="str">
        <f t="shared" ca="1" si="177"/>
        <v>c</v>
      </c>
      <c r="E992" s="57" t="s">
        <v>22</v>
      </c>
      <c r="F992" s="64" t="str">
        <f t="shared" ca="1" si="178"/>
        <v>https://conservatoire.agglo-larochelle.fr/musique/enseignants-musique</v>
      </c>
      <c r="G992" s="57" t="str">
        <f t="shared" ca="1" si="179"/>
        <v>A</v>
      </c>
      <c r="H992" s="57" t="str">
        <f t="shared" ca="1" si="180"/>
        <v>x</v>
      </c>
      <c r="I992" s="57" t="str">
        <f t="shared" ca="1" si="181"/>
        <v/>
      </c>
      <c r="J992" s="59" t="str">
        <f t="shared" ca="1" si="182"/>
        <v/>
      </c>
      <c r="K992" s="60" t="str">
        <f t="shared" ca="1" si="183"/>
        <v/>
      </c>
      <c r="L992" s="60"/>
      <c r="M992" s="60">
        <f t="shared" ca="1" si="184"/>
        <v>0</v>
      </c>
      <c r="N992" s="61" t="str">
        <f t="shared" ca="1" si="185"/>
        <v/>
      </c>
      <c r="O992" s="61"/>
      <c r="P992" s="62"/>
      <c r="Q992" s="62"/>
      <c r="R992" s="62"/>
      <c r="S992" s="62"/>
      <c r="T992" s="62"/>
      <c r="U992" s="63">
        <f t="shared" si="175"/>
        <v>0</v>
      </c>
    </row>
    <row r="993" spans="1:21" ht="15" hidden="1" customHeight="1" x14ac:dyDescent="0.3">
      <c r="A993" s="330"/>
      <c r="B993" s="56">
        <v>82</v>
      </c>
      <c r="C993" s="57" t="str">
        <f t="shared" ca="1" si="176"/>
        <v>11.1</v>
      </c>
      <c r="D993" s="57" t="str">
        <f t="shared" ca="1" si="177"/>
        <v>c</v>
      </c>
      <c r="E993" s="57" t="s">
        <v>25</v>
      </c>
      <c r="F993" s="64" t="str">
        <f t="shared" ca="1" si="178"/>
        <v>https://conservatoire.agglo-larochelle.fr/agenda?</v>
      </c>
      <c r="G993" s="57" t="str">
        <f t="shared" ca="1" si="179"/>
        <v>A</v>
      </c>
      <c r="H993" s="57" t="str">
        <f t="shared" ca="1" si="180"/>
        <v>x</v>
      </c>
      <c r="I993" s="57" t="str">
        <f t="shared" ca="1" si="181"/>
        <v/>
      </c>
      <c r="J993" s="59" t="str">
        <f t="shared" ca="1" si="182"/>
        <v/>
      </c>
      <c r="K993" s="60" t="str">
        <f t="shared" ca="1" si="183"/>
        <v/>
      </c>
      <c r="L993" s="60"/>
      <c r="M993" s="60">
        <f t="shared" ca="1" si="184"/>
        <v>0</v>
      </c>
      <c r="N993" s="61" t="str">
        <f t="shared" ca="1" si="185"/>
        <v/>
      </c>
      <c r="O993" s="61"/>
      <c r="P993" s="62"/>
      <c r="Q993" s="62"/>
      <c r="R993" s="62"/>
      <c r="S993" s="62"/>
      <c r="T993" s="62"/>
      <c r="U993" s="63">
        <f t="shared" si="175"/>
        <v>0</v>
      </c>
    </row>
    <row r="994" spans="1:21" ht="15" hidden="1" customHeight="1" x14ac:dyDescent="0.3">
      <c r="A994" s="330"/>
      <c r="B994" s="56">
        <v>82</v>
      </c>
      <c r="C994" s="57" t="str">
        <f t="shared" ca="1" si="176"/>
        <v>11.1</v>
      </c>
      <c r="D994" s="57" t="str">
        <f t="shared" ca="1" si="177"/>
        <v>c</v>
      </c>
      <c r="E994" s="57" t="s">
        <v>28</v>
      </c>
      <c r="F994" s="64" t="str">
        <f t="shared" ca="1" si="178"/>
        <v>https://conservatoire.agglo-larochelle.fr/agenda?article=conservatoire-funky-band-et-ateliers-musiques-actuelles</v>
      </c>
      <c r="G994" s="57" t="str">
        <f t="shared" ca="1" si="179"/>
        <v>A</v>
      </c>
      <c r="H994" s="57" t="str">
        <f t="shared" ca="1" si="180"/>
        <v>x</v>
      </c>
      <c r="I994" s="57" t="str">
        <f t="shared" ca="1" si="181"/>
        <v/>
      </c>
      <c r="J994" s="59" t="str">
        <f t="shared" ca="1" si="182"/>
        <v/>
      </c>
      <c r="K994" s="60" t="str">
        <f t="shared" ca="1" si="183"/>
        <v/>
      </c>
      <c r="L994" s="60"/>
      <c r="M994" s="60">
        <f t="shared" ca="1" si="184"/>
        <v>0</v>
      </c>
      <c r="N994" s="61" t="str">
        <f t="shared" ca="1" si="185"/>
        <v/>
      </c>
      <c r="O994" s="61"/>
      <c r="P994" s="62"/>
      <c r="Q994" s="62"/>
      <c r="R994" s="62"/>
      <c r="S994" s="62"/>
      <c r="T994" s="62"/>
      <c r="U994" s="63">
        <f t="shared" si="175"/>
        <v>0</v>
      </c>
    </row>
    <row r="995" spans="1:21" ht="15" hidden="1" customHeight="1" x14ac:dyDescent="0.3">
      <c r="A995" s="330"/>
      <c r="B995" s="56">
        <v>82</v>
      </c>
      <c r="C995" s="57" t="str">
        <f t="shared" ca="1" si="176"/>
        <v>11.1</v>
      </c>
      <c r="D995" s="57" t="str">
        <f t="shared" ca="1" si="177"/>
        <v>c</v>
      </c>
      <c r="E995" s="57" t="s">
        <v>31</v>
      </c>
      <c r="F995" s="64" t="str">
        <f t="shared" ca="1" si="178"/>
        <v>https://conservatoire.agglo-larochelle.fr/actualites</v>
      </c>
      <c r="G995" s="57" t="str">
        <f t="shared" ca="1" si="179"/>
        <v>A</v>
      </c>
      <c r="H995" s="57" t="str">
        <f t="shared" ca="1" si="180"/>
        <v>x</v>
      </c>
      <c r="I995" s="57" t="str">
        <f t="shared" ca="1" si="181"/>
        <v/>
      </c>
      <c r="J995" s="59" t="str">
        <f t="shared" ca="1" si="182"/>
        <v/>
      </c>
      <c r="K995" s="60" t="str">
        <f t="shared" ca="1" si="183"/>
        <v/>
      </c>
      <c r="L995" s="60"/>
      <c r="M995" s="60">
        <f t="shared" ca="1" si="184"/>
        <v>0</v>
      </c>
      <c r="N995" s="61" t="str">
        <f t="shared" ca="1" si="185"/>
        <v/>
      </c>
      <c r="O995" s="61"/>
      <c r="P995" s="62"/>
      <c r="Q995" s="62"/>
      <c r="R995" s="62"/>
      <c r="S995" s="62"/>
      <c r="T995" s="62"/>
      <c r="U995" s="63">
        <f t="shared" si="175"/>
        <v>0</v>
      </c>
    </row>
    <row r="996" spans="1:21" ht="15" hidden="1" customHeight="1" x14ac:dyDescent="0.3">
      <c r="A996" s="330"/>
      <c r="B996" s="56">
        <v>82</v>
      </c>
      <c r="C996" s="57" t="str">
        <f t="shared" ca="1" si="176"/>
        <v>11.1</v>
      </c>
      <c r="D996" s="57" t="str">
        <f t="shared" ca="1" si="177"/>
        <v>c</v>
      </c>
      <c r="E996" s="57" t="s">
        <v>34</v>
      </c>
      <c r="F996" s="64" t="str">
        <f t="shared" ca="1" si="178"/>
        <v>https://conservatoire.agglo-larochelle.fr/-/ouverture-de-saison</v>
      </c>
      <c r="G996" s="57" t="str">
        <f t="shared" ca="1" si="179"/>
        <v>A</v>
      </c>
      <c r="H996" s="57" t="str">
        <f t="shared" ca="1" si="180"/>
        <v>x</v>
      </c>
      <c r="I996" s="57" t="str">
        <f t="shared" ca="1" si="181"/>
        <v/>
      </c>
      <c r="J996" s="59" t="str">
        <f t="shared" ca="1" si="182"/>
        <v/>
      </c>
      <c r="K996" s="60" t="str">
        <f t="shared" ca="1" si="183"/>
        <v/>
      </c>
      <c r="L996" s="60"/>
      <c r="M996" s="60">
        <f t="shared" ca="1" si="184"/>
        <v>0</v>
      </c>
      <c r="N996" s="61" t="str">
        <f t="shared" ca="1" si="185"/>
        <v/>
      </c>
      <c r="O996" s="61"/>
      <c r="P996" s="62"/>
      <c r="Q996" s="62"/>
      <c r="R996" s="62"/>
      <c r="S996" s="62"/>
      <c r="T996" s="62"/>
      <c r="U996" s="63">
        <f t="shared" si="175"/>
        <v>0</v>
      </c>
    </row>
    <row r="997" spans="1:21" ht="15" hidden="1" customHeight="1" x14ac:dyDescent="0.3">
      <c r="A997" s="330"/>
      <c r="B997" s="56">
        <v>82</v>
      </c>
      <c r="C997" s="57" t="str">
        <f t="shared" ca="1" si="176"/>
        <v>11.1</v>
      </c>
      <c r="D997" s="57" t="str">
        <f t="shared" ca="1" si="177"/>
        <v>c</v>
      </c>
      <c r="E997" s="57" t="s">
        <v>37</v>
      </c>
      <c r="F997" s="64" t="str">
        <f t="shared" ca="1" si="178"/>
        <v>https://conservatoire.agglo-larochelle.fr/contactez-nous</v>
      </c>
      <c r="G997" s="57" t="str">
        <f t="shared" ca="1" si="179"/>
        <v>A</v>
      </c>
      <c r="H997" s="57" t="str">
        <f t="shared" ca="1" si="180"/>
        <v>x</v>
      </c>
      <c r="I997" s="57" t="str">
        <f t="shared" ca="1" si="181"/>
        <v/>
      </c>
      <c r="J997" s="59" t="str">
        <f t="shared" ca="1" si="182"/>
        <v/>
      </c>
      <c r="K997" s="60" t="str">
        <f t="shared" ca="1" si="183"/>
        <v/>
      </c>
      <c r="L997" s="60"/>
      <c r="M997" s="60">
        <f t="shared" ca="1" si="184"/>
        <v>0</v>
      </c>
      <c r="N997" s="61" t="str">
        <f t="shared" ca="1" si="185"/>
        <v/>
      </c>
      <c r="O997" s="61"/>
      <c r="P997" s="62"/>
      <c r="Q997" s="62"/>
      <c r="R997" s="62"/>
      <c r="S997" s="62"/>
      <c r="T997" s="62"/>
      <c r="U997" s="63">
        <f t="shared" si="175"/>
        <v>0</v>
      </c>
    </row>
    <row r="998" spans="1:21" ht="15" hidden="1" customHeight="1" x14ac:dyDescent="0.3">
      <c r="A998" s="330"/>
      <c r="B998" s="46">
        <v>82</v>
      </c>
      <c r="C998" s="47" t="str">
        <f t="shared" ca="1" si="176"/>
        <v>11.1</v>
      </c>
      <c r="D998" s="47" t="str">
        <f t="shared" ca="1" si="177"/>
        <v>c</v>
      </c>
      <c r="E998" s="47" t="s">
        <v>40</v>
      </c>
      <c r="F998" s="65" t="str">
        <f t="shared" ca="1" si="178"/>
        <v>https://conservatoire.agglo-larochelle.fr/pratique/reseau-des-ecoles-de-l-agglo?article=puilboreau-a-deux-pas-de-la</v>
      </c>
      <c r="G998" s="47" t="str">
        <f t="shared" ca="1" si="179"/>
        <v>A</v>
      </c>
      <c r="H998" s="47" t="str">
        <f t="shared" ca="1" si="180"/>
        <v>x</v>
      </c>
      <c r="I998" s="47" t="str">
        <f t="shared" ca="1" si="181"/>
        <v/>
      </c>
      <c r="J998" s="49" t="str">
        <f t="shared" ca="1" si="182"/>
        <v/>
      </c>
      <c r="K998" s="50" t="str">
        <f t="shared" ca="1" si="183"/>
        <v/>
      </c>
      <c r="L998" s="50"/>
      <c r="M998" s="50">
        <f t="shared" ca="1" si="184"/>
        <v>0</v>
      </c>
      <c r="N998" s="51" t="str">
        <f t="shared" ca="1" si="185"/>
        <v/>
      </c>
      <c r="O998" s="51"/>
      <c r="P998" s="52"/>
      <c r="Q998" s="52"/>
      <c r="R998" s="52"/>
      <c r="S998" s="52"/>
      <c r="T998" s="52"/>
      <c r="U998" s="53">
        <f t="shared" si="175"/>
        <v>0</v>
      </c>
    </row>
    <row r="999" spans="1:21" ht="15" hidden="1" customHeight="1" x14ac:dyDescent="0.3">
      <c r="A999" s="330"/>
      <c r="B999" s="56">
        <v>82</v>
      </c>
      <c r="C999" s="57" t="str">
        <f t="shared" ca="1" si="176"/>
        <v>11.1</v>
      </c>
      <c r="D999" s="57" t="str">
        <f t="shared" ca="1" si="177"/>
        <v>c</v>
      </c>
      <c r="E999" s="57" t="s">
        <v>43</v>
      </c>
      <c r="F999" s="64" t="str">
        <f t="shared" ca="1" si="178"/>
        <v>https://conservatoire.agglo-larochelle.fr/ressources-documentaires</v>
      </c>
      <c r="G999" s="57" t="str">
        <f t="shared" ca="1" si="179"/>
        <v>A</v>
      </c>
      <c r="H999" s="57" t="str">
        <f t="shared" ca="1" si="180"/>
        <v>x</v>
      </c>
      <c r="I999" s="57" t="str">
        <f t="shared" ca="1" si="181"/>
        <v/>
      </c>
      <c r="J999" s="59" t="str">
        <f t="shared" ca="1" si="182"/>
        <v/>
      </c>
      <c r="K999" s="60" t="str">
        <f t="shared" ca="1" si="183"/>
        <v/>
      </c>
      <c r="L999" s="60"/>
      <c r="M999" s="60">
        <f t="shared" ca="1" si="184"/>
        <v>0</v>
      </c>
      <c r="N999" s="61" t="str">
        <f t="shared" ca="1" si="185"/>
        <v/>
      </c>
      <c r="O999" s="61"/>
      <c r="P999" s="62"/>
      <c r="Q999" s="62"/>
      <c r="R999" s="62"/>
      <c r="S999" s="62"/>
      <c r="T999" s="62"/>
      <c r="U999" s="63">
        <f t="shared" si="175"/>
        <v>0</v>
      </c>
    </row>
    <row r="1000" spans="1:21" ht="15" hidden="1" customHeight="1" x14ac:dyDescent="0.3">
      <c r="A1000" s="330"/>
      <c r="B1000" s="56">
        <v>82</v>
      </c>
      <c r="C1000" s="57" t="str">
        <f t="shared" ca="1" si="176"/>
        <v>11.1</v>
      </c>
      <c r="D1000" s="57" t="str">
        <f t="shared" ca="1" si="177"/>
        <v>na</v>
      </c>
      <c r="E1000" s="57" t="s">
        <v>46</v>
      </c>
      <c r="F1000" s="64" t="str">
        <f t="shared" ca="1" si="178"/>
        <v>https://conservatoire.agglo-larochelle.fr/accessibilite</v>
      </c>
      <c r="G1000" s="57" t="str">
        <f t="shared" ca="1" si="179"/>
        <v>A</v>
      </c>
      <c r="H1000" s="57" t="str">
        <f t="shared" ca="1" si="180"/>
        <v>x</v>
      </c>
      <c r="I1000" s="57" t="str">
        <f t="shared" ca="1" si="181"/>
        <v/>
      </c>
      <c r="J1000" s="59" t="str">
        <f t="shared" ca="1" si="182"/>
        <v/>
      </c>
      <c r="K1000" s="60" t="str">
        <f t="shared" ca="1" si="183"/>
        <v/>
      </c>
      <c r="L1000" s="60"/>
      <c r="M1000" s="60">
        <f t="shared" ca="1" si="184"/>
        <v>0</v>
      </c>
      <c r="N1000" s="61" t="str">
        <f t="shared" ca="1" si="185"/>
        <v/>
      </c>
      <c r="O1000" s="61"/>
      <c r="P1000" s="62"/>
      <c r="Q1000" s="62"/>
      <c r="R1000" s="62"/>
      <c r="S1000" s="62"/>
      <c r="T1000" s="62"/>
      <c r="U1000" s="63">
        <f t="shared" si="175"/>
        <v>0</v>
      </c>
    </row>
    <row r="1001" spans="1:21" ht="15" hidden="1" customHeight="1" x14ac:dyDescent="0.3">
      <c r="A1001" s="330"/>
      <c r="B1001" s="56">
        <v>82</v>
      </c>
      <c r="C1001" s="57" t="str">
        <f t="shared" ca="1" si="176"/>
        <v>11.1</v>
      </c>
      <c r="D1001" s="57" t="str">
        <f t="shared" ca="1" si="177"/>
        <v>na</v>
      </c>
      <c r="E1001" s="57" t="s">
        <v>49</v>
      </c>
      <c r="F1001" s="64" t="str">
        <f t="shared" ca="1" si="178"/>
        <v>https://conservatoire.agglo-larochelle.fr/mentions-legales</v>
      </c>
      <c r="G1001" s="57" t="str">
        <f t="shared" ca="1" si="179"/>
        <v>A</v>
      </c>
      <c r="H1001" s="57" t="str">
        <f t="shared" ca="1" si="180"/>
        <v>x</v>
      </c>
      <c r="I1001" s="57" t="str">
        <f t="shared" ca="1" si="181"/>
        <v/>
      </c>
      <c r="J1001" s="59" t="str">
        <f t="shared" ca="1" si="182"/>
        <v/>
      </c>
      <c r="K1001" s="60" t="str">
        <f t="shared" ca="1" si="183"/>
        <v/>
      </c>
      <c r="L1001" s="60"/>
      <c r="M1001" s="60">
        <f t="shared" ca="1" si="184"/>
        <v>0</v>
      </c>
      <c r="N1001" s="61" t="str">
        <f t="shared" ca="1" si="185"/>
        <v/>
      </c>
      <c r="O1001" s="61"/>
      <c r="P1001" s="62"/>
      <c r="Q1001" s="62"/>
      <c r="R1001" s="62"/>
      <c r="S1001" s="62"/>
      <c r="T1001" s="62"/>
      <c r="U1001" s="63">
        <f t="shared" si="175"/>
        <v>0</v>
      </c>
    </row>
    <row r="1002" spans="1:21" ht="15" hidden="1" customHeight="1" x14ac:dyDescent="0.3">
      <c r="A1002" s="330"/>
      <c r="B1002" s="56">
        <v>83</v>
      </c>
      <c r="C1002" s="57" t="str">
        <f t="shared" ca="1" si="176"/>
        <v>11.2</v>
      </c>
      <c r="D1002" s="57" t="str">
        <f t="shared" ca="1" si="177"/>
        <v>c</v>
      </c>
      <c r="E1002" s="57" t="s">
        <v>10</v>
      </c>
      <c r="F1002" s="64" t="str">
        <f t="shared" ca="1" si="178"/>
        <v>https://conservatoire.agglo-larochelle.fr/</v>
      </c>
      <c r="G1002" s="57" t="str">
        <f t="shared" ca="1" si="179"/>
        <v>A</v>
      </c>
      <c r="H1002" s="57" t="str">
        <f t="shared" ca="1" si="180"/>
        <v>x</v>
      </c>
      <c r="I1002" s="57" t="str">
        <f t="shared" ca="1" si="181"/>
        <v/>
      </c>
      <c r="J1002" s="59" t="str">
        <f t="shared" ca="1" si="182"/>
        <v/>
      </c>
      <c r="K1002" s="60" t="str">
        <f t="shared" ca="1" si="183"/>
        <v/>
      </c>
      <c r="L1002" s="60"/>
      <c r="M1002" s="60">
        <f t="shared" ca="1" si="184"/>
        <v>0</v>
      </c>
      <c r="N1002" s="61" t="str">
        <f t="shared" ca="1" si="185"/>
        <v/>
      </c>
      <c r="O1002" s="61"/>
      <c r="P1002" s="62"/>
      <c r="Q1002" s="62"/>
      <c r="R1002" s="62"/>
      <c r="S1002" s="62"/>
      <c r="T1002" s="62"/>
      <c r="U1002" s="63">
        <f t="shared" si="175"/>
        <v>0</v>
      </c>
    </row>
    <row r="1003" spans="1:21" ht="15" hidden="1" customHeight="1" x14ac:dyDescent="0.3">
      <c r="A1003" s="330"/>
      <c r="B1003" s="56">
        <v>83</v>
      </c>
      <c r="C1003" s="57" t="str">
        <f t="shared" ca="1" si="176"/>
        <v>11.2</v>
      </c>
      <c r="D1003" s="57" t="str">
        <f t="shared" ca="1" si="177"/>
        <v>c</v>
      </c>
      <c r="E1003" s="57" t="s">
        <v>13</v>
      </c>
      <c r="F1003" s="64" t="str">
        <f t="shared" ca="1" si="178"/>
        <v>https://conservatoire.agglo-larochelle.fr/plan-du-site</v>
      </c>
      <c r="G1003" s="57" t="str">
        <f t="shared" ca="1" si="179"/>
        <v>A</v>
      </c>
      <c r="H1003" s="57" t="str">
        <f t="shared" ca="1" si="180"/>
        <v>x</v>
      </c>
      <c r="I1003" s="57" t="str">
        <f t="shared" ca="1" si="181"/>
        <v/>
      </c>
      <c r="J1003" s="59" t="str">
        <f t="shared" ca="1" si="182"/>
        <v/>
      </c>
      <c r="K1003" s="60" t="str">
        <f t="shared" ca="1" si="183"/>
        <v/>
      </c>
      <c r="L1003" s="60"/>
      <c r="M1003" s="60">
        <f t="shared" ca="1" si="184"/>
        <v>0</v>
      </c>
      <c r="N1003" s="61" t="str">
        <f t="shared" ca="1" si="185"/>
        <v/>
      </c>
      <c r="O1003" s="61"/>
      <c r="P1003" s="62"/>
      <c r="Q1003" s="62"/>
      <c r="R1003" s="62"/>
      <c r="S1003" s="62"/>
      <c r="T1003" s="62"/>
      <c r="U1003" s="63">
        <f t="shared" si="175"/>
        <v>0</v>
      </c>
    </row>
    <row r="1004" spans="1:21" ht="15" hidden="1" customHeight="1" x14ac:dyDescent="0.3">
      <c r="A1004" s="330"/>
      <c r="B1004" s="56">
        <v>83</v>
      </c>
      <c r="C1004" s="57" t="str">
        <f t="shared" ca="1" si="176"/>
        <v>11.2</v>
      </c>
      <c r="D1004" s="57" t="str">
        <f t="shared" ca="1" si="177"/>
        <v>c</v>
      </c>
      <c r="E1004" s="57" t="s">
        <v>16</v>
      </c>
      <c r="F1004" s="64" t="str">
        <f t="shared" ca="1" si="178"/>
        <v>https://conservatoire.agglo-larochelle.fr/musique</v>
      </c>
      <c r="G1004" s="57" t="str">
        <f t="shared" ca="1" si="179"/>
        <v>A</v>
      </c>
      <c r="H1004" s="57" t="str">
        <f t="shared" ca="1" si="180"/>
        <v>x</v>
      </c>
      <c r="I1004" s="57" t="str">
        <f t="shared" ca="1" si="181"/>
        <v/>
      </c>
      <c r="J1004" s="59" t="str">
        <f t="shared" ca="1" si="182"/>
        <v/>
      </c>
      <c r="K1004" s="60" t="str">
        <f t="shared" ca="1" si="183"/>
        <v/>
      </c>
      <c r="L1004" s="60"/>
      <c r="M1004" s="60">
        <f t="shared" ca="1" si="184"/>
        <v>0</v>
      </c>
      <c r="N1004" s="61" t="str">
        <f t="shared" ca="1" si="185"/>
        <v/>
      </c>
      <c r="O1004" s="61"/>
      <c r="P1004" s="62"/>
      <c r="Q1004" s="62"/>
      <c r="R1004" s="62"/>
      <c r="S1004" s="62"/>
      <c r="T1004" s="62"/>
      <c r="U1004" s="63">
        <f t="shared" si="175"/>
        <v>0</v>
      </c>
    </row>
    <row r="1005" spans="1:21" ht="15" hidden="1" customHeight="1" x14ac:dyDescent="0.3">
      <c r="A1005" s="330"/>
      <c r="B1005" s="56">
        <v>83</v>
      </c>
      <c r="C1005" s="57" t="str">
        <f t="shared" ca="1" si="176"/>
        <v>11.2</v>
      </c>
      <c r="D1005" s="57" t="str">
        <f t="shared" ca="1" si="177"/>
        <v>c</v>
      </c>
      <c r="E1005" s="57" t="s">
        <v>19</v>
      </c>
      <c r="F1005" s="64" t="str">
        <f t="shared" ca="1" si="178"/>
        <v>https://conservatoire.agglo-larochelle.fr/musique/parcours-du-musicien</v>
      </c>
      <c r="G1005" s="57" t="str">
        <f t="shared" ca="1" si="179"/>
        <v>A</v>
      </c>
      <c r="H1005" s="57" t="str">
        <f t="shared" ca="1" si="180"/>
        <v>x</v>
      </c>
      <c r="I1005" s="57" t="str">
        <f t="shared" ca="1" si="181"/>
        <v/>
      </c>
      <c r="J1005" s="59" t="str">
        <f t="shared" ca="1" si="182"/>
        <v/>
      </c>
      <c r="K1005" s="60" t="str">
        <f t="shared" ca="1" si="183"/>
        <v/>
      </c>
      <c r="L1005" s="60"/>
      <c r="M1005" s="60">
        <f t="shared" ca="1" si="184"/>
        <v>0</v>
      </c>
      <c r="N1005" s="61" t="str">
        <f t="shared" ca="1" si="185"/>
        <v/>
      </c>
      <c r="O1005" s="61"/>
      <c r="P1005" s="62"/>
      <c r="Q1005" s="62"/>
      <c r="R1005" s="62"/>
      <c r="S1005" s="62"/>
      <c r="T1005" s="62"/>
      <c r="U1005" s="63">
        <f t="shared" si="175"/>
        <v>0</v>
      </c>
    </row>
    <row r="1006" spans="1:21" ht="15" hidden="1" customHeight="1" x14ac:dyDescent="0.3">
      <c r="A1006" s="330"/>
      <c r="B1006" s="56">
        <v>83</v>
      </c>
      <c r="C1006" s="57" t="str">
        <f t="shared" ca="1" si="176"/>
        <v>11.2</v>
      </c>
      <c r="D1006" s="57" t="str">
        <f t="shared" ca="1" si="177"/>
        <v>c</v>
      </c>
      <c r="E1006" s="57" t="s">
        <v>22</v>
      </c>
      <c r="F1006" s="64" t="str">
        <f t="shared" ca="1" si="178"/>
        <v>https://conservatoire.agglo-larochelle.fr/musique/enseignants-musique</v>
      </c>
      <c r="G1006" s="57" t="str">
        <f t="shared" ca="1" si="179"/>
        <v>A</v>
      </c>
      <c r="H1006" s="57" t="str">
        <f t="shared" ca="1" si="180"/>
        <v>x</v>
      </c>
      <c r="I1006" s="57" t="str">
        <f t="shared" ca="1" si="181"/>
        <v/>
      </c>
      <c r="J1006" s="59" t="str">
        <f t="shared" ca="1" si="182"/>
        <v/>
      </c>
      <c r="K1006" s="60" t="str">
        <f t="shared" ca="1" si="183"/>
        <v/>
      </c>
      <c r="L1006" s="60"/>
      <c r="M1006" s="60">
        <f t="shared" ca="1" si="184"/>
        <v>0</v>
      </c>
      <c r="N1006" s="61" t="str">
        <f t="shared" ca="1" si="185"/>
        <v/>
      </c>
      <c r="O1006" s="61"/>
      <c r="P1006" s="62"/>
      <c r="Q1006" s="62"/>
      <c r="R1006" s="62"/>
      <c r="S1006" s="62"/>
      <c r="T1006" s="62"/>
      <c r="U1006" s="63">
        <f t="shared" si="175"/>
        <v>0</v>
      </c>
    </row>
    <row r="1007" spans="1:21" ht="15" hidden="1" customHeight="1" x14ac:dyDescent="0.3">
      <c r="A1007" s="330"/>
      <c r="B1007" s="56">
        <v>83</v>
      </c>
      <c r="C1007" s="57" t="str">
        <f t="shared" ca="1" si="176"/>
        <v>11.2</v>
      </c>
      <c r="D1007" s="57" t="str">
        <f t="shared" ca="1" si="177"/>
        <v>c</v>
      </c>
      <c r="E1007" s="57" t="s">
        <v>25</v>
      </c>
      <c r="F1007" s="64" t="str">
        <f t="shared" ca="1" si="178"/>
        <v>https://conservatoire.agglo-larochelle.fr/agenda?</v>
      </c>
      <c r="G1007" s="57" t="str">
        <f t="shared" ca="1" si="179"/>
        <v>A</v>
      </c>
      <c r="H1007" s="57" t="str">
        <f t="shared" ca="1" si="180"/>
        <v>x</v>
      </c>
      <c r="I1007" s="57" t="str">
        <f t="shared" ca="1" si="181"/>
        <v/>
      </c>
      <c r="J1007" s="59" t="str">
        <f t="shared" ca="1" si="182"/>
        <v/>
      </c>
      <c r="K1007" s="60" t="str">
        <f t="shared" ca="1" si="183"/>
        <v/>
      </c>
      <c r="L1007" s="60"/>
      <c r="M1007" s="60">
        <f t="shared" ca="1" si="184"/>
        <v>0</v>
      </c>
      <c r="N1007" s="61" t="str">
        <f t="shared" ca="1" si="185"/>
        <v/>
      </c>
      <c r="O1007" s="61"/>
      <c r="P1007" s="62"/>
      <c r="Q1007" s="62"/>
      <c r="R1007" s="62"/>
      <c r="S1007" s="62"/>
      <c r="T1007" s="62"/>
      <c r="U1007" s="63">
        <f t="shared" si="175"/>
        <v>0</v>
      </c>
    </row>
    <row r="1008" spans="1:21" ht="15" hidden="1" customHeight="1" x14ac:dyDescent="0.3">
      <c r="A1008" s="330"/>
      <c r="B1008" s="56">
        <v>83</v>
      </c>
      <c r="C1008" s="57" t="str">
        <f t="shared" ca="1" si="176"/>
        <v>11.2</v>
      </c>
      <c r="D1008" s="57" t="str">
        <f t="shared" ca="1" si="177"/>
        <v>c</v>
      </c>
      <c r="E1008" s="57" t="s">
        <v>28</v>
      </c>
      <c r="F1008" s="64" t="str">
        <f t="shared" ca="1" si="178"/>
        <v>https://conservatoire.agglo-larochelle.fr/agenda?article=conservatoire-funky-band-et-ateliers-musiques-actuelles</v>
      </c>
      <c r="G1008" s="57" t="str">
        <f t="shared" ca="1" si="179"/>
        <v>A</v>
      </c>
      <c r="H1008" s="57" t="str">
        <f t="shared" ca="1" si="180"/>
        <v>x</v>
      </c>
      <c r="I1008" s="57" t="str">
        <f t="shared" ca="1" si="181"/>
        <v/>
      </c>
      <c r="J1008" s="59" t="str">
        <f t="shared" ca="1" si="182"/>
        <v/>
      </c>
      <c r="K1008" s="60" t="str">
        <f t="shared" ca="1" si="183"/>
        <v/>
      </c>
      <c r="L1008" s="60"/>
      <c r="M1008" s="60">
        <f t="shared" ca="1" si="184"/>
        <v>0</v>
      </c>
      <c r="N1008" s="61" t="str">
        <f t="shared" ca="1" si="185"/>
        <v/>
      </c>
      <c r="O1008" s="61"/>
      <c r="P1008" s="62"/>
      <c r="Q1008" s="62"/>
      <c r="R1008" s="62"/>
      <c r="S1008" s="62"/>
      <c r="T1008" s="62"/>
      <c r="U1008" s="63">
        <f t="shared" si="175"/>
        <v>0</v>
      </c>
    </row>
    <row r="1009" spans="1:21" ht="15" hidden="1" customHeight="1" x14ac:dyDescent="0.3">
      <c r="A1009" s="330"/>
      <c r="B1009" s="56">
        <v>83</v>
      </c>
      <c r="C1009" s="57" t="str">
        <f t="shared" ca="1" si="176"/>
        <v>11.2</v>
      </c>
      <c r="D1009" s="57" t="str">
        <f t="shared" ca="1" si="177"/>
        <v>c</v>
      </c>
      <c r="E1009" s="57" t="s">
        <v>31</v>
      </c>
      <c r="F1009" s="64" t="str">
        <f t="shared" ca="1" si="178"/>
        <v>https://conservatoire.agglo-larochelle.fr/actualites</v>
      </c>
      <c r="G1009" s="57" t="str">
        <f t="shared" ca="1" si="179"/>
        <v>A</v>
      </c>
      <c r="H1009" s="57" t="str">
        <f t="shared" ca="1" si="180"/>
        <v>x</v>
      </c>
      <c r="I1009" s="57" t="str">
        <f t="shared" ca="1" si="181"/>
        <v/>
      </c>
      <c r="J1009" s="59" t="str">
        <f t="shared" ca="1" si="182"/>
        <v/>
      </c>
      <c r="K1009" s="60" t="str">
        <f t="shared" ca="1" si="183"/>
        <v/>
      </c>
      <c r="L1009" s="60"/>
      <c r="M1009" s="60">
        <f t="shared" ca="1" si="184"/>
        <v>0</v>
      </c>
      <c r="N1009" s="61" t="str">
        <f t="shared" ca="1" si="185"/>
        <v/>
      </c>
      <c r="O1009" s="61"/>
      <c r="P1009" s="62"/>
      <c r="Q1009" s="62"/>
      <c r="R1009" s="62"/>
      <c r="S1009" s="62"/>
      <c r="T1009" s="62"/>
      <c r="U1009" s="63">
        <f t="shared" si="175"/>
        <v>0</v>
      </c>
    </row>
    <row r="1010" spans="1:21" ht="15" hidden="1" customHeight="1" x14ac:dyDescent="0.3">
      <c r="A1010" s="330"/>
      <c r="B1010" s="56">
        <v>83</v>
      </c>
      <c r="C1010" s="57" t="str">
        <f t="shared" ca="1" si="176"/>
        <v>11.2</v>
      </c>
      <c r="D1010" s="57" t="str">
        <f t="shared" ca="1" si="177"/>
        <v>c</v>
      </c>
      <c r="E1010" s="57" t="s">
        <v>34</v>
      </c>
      <c r="F1010" s="64" t="str">
        <f t="shared" ca="1" si="178"/>
        <v>https://conservatoire.agglo-larochelle.fr/-/ouverture-de-saison</v>
      </c>
      <c r="G1010" s="57" t="str">
        <f t="shared" ca="1" si="179"/>
        <v>A</v>
      </c>
      <c r="H1010" s="57" t="str">
        <f t="shared" ca="1" si="180"/>
        <v>x</v>
      </c>
      <c r="I1010" s="57" t="str">
        <f t="shared" ca="1" si="181"/>
        <v/>
      </c>
      <c r="J1010" s="59" t="str">
        <f t="shared" ca="1" si="182"/>
        <v/>
      </c>
      <c r="K1010" s="60" t="str">
        <f t="shared" ca="1" si="183"/>
        <v/>
      </c>
      <c r="L1010" s="60"/>
      <c r="M1010" s="60">
        <f t="shared" ca="1" si="184"/>
        <v>0</v>
      </c>
      <c r="N1010" s="61" t="str">
        <f t="shared" ca="1" si="185"/>
        <v/>
      </c>
      <c r="O1010" s="61"/>
      <c r="P1010" s="62"/>
      <c r="Q1010" s="62"/>
      <c r="R1010" s="62"/>
      <c r="S1010" s="62"/>
      <c r="T1010" s="62"/>
      <c r="U1010" s="63">
        <f t="shared" si="175"/>
        <v>0</v>
      </c>
    </row>
    <row r="1011" spans="1:21" ht="15" hidden="1" customHeight="1" x14ac:dyDescent="0.3">
      <c r="A1011" s="330"/>
      <c r="B1011" s="56">
        <v>83</v>
      </c>
      <c r="C1011" s="57" t="str">
        <f t="shared" ca="1" si="176"/>
        <v>11.2</v>
      </c>
      <c r="D1011" s="57" t="str">
        <f t="shared" ca="1" si="177"/>
        <v>c</v>
      </c>
      <c r="E1011" s="57" t="s">
        <v>37</v>
      </c>
      <c r="F1011" s="64" t="str">
        <f t="shared" ca="1" si="178"/>
        <v>https://conservatoire.agglo-larochelle.fr/contactez-nous</v>
      </c>
      <c r="G1011" s="57" t="str">
        <f t="shared" ca="1" si="179"/>
        <v>A</v>
      </c>
      <c r="H1011" s="57" t="str">
        <f t="shared" ca="1" si="180"/>
        <v>x</v>
      </c>
      <c r="I1011" s="57" t="str">
        <f t="shared" ca="1" si="181"/>
        <v/>
      </c>
      <c r="J1011" s="59" t="str">
        <f t="shared" ca="1" si="182"/>
        <v/>
      </c>
      <c r="K1011" s="60" t="str">
        <f t="shared" ca="1" si="183"/>
        <v/>
      </c>
      <c r="L1011" s="60"/>
      <c r="M1011" s="60">
        <f t="shared" ca="1" si="184"/>
        <v>0</v>
      </c>
      <c r="N1011" s="61" t="str">
        <f t="shared" ca="1" si="185"/>
        <v/>
      </c>
      <c r="O1011" s="61"/>
      <c r="P1011" s="62"/>
      <c r="Q1011" s="62"/>
      <c r="R1011" s="62"/>
      <c r="S1011" s="62"/>
      <c r="T1011" s="62"/>
      <c r="U1011" s="63">
        <f t="shared" si="175"/>
        <v>0</v>
      </c>
    </row>
    <row r="1012" spans="1:21" ht="15" hidden="1" customHeight="1" x14ac:dyDescent="0.3">
      <c r="A1012" s="330"/>
      <c r="B1012" s="56">
        <v>83</v>
      </c>
      <c r="C1012" s="57" t="str">
        <f t="shared" ca="1" si="176"/>
        <v>11.2</v>
      </c>
      <c r="D1012" s="57" t="str">
        <f t="shared" ca="1" si="177"/>
        <v>c</v>
      </c>
      <c r="E1012" s="57" t="s">
        <v>40</v>
      </c>
      <c r="F1012" s="64" t="str">
        <f t="shared" ca="1" si="178"/>
        <v>https://conservatoire.agglo-larochelle.fr/pratique/reseau-des-ecoles-de-l-agglo?article=puilboreau-a-deux-pas-de-la</v>
      </c>
      <c r="G1012" s="57" t="str">
        <f t="shared" ca="1" si="179"/>
        <v>A</v>
      </c>
      <c r="H1012" s="57" t="str">
        <f t="shared" ca="1" si="180"/>
        <v>x</v>
      </c>
      <c r="I1012" s="57" t="str">
        <f t="shared" ca="1" si="181"/>
        <v/>
      </c>
      <c r="J1012" s="59" t="str">
        <f t="shared" ca="1" si="182"/>
        <v/>
      </c>
      <c r="K1012" s="60" t="str">
        <f t="shared" ca="1" si="183"/>
        <v/>
      </c>
      <c r="L1012" s="60"/>
      <c r="M1012" s="60">
        <f t="shared" ca="1" si="184"/>
        <v>0</v>
      </c>
      <c r="N1012" s="61" t="str">
        <f t="shared" ca="1" si="185"/>
        <v/>
      </c>
      <c r="O1012" s="61"/>
      <c r="P1012" s="62"/>
      <c r="Q1012" s="62"/>
      <c r="R1012" s="62"/>
      <c r="S1012" s="62"/>
      <c r="T1012" s="62"/>
      <c r="U1012" s="63">
        <f t="shared" si="175"/>
        <v>0</v>
      </c>
    </row>
    <row r="1013" spans="1:21" ht="15" hidden="1" customHeight="1" x14ac:dyDescent="0.3">
      <c r="A1013" s="330"/>
      <c r="B1013" s="56">
        <v>83</v>
      </c>
      <c r="C1013" s="57" t="str">
        <f t="shared" ca="1" si="176"/>
        <v>11.2</v>
      </c>
      <c r="D1013" s="57" t="str">
        <f t="shared" ca="1" si="177"/>
        <v>c</v>
      </c>
      <c r="E1013" s="57" t="s">
        <v>43</v>
      </c>
      <c r="F1013" s="64" t="str">
        <f t="shared" ca="1" si="178"/>
        <v>https://conservatoire.agglo-larochelle.fr/ressources-documentaires</v>
      </c>
      <c r="G1013" s="57" t="str">
        <f t="shared" ca="1" si="179"/>
        <v>A</v>
      </c>
      <c r="H1013" s="57" t="str">
        <f t="shared" ca="1" si="180"/>
        <v>x</v>
      </c>
      <c r="I1013" s="57" t="str">
        <f t="shared" ca="1" si="181"/>
        <v/>
      </c>
      <c r="J1013" s="59" t="str">
        <f t="shared" ca="1" si="182"/>
        <v/>
      </c>
      <c r="K1013" s="60" t="str">
        <f t="shared" ca="1" si="183"/>
        <v/>
      </c>
      <c r="L1013" s="60"/>
      <c r="M1013" s="60">
        <f t="shared" ca="1" si="184"/>
        <v>0</v>
      </c>
      <c r="N1013" s="61" t="str">
        <f t="shared" ca="1" si="185"/>
        <v/>
      </c>
      <c r="O1013" s="61"/>
      <c r="P1013" s="62"/>
      <c r="Q1013" s="62"/>
      <c r="R1013" s="62"/>
      <c r="S1013" s="62"/>
      <c r="T1013" s="62"/>
      <c r="U1013" s="63">
        <f t="shared" si="175"/>
        <v>0</v>
      </c>
    </row>
    <row r="1014" spans="1:21" ht="15" hidden="1" customHeight="1" x14ac:dyDescent="0.3">
      <c r="A1014" s="330"/>
      <c r="B1014" s="56">
        <v>83</v>
      </c>
      <c r="C1014" s="57" t="str">
        <f t="shared" ca="1" si="176"/>
        <v>11.2</v>
      </c>
      <c r="D1014" s="57" t="str">
        <f t="shared" ca="1" si="177"/>
        <v>na</v>
      </c>
      <c r="E1014" s="57" t="s">
        <v>46</v>
      </c>
      <c r="F1014" s="64" t="str">
        <f t="shared" ca="1" si="178"/>
        <v>https://conservatoire.agglo-larochelle.fr/accessibilite</v>
      </c>
      <c r="G1014" s="57" t="str">
        <f t="shared" ca="1" si="179"/>
        <v>A</v>
      </c>
      <c r="H1014" s="57" t="str">
        <f t="shared" ca="1" si="180"/>
        <v>x</v>
      </c>
      <c r="I1014" s="57" t="str">
        <f t="shared" ca="1" si="181"/>
        <v/>
      </c>
      <c r="J1014" s="59" t="str">
        <f t="shared" ca="1" si="182"/>
        <v/>
      </c>
      <c r="K1014" s="60" t="str">
        <f t="shared" ca="1" si="183"/>
        <v/>
      </c>
      <c r="L1014" s="60"/>
      <c r="M1014" s="60">
        <f t="shared" ca="1" si="184"/>
        <v>0</v>
      </c>
      <c r="N1014" s="61" t="str">
        <f t="shared" ca="1" si="185"/>
        <v/>
      </c>
      <c r="O1014" s="61"/>
      <c r="P1014" s="62"/>
      <c r="Q1014" s="62"/>
      <c r="R1014" s="62"/>
      <c r="S1014" s="62"/>
      <c r="T1014" s="62"/>
      <c r="U1014" s="63">
        <f t="shared" si="175"/>
        <v>0</v>
      </c>
    </row>
    <row r="1015" spans="1:21" ht="15" hidden="1" customHeight="1" x14ac:dyDescent="0.3">
      <c r="A1015" s="330"/>
      <c r="B1015" s="56">
        <v>83</v>
      </c>
      <c r="C1015" s="57" t="str">
        <f t="shared" ca="1" si="176"/>
        <v>11.2</v>
      </c>
      <c r="D1015" s="57" t="str">
        <f t="shared" ca="1" si="177"/>
        <v>na</v>
      </c>
      <c r="E1015" s="57" t="s">
        <v>49</v>
      </c>
      <c r="F1015" s="64" t="str">
        <f t="shared" ca="1" si="178"/>
        <v>https://conservatoire.agglo-larochelle.fr/mentions-legales</v>
      </c>
      <c r="G1015" s="57" t="str">
        <f t="shared" ca="1" si="179"/>
        <v>A</v>
      </c>
      <c r="H1015" s="57" t="str">
        <f t="shared" ca="1" si="180"/>
        <v>x</v>
      </c>
      <c r="I1015" s="57" t="str">
        <f t="shared" ca="1" si="181"/>
        <v/>
      </c>
      <c r="J1015" s="59" t="str">
        <f t="shared" ca="1" si="182"/>
        <v/>
      </c>
      <c r="K1015" s="60" t="str">
        <f t="shared" ca="1" si="183"/>
        <v/>
      </c>
      <c r="L1015" s="60"/>
      <c r="M1015" s="60">
        <f t="shared" ca="1" si="184"/>
        <v>0</v>
      </c>
      <c r="N1015" s="61" t="str">
        <f t="shared" ca="1" si="185"/>
        <v/>
      </c>
      <c r="O1015" s="61"/>
      <c r="P1015" s="62"/>
      <c r="Q1015" s="62"/>
      <c r="R1015" s="62"/>
      <c r="S1015" s="62"/>
      <c r="T1015" s="62"/>
      <c r="U1015" s="63">
        <f t="shared" si="175"/>
        <v>0</v>
      </c>
    </row>
    <row r="1016" spans="1:21" ht="15" hidden="1" customHeight="1" x14ac:dyDescent="0.3">
      <c r="A1016" s="330"/>
      <c r="B1016" s="46">
        <v>84</v>
      </c>
      <c r="C1016" s="47" t="str">
        <f t="shared" ca="1" si="176"/>
        <v>11.3</v>
      </c>
      <c r="D1016" s="47" t="str">
        <f t="shared" ca="1" si="177"/>
        <v>na</v>
      </c>
      <c r="E1016" s="47" t="s">
        <v>10</v>
      </c>
      <c r="F1016" s="65" t="str">
        <f t="shared" ca="1" si="178"/>
        <v>https://conservatoire.agglo-larochelle.fr/</v>
      </c>
      <c r="G1016" s="47" t="str">
        <f t="shared" ca="1" si="179"/>
        <v>AA</v>
      </c>
      <c r="H1016" s="47" t="str">
        <f t="shared" ca="1" si="180"/>
        <v/>
      </c>
      <c r="I1016" s="47" t="str">
        <f t="shared" ca="1" si="181"/>
        <v/>
      </c>
      <c r="J1016" s="49" t="str">
        <f t="shared" ca="1" si="182"/>
        <v/>
      </c>
      <c r="K1016" s="50" t="str">
        <f t="shared" ca="1" si="183"/>
        <v/>
      </c>
      <c r="L1016" s="50"/>
      <c r="M1016" s="50">
        <f t="shared" ca="1" si="184"/>
        <v>0</v>
      </c>
      <c r="N1016" s="51" t="str">
        <f t="shared" ca="1" si="185"/>
        <v/>
      </c>
      <c r="O1016" s="51"/>
      <c r="P1016" s="52"/>
      <c r="Q1016" s="52"/>
      <c r="R1016" s="52"/>
      <c r="S1016" s="52"/>
      <c r="T1016" s="52"/>
      <c r="U1016" s="53">
        <f t="shared" si="175"/>
        <v>0</v>
      </c>
    </row>
    <row r="1017" spans="1:21" ht="15" hidden="1" customHeight="1" x14ac:dyDescent="0.3">
      <c r="A1017" s="330"/>
      <c r="B1017" s="56">
        <v>84</v>
      </c>
      <c r="C1017" s="57" t="str">
        <f t="shared" ca="1" si="176"/>
        <v>11.3</v>
      </c>
      <c r="D1017" s="57" t="str">
        <f t="shared" ca="1" si="177"/>
        <v>na</v>
      </c>
      <c r="E1017" s="57" t="s">
        <v>13</v>
      </c>
      <c r="F1017" s="64" t="str">
        <f t="shared" ca="1" si="178"/>
        <v>https://conservatoire.agglo-larochelle.fr/plan-du-site</v>
      </c>
      <c r="G1017" s="57" t="str">
        <f t="shared" ca="1" si="179"/>
        <v>AA</v>
      </c>
      <c r="H1017" s="57" t="str">
        <f t="shared" ca="1" si="180"/>
        <v/>
      </c>
      <c r="I1017" s="57" t="str">
        <f t="shared" ca="1" si="181"/>
        <v/>
      </c>
      <c r="J1017" s="59" t="str">
        <f t="shared" ca="1" si="182"/>
        <v/>
      </c>
      <c r="K1017" s="60" t="str">
        <f t="shared" ca="1" si="183"/>
        <v/>
      </c>
      <c r="L1017" s="60"/>
      <c r="M1017" s="60">
        <f t="shared" ca="1" si="184"/>
        <v>0</v>
      </c>
      <c r="N1017" s="61" t="str">
        <f t="shared" ca="1" si="185"/>
        <v/>
      </c>
      <c r="O1017" s="61"/>
      <c r="P1017" s="62"/>
      <c r="Q1017" s="62"/>
      <c r="R1017" s="62"/>
      <c r="S1017" s="62"/>
      <c r="T1017" s="62"/>
      <c r="U1017" s="63">
        <f t="shared" si="175"/>
        <v>0</v>
      </c>
    </row>
    <row r="1018" spans="1:21" ht="15" hidden="1" customHeight="1" x14ac:dyDescent="0.3">
      <c r="A1018" s="330"/>
      <c r="B1018" s="56">
        <v>84</v>
      </c>
      <c r="C1018" s="57" t="str">
        <f t="shared" ca="1" si="176"/>
        <v>11.3</v>
      </c>
      <c r="D1018" s="57" t="str">
        <f t="shared" ca="1" si="177"/>
        <v>na</v>
      </c>
      <c r="E1018" s="57" t="s">
        <v>16</v>
      </c>
      <c r="F1018" s="64" t="str">
        <f t="shared" ca="1" si="178"/>
        <v>https://conservatoire.agglo-larochelle.fr/musique</v>
      </c>
      <c r="G1018" s="57" t="str">
        <f t="shared" ca="1" si="179"/>
        <v>AA</v>
      </c>
      <c r="H1018" s="57" t="str">
        <f t="shared" ca="1" si="180"/>
        <v/>
      </c>
      <c r="I1018" s="57" t="str">
        <f t="shared" ca="1" si="181"/>
        <v/>
      </c>
      <c r="J1018" s="59" t="str">
        <f t="shared" ca="1" si="182"/>
        <v/>
      </c>
      <c r="K1018" s="60" t="str">
        <f t="shared" ca="1" si="183"/>
        <v/>
      </c>
      <c r="L1018" s="60"/>
      <c r="M1018" s="60">
        <f t="shared" ca="1" si="184"/>
        <v>0</v>
      </c>
      <c r="N1018" s="61" t="str">
        <f t="shared" ca="1" si="185"/>
        <v/>
      </c>
      <c r="O1018" s="61"/>
      <c r="P1018" s="62"/>
      <c r="Q1018" s="62"/>
      <c r="R1018" s="62"/>
      <c r="S1018" s="62"/>
      <c r="T1018" s="62"/>
      <c r="U1018" s="63">
        <f t="shared" si="175"/>
        <v>0</v>
      </c>
    </row>
    <row r="1019" spans="1:21" ht="15" hidden="1" customHeight="1" x14ac:dyDescent="0.3">
      <c r="A1019" s="330"/>
      <c r="B1019" s="56">
        <v>84</v>
      </c>
      <c r="C1019" s="57" t="str">
        <f t="shared" ca="1" si="176"/>
        <v>11.3</v>
      </c>
      <c r="D1019" s="57" t="str">
        <f t="shared" ca="1" si="177"/>
        <v>na</v>
      </c>
      <c r="E1019" s="57" t="s">
        <v>19</v>
      </c>
      <c r="F1019" s="64" t="str">
        <f t="shared" ca="1" si="178"/>
        <v>https://conservatoire.agglo-larochelle.fr/musique/parcours-du-musicien</v>
      </c>
      <c r="G1019" s="57" t="str">
        <f t="shared" ca="1" si="179"/>
        <v>AA</v>
      </c>
      <c r="H1019" s="57" t="str">
        <f t="shared" ca="1" si="180"/>
        <v/>
      </c>
      <c r="I1019" s="57" t="str">
        <f t="shared" ca="1" si="181"/>
        <v/>
      </c>
      <c r="J1019" s="59" t="str">
        <f t="shared" ca="1" si="182"/>
        <v/>
      </c>
      <c r="K1019" s="60" t="str">
        <f t="shared" ca="1" si="183"/>
        <v/>
      </c>
      <c r="L1019" s="60"/>
      <c r="M1019" s="60">
        <f t="shared" ca="1" si="184"/>
        <v>0</v>
      </c>
      <c r="N1019" s="61" t="str">
        <f t="shared" ca="1" si="185"/>
        <v/>
      </c>
      <c r="O1019" s="61"/>
      <c r="P1019" s="62"/>
      <c r="Q1019" s="62"/>
      <c r="R1019" s="62"/>
      <c r="S1019" s="62"/>
      <c r="T1019" s="62"/>
      <c r="U1019" s="63">
        <f t="shared" si="175"/>
        <v>0</v>
      </c>
    </row>
    <row r="1020" spans="1:21" ht="15" hidden="1" customHeight="1" x14ac:dyDescent="0.3">
      <c r="A1020" s="330"/>
      <c r="B1020" s="56">
        <v>84</v>
      </c>
      <c r="C1020" s="57" t="str">
        <f t="shared" ca="1" si="176"/>
        <v>11.3</v>
      </c>
      <c r="D1020" s="57" t="str">
        <f t="shared" ca="1" si="177"/>
        <v>na</v>
      </c>
      <c r="E1020" s="57" t="s">
        <v>22</v>
      </c>
      <c r="F1020" s="64" t="str">
        <f t="shared" ca="1" si="178"/>
        <v>https://conservatoire.agglo-larochelle.fr/musique/enseignants-musique</v>
      </c>
      <c r="G1020" s="57" t="str">
        <f t="shared" ca="1" si="179"/>
        <v>AA</v>
      </c>
      <c r="H1020" s="57" t="str">
        <f t="shared" ca="1" si="180"/>
        <v/>
      </c>
      <c r="I1020" s="57" t="str">
        <f t="shared" ca="1" si="181"/>
        <v/>
      </c>
      <c r="J1020" s="59" t="str">
        <f t="shared" ca="1" si="182"/>
        <v/>
      </c>
      <c r="K1020" s="60" t="str">
        <f t="shared" ca="1" si="183"/>
        <v/>
      </c>
      <c r="L1020" s="60"/>
      <c r="M1020" s="60">
        <f t="shared" ca="1" si="184"/>
        <v>0</v>
      </c>
      <c r="N1020" s="61" t="str">
        <f t="shared" ca="1" si="185"/>
        <v/>
      </c>
      <c r="O1020" s="61"/>
      <c r="P1020" s="62"/>
      <c r="Q1020" s="62"/>
      <c r="R1020" s="62"/>
      <c r="S1020" s="62"/>
      <c r="T1020" s="62"/>
      <c r="U1020" s="63">
        <f t="shared" si="175"/>
        <v>0</v>
      </c>
    </row>
    <row r="1021" spans="1:21" ht="15" hidden="1" customHeight="1" x14ac:dyDescent="0.3">
      <c r="A1021" s="330"/>
      <c r="B1021" s="56">
        <v>84</v>
      </c>
      <c r="C1021" s="57" t="str">
        <f t="shared" ca="1" si="176"/>
        <v>11.3</v>
      </c>
      <c r="D1021" s="57" t="str">
        <f t="shared" ca="1" si="177"/>
        <v>na</v>
      </c>
      <c r="E1021" s="57" t="s">
        <v>25</v>
      </c>
      <c r="F1021" s="64" t="str">
        <f t="shared" ca="1" si="178"/>
        <v>https://conservatoire.agglo-larochelle.fr/agenda?</v>
      </c>
      <c r="G1021" s="57" t="str">
        <f t="shared" ca="1" si="179"/>
        <v>AA</v>
      </c>
      <c r="H1021" s="57" t="str">
        <f t="shared" ca="1" si="180"/>
        <v/>
      </c>
      <c r="I1021" s="57" t="str">
        <f t="shared" ca="1" si="181"/>
        <v/>
      </c>
      <c r="J1021" s="59" t="str">
        <f t="shared" ca="1" si="182"/>
        <v/>
      </c>
      <c r="K1021" s="60" t="str">
        <f t="shared" ca="1" si="183"/>
        <v/>
      </c>
      <c r="L1021" s="60"/>
      <c r="M1021" s="60">
        <f t="shared" ca="1" si="184"/>
        <v>0</v>
      </c>
      <c r="N1021" s="61" t="str">
        <f t="shared" ca="1" si="185"/>
        <v/>
      </c>
      <c r="O1021" s="61"/>
      <c r="P1021" s="62"/>
      <c r="Q1021" s="62"/>
      <c r="R1021" s="62"/>
      <c r="S1021" s="62"/>
      <c r="T1021" s="62"/>
      <c r="U1021" s="63">
        <f t="shared" si="175"/>
        <v>0</v>
      </c>
    </row>
    <row r="1022" spans="1:21" ht="15" hidden="1" customHeight="1" x14ac:dyDescent="0.3">
      <c r="A1022" s="330"/>
      <c r="B1022" s="56">
        <v>84</v>
      </c>
      <c r="C1022" s="57" t="str">
        <f t="shared" ca="1" si="176"/>
        <v>11.3</v>
      </c>
      <c r="D1022" s="57" t="str">
        <f t="shared" ca="1" si="177"/>
        <v>na</v>
      </c>
      <c r="E1022" s="57" t="s">
        <v>28</v>
      </c>
      <c r="F1022" s="64" t="str">
        <f t="shared" ca="1" si="178"/>
        <v>https://conservatoire.agglo-larochelle.fr/agenda?article=conservatoire-funky-band-et-ateliers-musiques-actuelles</v>
      </c>
      <c r="G1022" s="57" t="str">
        <f t="shared" ca="1" si="179"/>
        <v>AA</v>
      </c>
      <c r="H1022" s="57" t="str">
        <f t="shared" ca="1" si="180"/>
        <v/>
      </c>
      <c r="I1022" s="57" t="str">
        <f t="shared" ca="1" si="181"/>
        <v/>
      </c>
      <c r="J1022" s="59" t="str">
        <f t="shared" ca="1" si="182"/>
        <v/>
      </c>
      <c r="K1022" s="60" t="str">
        <f t="shared" ca="1" si="183"/>
        <v/>
      </c>
      <c r="L1022" s="60"/>
      <c r="M1022" s="60">
        <f t="shared" ca="1" si="184"/>
        <v>0</v>
      </c>
      <c r="N1022" s="61" t="str">
        <f t="shared" ca="1" si="185"/>
        <v/>
      </c>
      <c r="O1022" s="61"/>
      <c r="P1022" s="62"/>
      <c r="Q1022" s="62"/>
      <c r="R1022" s="62"/>
      <c r="S1022" s="62"/>
      <c r="T1022" s="62"/>
      <c r="U1022" s="63">
        <f t="shared" si="175"/>
        <v>0</v>
      </c>
    </row>
    <row r="1023" spans="1:21" ht="15" hidden="1" customHeight="1" x14ac:dyDescent="0.3">
      <c r="A1023" s="330"/>
      <c r="B1023" s="56">
        <v>84</v>
      </c>
      <c r="C1023" s="57" t="str">
        <f t="shared" ca="1" si="176"/>
        <v>11.3</v>
      </c>
      <c r="D1023" s="57" t="str">
        <f t="shared" ca="1" si="177"/>
        <v>na</v>
      </c>
      <c r="E1023" s="57" t="s">
        <v>31</v>
      </c>
      <c r="F1023" s="64" t="str">
        <f t="shared" ca="1" si="178"/>
        <v>https://conservatoire.agglo-larochelle.fr/actualites</v>
      </c>
      <c r="G1023" s="57" t="str">
        <f t="shared" ca="1" si="179"/>
        <v>AA</v>
      </c>
      <c r="H1023" s="57" t="str">
        <f t="shared" ca="1" si="180"/>
        <v/>
      </c>
      <c r="I1023" s="57" t="str">
        <f t="shared" ca="1" si="181"/>
        <v/>
      </c>
      <c r="J1023" s="59" t="str">
        <f t="shared" ca="1" si="182"/>
        <v/>
      </c>
      <c r="K1023" s="60" t="str">
        <f t="shared" ca="1" si="183"/>
        <v/>
      </c>
      <c r="L1023" s="60"/>
      <c r="M1023" s="60">
        <f t="shared" ca="1" si="184"/>
        <v>0</v>
      </c>
      <c r="N1023" s="61" t="str">
        <f t="shared" ca="1" si="185"/>
        <v/>
      </c>
      <c r="O1023" s="61"/>
      <c r="P1023" s="62"/>
      <c r="Q1023" s="62"/>
      <c r="R1023" s="62"/>
      <c r="S1023" s="62"/>
      <c r="T1023" s="62"/>
      <c r="U1023" s="63">
        <f t="shared" si="175"/>
        <v>0</v>
      </c>
    </row>
    <row r="1024" spans="1:21" ht="15" hidden="1" customHeight="1" x14ac:dyDescent="0.3">
      <c r="A1024" s="330"/>
      <c r="B1024" s="56">
        <v>84</v>
      </c>
      <c r="C1024" s="57" t="str">
        <f t="shared" ca="1" si="176"/>
        <v>11.3</v>
      </c>
      <c r="D1024" s="57" t="str">
        <f t="shared" ca="1" si="177"/>
        <v>na</v>
      </c>
      <c r="E1024" s="57" t="s">
        <v>34</v>
      </c>
      <c r="F1024" s="64" t="str">
        <f t="shared" ca="1" si="178"/>
        <v>https://conservatoire.agglo-larochelle.fr/-/ouverture-de-saison</v>
      </c>
      <c r="G1024" s="57" t="str">
        <f t="shared" ca="1" si="179"/>
        <v>AA</v>
      </c>
      <c r="H1024" s="57" t="str">
        <f t="shared" ca="1" si="180"/>
        <v/>
      </c>
      <c r="I1024" s="57" t="str">
        <f t="shared" ca="1" si="181"/>
        <v/>
      </c>
      <c r="J1024" s="59" t="str">
        <f t="shared" ca="1" si="182"/>
        <v/>
      </c>
      <c r="K1024" s="60" t="str">
        <f t="shared" ca="1" si="183"/>
        <v/>
      </c>
      <c r="L1024" s="60"/>
      <c r="M1024" s="60">
        <f t="shared" ca="1" si="184"/>
        <v>0</v>
      </c>
      <c r="N1024" s="61" t="str">
        <f t="shared" ca="1" si="185"/>
        <v/>
      </c>
      <c r="O1024" s="61"/>
      <c r="P1024" s="62"/>
      <c r="Q1024" s="62"/>
      <c r="R1024" s="62"/>
      <c r="S1024" s="62"/>
      <c r="T1024" s="62"/>
      <c r="U1024" s="63">
        <f t="shared" si="175"/>
        <v>0</v>
      </c>
    </row>
    <row r="1025" spans="1:21" ht="15" hidden="1" customHeight="1" x14ac:dyDescent="0.3">
      <c r="A1025" s="330"/>
      <c r="B1025" s="56">
        <v>84</v>
      </c>
      <c r="C1025" s="57" t="str">
        <f t="shared" ca="1" si="176"/>
        <v>11.3</v>
      </c>
      <c r="D1025" s="57" t="str">
        <f t="shared" ca="1" si="177"/>
        <v>na</v>
      </c>
      <c r="E1025" s="57" t="s">
        <v>37</v>
      </c>
      <c r="F1025" s="64" t="str">
        <f t="shared" ca="1" si="178"/>
        <v>https://conservatoire.agglo-larochelle.fr/contactez-nous</v>
      </c>
      <c r="G1025" s="57" t="str">
        <f t="shared" ca="1" si="179"/>
        <v>AA</v>
      </c>
      <c r="H1025" s="57" t="str">
        <f t="shared" ca="1" si="180"/>
        <v/>
      </c>
      <c r="I1025" s="57" t="str">
        <f t="shared" ca="1" si="181"/>
        <v/>
      </c>
      <c r="J1025" s="59" t="str">
        <f t="shared" ca="1" si="182"/>
        <v/>
      </c>
      <c r="K1025" s="60" t="str">
        <f t="shared" ca="1" si="183"/>
        <v/>
      </c>
      <c r="L1025" s="60"/>
      <c r="M1025" s="60">
        <f t="shared" ca="1" si="184"/>
        <v>0</v>
      </c>
      <c r="N1025" s="61" t="str">
        <f t="shared" ca="1" si="185"/>
        <v/>
      </c>
      <c r="O1025" s="61"/>
      <c r="P1025" s="62"/>
      <c r="Q1025" s="62"/>
      <c r="R1025" s="62"/>
      <c r="S1025" s="62"/>
      <c r="T1025" s="62"/>
      <c r="U1025" s="63">
        <f t="shared" si="175"/>
        <v>0</v>
      </c>
    </row>
    <row r="1026" spans="1:21" ht="15" hidden="1" customHeight="1" x14ac:dyDescent="0.3">
      <c r="A1026" s="330"/>
      <c r="B1026" s="56">
        <v>84</v>
      </c>
      <c r="C1026" s="57" t="str">
        <f t="shared" ca="1" si="176"/>
        <v>11.3</v>
      </c>
      <c r="D1026" s="57" t="str">
        <f t="shared" ca="1" si="177"/>
        <v>na</v>
      </c>
      <c r="E1026" s="57" t="s">
        <v>40</v>
      </c>
      <c r="F1026" s="64" t="str">
        <f t="shared" ca="1" si="178"/>
        <v>https://conservatoire.agglo-larochelle.fr/pratique/reseau-des-ecoles-de-l-agglo?article=puilboreau-a-deux-pas-de-la</v>
      </c>
      <c r="G1026" s="57" t="str">
        <f t="shared" ca="1" si="179"/>
        <v>AA</v>
      </c>
      <c r="H1026" s="57" t="str">
        <f t="shared" ca="1" si="180"/>
        <v/>
      </c>
      <c r="I1026" s="57" t="str">
        <f t="shared" ca="1" si="181"/>
        <v/>
      </c>
      <c r="J1026" s="59" t="str">
        <f t="shared" ca="1" si="182"/>
        <v/>
      </c>
      <c r="K1026" s="60" t="str">
        <f t="shared" ca="1" si="183"/>
        <v/>
      </c>
      <c r="L1026" s="60"/>
      <c r="M1026" s="60">
        <f t="shared" ca="1" si="184"/>
        <v>0</v>
      </c>
      <c r="N1026" s="61" t="str">
        <f t="shared" ca="1" si="185"/>
        <v/>
      </c>
      <c r="O1026" s="61"/>
      <c r="P1026" s="62"/>
      <c r="Q1026" s="62"/>
      <c r="R1026" s="62"/>
      <c r="S1026" s="62"/>
      <c r="T1026" s="62"/>
      <c r="U1026" s="63">
        <f t="shared" si="175"/>
        <v>0</v>
      </c>
    </row>
    <row r="1027" spans="1:21" ht="15" hidden="1" customHeight="1" x14ac:dyDescent="0.3">
      <c r="A1027" s="330"/>
      <c r="B1027" s="56">
        <v>84</v>
      </c>
      <c r="C1027" s="57" t="str">
        <f t="shared" ca="1" si="176"/>
        <v>11.3</v>
      </c>
      <c r="D1027" s="57" t="str">
        <f t="shared" ca="1" si="177"/>
        <v>na</v>
      </c>
      <c r="E1027" s="57" t="s">
        <v>43</v>
      </c>
      <c r="F1027" s="64" t="str">
        <f t="shared" ca="1" si="178"/>
        <v>https://conservatoire.agglo-larochelle.fr/ressources-documentaires</v>
      </c>
      <c r="G1027" s="57" t="str">
        <f t="shared" ca="1" si="179"/>
        <v>AA</v>
      </c>
      <c r="H1027" s="57" t="str">
        <f t="shared" ca="1" si="180"/>
        <v/>
      </c>
      <c r="I1027" s="57" t="str">
        <f t="shared" ca="1" si="181"/>
        <v/>
      </c>
      <c r="J1027" s="59" t="str">
        <f t="shared" ca="1" si="182"/>
        <v/>
      </c>
      <c r="K1027" s="60" t="str">
        <f t="shared" ca="1" si="183"/>
        <v/>
      </c>
      <c r="L1027" s="60"/>
      <c r="M1027" s="60">
        <f t="shared" ca="1" si="184"/>
        <v>0</v>
      </c>
      <c r="N1027" s="61" t="str">
        <f t="shared" ca="1" si="185"/>
        <v/>
      </c>
      <c r="O1027" s="61"/>
      <c r="P1027" s="62"/>
      <c r="Q1027" s="62"/>
      <c r="R1027" s="62"/>
      <c r="S1027" s="62"/>
      <c r="T1027" s="62"/>
      <c r="U1027" s="63">
        <f t="shared" si="175"/>
        <v>0</v>
      </c>
    </row>
    <row r="1028" spans="1:21" ht="15" hidden="1" customHeight="1" x14ac:dyDescent="0.3">
      <c r="A1028" s="330"/>
      <c r="B1028" s="56">
        <v>84</v>
      </c>
      <c r="C1028" s="57" t="str">
        <f t="shared" ca="1" si="176"/>
        <v>11.3</v>
      </c>
      <c r="D1028" s="57" t="str">
        <f t="shared" ca="1" si="177"/>
        <v>na</v>
      </c>
      <c r="E1028" s="57" t="s">
        <v>46</v>
      </c>
      <c r="F1028" s="64" t="str">
        <f t="shared" ca="1" si="178"/>
        <v>https://conservatoire.agglo-larochelle.fr/accessibilite</v>
      </c>
      <c r="G1028" s="57" t="str">
        <f t="shared" ca="1" si="179"/>
        <v>AA</v>
      </c>
      <c r="H1028" s="57" t="str">
        <f t="shared" ca="1" si="180"/>
        <v/>
      </c>
      <c r="I1028" s="57" t="str">
        <f t="shared" ca="1" si="181"/>
        <v/>
      </c>
      <c r="J1028" s="59" t="str">
        <f t="shared" ca="1" si="182"/>
        <v/>
      </c>
      <c r="K1028" s="60" t="str">
        <f t="shared" ca="1" si="183"/>
        <v/>
      </c>
      <c r="L1028" s="60"/>
      <c r="M1028" s="60">
        <f t="shared" ca="1" si="184"/>
        <v>0</v>
      </c>
      <c r="N1028" s="61" t="str">
        <f t="shared" ca="1" si="185"/>
        <v/>
      </c>
      <c r="O1028" s="61"/>
      <c r="P1028" s="62"/>
      <c r="Q1028" s="62"/>
      <c r="R1028" s="62"/>
      <c r="S1028" s="62"/>
      <c r="T1028" s="62"/>
      <c r="U1028" s="63">
        <f t="shared" si="175"/>
        <v>0</v>
      </c>
    </row>
    <row r="1029" spans="1:21" ht="15" hidden="1" customHeight="1" x14ac:dyDescent="0.3">
      <c r="A1029" s="330"/>
      <c r="B1029" s="56">
        <v>84</v>
      </c>
      <c r="C1029" s="57" t="str">
        <f t="shared" ca="1" si="176"/>
        <v>11.3</v>
      </c>
      <c r="D1029" s="57" t="str">
        <f t="shared" ca="1" si="177"/>
        <v>na</v>
      </c>
      <c r="E1029" s="57" t="s">
        <v>49</v>
      </c>
      <c r="F1029" s="64" t="str">
        <f t="shared" ca="1" si="178"/>
        <v>https://conservatoire.agglo-larochelle.fr/mentions-legales</v>
      </c>
      <c r="G1029" s="57" t="str">
        <f t="shared" ca="1" si="179"/>
        <v>AA</v>
      </c>
      <c r="H1029" s="57" t="str">
        <f t="shared" ca="1" si="180"/>
        <v/>
      </c>
      <c r="I1029" s="57" t="str">
        <f t="shared" ca="1" si="181"/>
        <v/>
      </c>
      <c r="J1029" s="59" t="str">
        <f t="shared" ca="1" si="182"/>
        <v/>
      </c>
      <c r="K1029" s="60" t="str">
        <f t="shared" ca="1" si="183"/>
        <v/>
      </c>
      <c r="L1029" s="60"/>
      <c r="M1029" s="60">
        <f t="shared" ca="1" si="184"/>
        <v>0</v>
      </c>
      <c r="N1029" s="61" t="str">
        <f t="shared" ca="1" si="185"/>
        <v/>
      </c>
      <c r="O1029" s="61"/>
      <c r="P1029" s="62"/>
      <c r="Q1029" s="62"/>
      <c r="R1029" s="62"/>
      <c r="S1029" s="62"/>
      <c r="T1029" s="62"/>
      <c r="U1029" s="63">
        <f t="shared" si="175"/>
        <v>0</v>
      </c>
    </row>
    <row r="1030" spans="1:21" ht="15" hidden="1" customHeight="1" x14ac:dyDescent="0.3">
      <c r="A1030" s="330"/>
      <c r="B1030" s="56">
        <v>85</v>
      </c>
      <c r="C1030" s="57" t="str">
        <f t="shared" ca="1" si="176"/>
        <v>11.4</v>
      </c>
      <c r="D1030" s="57" t="str">
        <f t="shared" ca="1" si="177"/>
        <v>c</v>
      </c>
      <c r="E1030" s="57" t="s">
        <v>10</v>
      </c>
      <c r="F1030" s="64" t="str">
        <f t="shared" ca="1" si="178"/>
        <v>https://conservatoire.agglo-larochelle.fr/</v>
      </c>
      <c r="G1030" s="57" t="str">
        <f t="shared" ca="1" si="179"/>
        <v>A</v>
      </c>
      <c r="H1030" s="57" t="str">
        <f t="shared" ca="1" si="180"/>
        <v/>
      </c>
      <c r="I1030" s="57" t="str">
        <f t="shared" ca="1" si="181"/>
        <v/>
      </c>
      <c r="J1030" s="59" t="str">
        <f t="shared" ca="1" si="182"/>
        <v/>
      </c>
      <c r="K1030" s="60" t="str">
        <f t="shared" ca="1" si="183"/>
        <v/>
      </c>
      <c r="L1030" s="60"/>
      <c r="M1030" s="60">
        <f t="shared" ca="1" si="184"/>
        <v>0</v>
      </c>
      <c r="N1030" s="61" t="str">
        <f t="shared" ca="1" si="185"/>
        <v/>
      </c>
      <c r="O1030" s="61"/>
      <c r="P1030" s="62"/>
      <c r="Q1030" s="62"/>
      <c r="R1030" s="62"/>
      <c r="S1030" s="62"/>
      <c r="T1030" s="62"/>
      <c r="U1030" s="63">
        <f t="shared" si="175"/>
        <v>0</v>
      </c>
    </row>
    <row r="1031" spans="1:21" ht="15" hidden="1" customHeight="1" x14ac:dyDescent="0.3">
      <c r="A1031" s="330"/>
      <c r="B1031" s="56">
        <v>85</v>
      </c>
      <c r="C1031" s="57" t="str">
        <f t="shared" ca="1" si="176"/>
        <v>11.4</v>
      </c>
      <c r="D1031" s="57" t="str">
        <f t="shared" ca="1" si="177"/>
        <v>c</v>
      </c>
      <c r="E1031" s="57" t="s">
        <v>13</v>
      </c>
      <c r="F1031" s="64" t="str">
        <f t="shared" ca="1" si="178"/>
        <v>https://conservatoire.agglo-larochelle.fr/plan-du-site</v>
      </c>
      <c r="G1031" s="57" t="str">
        <f t="shared" ca="1" si="179"/>
        <v>A</v>
      </c>
      <c r="H1031" s="57" t="str">
        <f t="shared" ca="1" si="180"/>
        <v/>
      </c>
      <c r="I1031" s="57" t="str">
        <f t="shared" ca="1" si="181"/>
        <v/>
      </c>
      <c r="J1031" s="59" t="str">
        <f t="shared" ca="1" si="182"/>
        <v/>
      </c>
      <c r="K1031" s="60" t="str">
        <f t="shared" ca="1" si="183"/>
        <v/>
      </c>
      <c r="L1031" s="60"/>
      <c r="M1031" s="60">
        <f t="shared" ca="1" si="184"/>
        <v>0</v>
      </c>
      <c r="N1031" s="61" t="str">
        <f t="shared" ca="1" si="185"/>
        <v/>
      </c>
      <c r="O1031" s="61"/>
      <c r="P1031" s="62"/>
      <c r="Q1031" s="62"/>
      <c r="R1031" s="62"/>
      <c r="S1031" s="62"/>
      <c r="T1031" s="62"/>
      <c r="U1031" s="63">
        <f t="shared" si="175"/>
        <v>0</v>
      </c>
    </row>
    <row r="1032" spans="1:21" ht="15" hidden="1" customHeight="1" x14ac:dyDescent="0.3">
      <c r="A1032" s="330"/>
      <c r="B1032" s="56">
        <v>85</v>
      </c>
      <c r="C1032" s="57" t="str">
        <f t="shared" ca="1" si="176"/>
        <v>11.4</v>
      </c>
      <c r="D1032" s="57" t="str">
        <f t="shared" ca="1" si="177"/>
        <v>c</v>
      </c>
      <c r="E1032" s="57" t="s">
        <v>16</v>
      </c>
      <c r="F1032" s="64" t="str">
        <f t="shared" ca="1" si="178"/>
        <v>https://conservatoire.agglo-larochelle.fr/musique</v>
      </c>
      <c r="G1032" s="57" t="str">
        <f t="shared" ca="1" si="179"/>
        <v>A</v>
      </c>
      <c r="H1032" s="57" t="str">
        <f t="shared" ca="1" si="180"/>
        <v/>
      </c>
      <c r="I1032" s="57" t="str">
        <f t="shared" ca="1" si="181"/>
        <v/>
      </c>
      <c r="J1032" s="59" t="str">
        <f t="shared" ca="1" si="182"/>
        <v/>
      </c>
      <c r="K1032" s="60" t="str">
        <f t="shared" ca="1" si="183"/>
        <v/>
      </c>
      <c r="L1032" s="60"/>
      <c r="M1032" s="60">
        <f t="shared" ca="1" si="184"/>
        <v>0</v>
      </c>
      <c r="N1032" s="61" t="str">
        <f t="shared" ca="1" si="185"/>
        <v/>
      </c>
      <c r="O1032" s="61"/>
      <c r="P1032" s="62"/>
      <c r="Q1032" s="62"/>
      <c r="R1032" s="62"/>
      <c r="S1032" s="62"/>
      <c r="T1032" s="62"/>
      <c r="U1032" s="63">
        <f t="shared" ref="U1032:U1095" si="186">SUM($P1032:$T1032)</f>
        <v>0</v>
      </c>
    </row>
    <row r="1033" spans="1:21" ht="15" hidden="1" customHeight="1" x14ac:dyDescent="0.3">
      <c r="A1033" s="330"/>
      <c r="B1033" s="56">
        <v>85</v>
      </c>
      <c r="C1033" s="57" t="str">
        <f t="shared" ca="1" si="176"/>
        <v>11.4</v>
      </c>
      <c r="D1033" s="57" t="str">
        <f t="shared" ca="1" si="177"/>
        <v>c</v>
      </c>
      <c r="E1033" s="57" t="s">
        <v>19</v>
      </c>
      <c r="F1033" s="64" t="str">
        <f t="shared" ca="1" si="178"/>
        <v>https://conservatoire.agglo-larochelle.fr/musique/parcours-du-musicien</v>
      </c>
      <c r="G1033" s="57" t="str">
        <f t="shared" ca="1" si="179"/>
        <v>A</v>
      </c>
      <c r="H1033" s="57" t="str">
        <f t="shared" ca="1" si="180"/>
        <v/>
      </c>
      <c r="I1033" s="57" t="str">
        <f t="shared" ca="1" si="181"/>
        <v/>
      </c>
      <c r="J1033" s="59" t="str">
        <f t="shared" ca="1" si="182"/>
        <v/>
      </c>
      <c r="K1033" s="60" t="str">
        <f t="shared" ca="1" si="183"/>
        <v/>
      </c>
      <c r="L1033" s="60"/>
      <c r="M1033" s="60">
        <f t="shared" ca="1" si="184"/>
        <v>0</v>
      </c>
      <c r="N1033" s="61" t="str">
        <f t="shared" ca="1" si="185"/>
        <v/>
      </c>
      <c r="O1033" s="61"/>
      <c r="P1033" s="62"/>
      <c r="Q1033" s="62"/>
      <c r="R1033" s="62"/>
      <c r="S1033" s="62"/>
      <c r="T1033" s="62"/>
      <c r="U1033" s="63">
        <f t="shared" si="186"/>
        <v>0</v>
      </c>
    </row>
    <row r="1034" spans="1:21" ht="15" hidden="1" customHeight="1" x14ac:dyDescent="0.3">
      <c r="A1034" s="330"/>
      <c r="B1034" s="46">
        <v>85</v>
      </c>
      <c r="C1034" s="47" t="str">
        <f t="shared" ca="1" si="176"/>
        <v>11.4</v>
      </c>
      <c r="D1034" s="47" t="str">
        <f t="shared" ca="1" si="177"/>
        <v>c</v>
      </c>
      <c r="E1034" s="47" t="s">
        <v>22</v>
      </c>
      <c r="F1034" s="65" t="str">
        <f t="shared" ca="1" si="178"/>
        <v>https://conservatoire.agglo-larochelle.fr/musique/enseignants-musique</v>
      </c>
      <c r="G1034" s="47" t="str">
        <f t="shared" ca="1" si="179"/>
        <v>A</v>
      </c>
      <c r="H1034" s="47" t="str">
        <f t="shared" ca="1" si="180"/>
        <v/>
      </c>
      <c r="I1034" s="47" t="str">
        <f t="shared" ca="1" si="181"/>
        <v/>
      </c>
      <c r="J1034" s="49" t="str">
        <f t="shared" ca="1" si="182"/>
        <v/>
      </c>
      <c r="K1034" s="50" t="str">
        <f t="shared" ca="1" si="183"/>
        <v/>
      </c>
      <c r="L1034" s="50"/>
      <c r="M1034" s="50">
        <f t="shared" ca="1" si="184"/>
        <v>0</v>
      </c>
      <c r="N1034" s="51" t="str">
        <f t="shared" ca="1" si="185"/>
        <v/>
      </c>
      <c r="O1034" s="51"/>
      <c r="P1034" s="52"/>
      <c r="Q1034" s="52"/>
      <c r="R1034" s="52"/>
      <c r="S1034" s="52"/>
      <c r="T1034" s="52"/>
      <c r="U1034" s="53">
        <f t="shared" si="186"/>
        <v>0</v>
      </c>
    </row>
    <row r="1035" spans="1:21" ht="15" hidden="1" customHeight="1" x14ac:dyDescent="0.3">
      <c r="A1035" s="330"/>
      <c r="B1035" s="56">
        <v>85</v>
      </c>
      <c r="C1035" s="57" t="str">
        <f t="shared" ca="1" si="176"/>
        <v>11.4</v>
      </c>
      <c r="D1035" s="57" t="str">
        <f t="shared" ca="1" si="177"/>
        <v>c</v>
      </c>
      <c r="E1035" s="57" t="s">
        <v>25</v>
      </c>
      <c r="F1035" s="64" t="str">
        <f t="shared" ca="1" si="178"/>
        <v>https://conservatoire.agglo-larochelle.fr/agenda?</v>
      </c>
      <c r="G1035" s="57" t="str">
        <f t="shared" ca="1" si="179"/>
        <v>A</v>
      </c>
      <c r="H1035" s="57" t="str">
        <f t="shared" ca="1" si="180"/>
        <v/>
      </c>
      <c r="I1035" s="57" t="str">
        <f t="shared" ca="1" si="181"/>
        <v/>
      </c>
      <c r="J1035" s="59" t="str">
        <f t="shared" ca="1" si="182"/>
        <v/>
      </c>
      <c r="K1035" s="60" t="str">
        <f t="shared" ca="1" si="183"/>
        <v/>
      </c>
      <c r="L1035" s="60"/>
      <c r="M1035" s="60">
        <f t="shared" ca="1" si="184"/>
        <v>0</v>
      </c>
      <c r="N1035" s="61" t="str">
        <f t="shared" ca="1" si="185"/>
        <v/>
      </c>
      <c r="O1035" s="61"/>
      <c r="P1035" s="62"/>
      <c r="Q1035" s="62"/>
      <c r="R1035" s="62"/>
      <c r="S1035" s="62"/>
      <c r="T1035" s="62"/>
      <c r="U1035" s="63">
        <f t="shared" si="186"/>
        <v>0</v>
      </c>
    </row>
    <row r="1036" spans="1:21" ht="15" hidden="1" customHeight="1" x14ac:dyDescent="0.3">
      <c r="A1036" s="330"/>
      <c r="B1036" s="56">
        <v>85</v>
      </c>
      <c r="C1036" s="57" t="str">
        <f t="shared" ca="1" si="176"/>
        <v>11.4</v>
      </c>
      <c r="D1036" s="57" t="str">
        <f t="shared" ca="1" si="177"/>
        <v>c</v>
      </c>
      <c r="E1036" s="57" t="s">
        <v>28</v>
      </c>
      <c r="F1036" s="64" t="str">
        <f t="shared" ca="1" si="178"/>
        <v>https://conservatoire.agglo-larochelle.fr/agenda?article=conservatoire-funky-band-et-ateliers-musiques-actuelles</v>
      </c>
      <c r="G1036" s="57" t="str">
        <f t="shared" ca="1" si="179"/>
        <v>A</v>
      </c>
      <c r="H1036" s="57" t="str">
        <f t="shared" ca="1" si="180"/>
        <v/>
      </c>
      <c r="I1036" s="57" t="str">
        <f t="shared" ca="1" si="181"/>
        <v/>
      </c>
      <c r="J1036" s="59" t="str">
        <f t="shared" ca="1" si="182"/>
        <v/>
      </c>
      <c r="K1036" s="60" t="str">
        <f t="shared" ca="1" si="183"/>
        <v/>
      </c>
      <c r="L1036" s="60"/>
      <c r="M1036" s="60">
        <f t="shared" ca="1" si="184"/>
        <v>0</v>
      </c>
      <c r="N1036" s="61" t="str">
        <f t="shared" ca="1" si="185"/>
        <v/>
      </c>
      <c r="O1036" s="61"/>
      <c r="P1036" s="62"/>
      <c r="Q1036" s="62"/>
      <c r="R1036" s="62"/>
      <c r="S1036" s="62"/>
      <c r="T1036" s="62"/>
      <c r="U1036" s="63">
        <f t="shared" si="186"/>
        <v>0</v>
      </c>
    </row>
    <row r="1037" spans="1:21" ht="15" hidden="1" customHeight="1" x14ac:dyDescent="0.3">
      <c r="A1037" s="330"/>
      <c r="B1037" s="56">
        <v>85</v>
      </c>
      <c r="C1037" s="57" t="str">
        <f t="shared" ca="1" si="176"/>
        <v>11.4</v>
      </c>
      <c r="D1037" s="57" t="str">
        <f t="shared" ca="1" si="177"/>
        <v>c</v>
      </c>
      <c r="E1037" s="57" t="s">
        <v>31</v>
      </c>
      <c r="F1037" s="64" t="str">
        <f t="shared" ca="1" si="178"/>
        <v>https://conservatoire.agglo-larochelle.fr/actualites</v>
      </c>
      <c r="G1037" s="57" t="str">
        <f t="shared" ca="1" si="179"/>
        <v>A</v>
      </c>
      <c r="H1037" s="57" t="str">
        <f t="shared" ca="1" si="180"/>
        <v/>
      </c>
      <c r="I1037" s="57" t="str">
        <f t="shared" ca="1" si="181"/>
        <v/>
      </c>
      <c r="J1037" s="59" t="str">
        <f t="shared" ca="1" si="182"/>
        <v/>
      </c>
      <c r="K1037" s="60" t="str">
        <f t="shared" ca="1" si="183"/>
        <v/>
      </c>
      <c r="L1037" s="60"/>
      <c r="M1037" s="60">
        <f t="shared" ca="1" si="184"/>
        <v>0</v>
      </c>
      <c r="N1037" s="61" t="str">
        <f t="shared" ca="1" si="185"/>
        <v/>
      </c>
      <c r="O1037" s="61"/>
      <c r="P1037" s="62"/>
      <c r="Q1037" s="62"/>
      <c r="R1037" s="62"/>
      <c r="S1037" s="62"/>
      <c r="T1037" s="62"/>
      <c r="U1037" s="63">
        <f t="shared" si="186"/>
        <v>0</v>
      </c>
    </row>
    <row r="1038" spans="1:21" ht="15" hidden="1" customHeight="1" x14ac:dyDescent="0.3">
      <c r="A1038" s="330"/>
      <c r="B1038" s="56">
        <v>85</v>
      </c>
      <c r="C1038" s="57" t="str">
        <f t="shared" ca="1" si="176"/>
        <v>11.4</v>
      </c>
      <c r="D1038" s="57" t="str">
        <f t="shared" ca="1" si="177"/>
        <v>c</v>
      </c>
      <c r="E1038" s="57" t="s">
        <v>34</v>
      </c>
      <c r="F1038" s="64" t="str">
        <f t="shared" ca="1" si="178"/>
        <v>https://conservatoire.agglo-larochelle.fr/-/ouverture-de-saison</v>
      </c>
      <c r="G1038" s="57" t="str">
        <f t="shared" ca="1" si="179"/>
        <v>A</v>
      </c>
      <c r="H1038" s="57" t="str">
        <f t="shared" ca="1" si="180"/>
        <v/>
      </c>
      <c r="I1038" s="57" t="str">
        <f t="shared" ca="1" si="181"/>
        <v/>
      </c>
      <c r="J1038" s="59" t="str">
        <f t="shared" ca="1" si="182"/>
        <v/>
      </c>
      <c r="K1038" s="60" t="str">
        <f t="shared" ca="1" si="183"/>
        <v/>
      </c>
      <c r="L1038" s="60"/>
      <c r="M1038" s="60">
        <f t="shared" ca="1" si="184"/>
        <v>0</v>
      </c>
      <c r="N1038" s="61" t="str">
        <f t="shared" ca="1" si="185"/>
        <v/>
      </c>
      <c r="O1038" s="61"/>
      <c r="P1038" s="62"/>
      <c r="Q1038" s="62"/>
      <c r="R1038" s="62"/>
      <c r="S1038" s="62"/>
      <c r="T1038" s="62"/>
      <c r="U1038" s="63">
        <f t="shared" si="186"/>
        <v>0</v>
      </c>
    </row>
    <row r="1039" spans="1:21" ht="15" hidden="1" customHeight="1" x14ac:dyDescent="0.3">
      <c r="A1039" s="330"/>
      <c r="B1039" s="56">
        <v>85</v>
      </c>
      <c r="C1039" s="57" t="str">
        <f t="shared" ca="1" si="176"/>
        <v>11.4</v>
      </c>
      <c r="D1039" s="57" t="str">
        <f t="shared" ca="1" si="177"/>
        <v>c</v>
      </c>
      <c r="E1039" s="57" t="s">
        <v>37</v>
      </c>
      <c r="F1039" s="64" t="str">
        <f t="shared" ca="1" si="178"/>
        <v>https://conservatoire.agglo-larochelle.fr/contactez-nous</v>
      </c>
      <c r="G1039" s="57" t="str">
        <f t="shared" ca="1" si="179"/>
        <v>A</v>
      </c>
      <c r="H1039" s="57" t="str">
        <f t="shared" ca="1" si="180"/>
        <v/>
      </c>
      <c r="I1039" s="57" t="str">
        <f t="shared" ca="1" si="181"/>
        <v/>
      </c>
      <c r="J1039" s="59" t="str">
        <f t="shared" ca="1" si="182"/>
        <v/>
      </c>
      <c r="K1039" s="60" t="str">
        <f t="shared" ca="1" si="183"/>
        <v/>
      </c>
      <c r="L1039" s="60"/>
      <c r="M1039" s="60">
        <f t="shared" ca="1" si="184"/>
        <v>0</v>
      </c>
      <c r="N1039" s="61" t="str">
        <f t="shared" ca="1" si="185"/>
        <v/>
      </c>
      <c r="O1039" s="61"/>
      <c r="P1039" s="62"/>
      <c r="Q1039" s="62"/>
      <c r="R1039" s="62"/>
      <c r="S1039" s="62"/>
      <c r="T1039" s="62"/>
      <c r="U1039" s="63">
        <f t="shared" si="186"/>
        <v>0</v>
      </c>
    </row>
    <row r="1040" spans="1:21" ht="15" hidden="1" customHeight="1" x14ac:dyDescent="0.3">
      <c r="A1040" s="330"/>
      <c r="B1040" s="56">
        <v>85</v>
      </c>
      <c r="C1040" s="57" t="str">
        <f t="shared" ca="1" si="176"/>
        <v>11.4</v>
      </c>
      <c r="D1040" s="57" t="str">
        <f t="shared" ca="1" si="177"/>
        <v>c</v>
      </c>
      <c r="E1040" s="57" t="s">
        <v>40</v>
      </c>
      <c r="F1040" s="64" t="str">
        <f t="shared" ca="1" si="178"/>
        <v>https://conservatoire.agglo-larochelle.fr/pratique/reseau-des-ecoles-de-l-agglo?article=puilboreau-a-deux-pas-de-la</v>
      </c>
      <c r="G1040" s="57" t="str">
        <f t="shared" ca="1" si="179"/>
        <v>A</v>
      </c>
      <c r="H1040" s="57" t="str">
        <f t="shared" ca="1" si="180"/>
        <v/>
      </c>
      <c r="I1040" s="57" t="str">
        <f t="shared" ca="1" si="181"/>
        <v/>
      </c>
      <c r="J1040" s="59" t="str">
        <f t="shared" ca="1" si="182"/>
        <v/>
      </c>
      <c r="K1040" s="60" t="str">
        <f t="shared" ca="1" si="183"/>
        <v/>
      </c>
      <c r="L1040" s="60"/>
      <c r="M1040" s="60">
        <f t="shared" ca="1" si="184"/>
        <v>0</v>
      </c>
      <c r="N1040" s="61" t="str">
        <f t="shared" ca="1" si="185"/>
        <v/>
      </c>
      <c r="O1040" s="61"/>
      <c r="P1040" s="62"/>
      <c r="Q1040" s="62"/>
      <c r="R1040" s="62"/>
      <c r="S1040" s="62"/>
      <c r="T1040" s="62"/>
      <c r="U1040" s="63">
        <f t="shared" si="186"/>
        <v>0</v>
      </c>
    </row>
    <row r="1041" spans="1:21" ht="15" hidden="1" customHeight="1" x14ac:dyDescent="0.3">
      <c r="A1041" s="330"/>
      <c r="B1041" s="56">
        <v>85</v>
      </c>
      <c r="C1041" s="57" t="str">
        <f t="shared" ca="1" si="176"/>
        <v>11.4</v>
      </c>
      <c r="D1041" s="57" t="str">
        <f t="shared" ca="1" si="177"/>
        <v>c</v>
      </c>
      <c r="E1041" s="57" t="s">
        <v>43</v>
      </c>
      <c r="F1041" s="64" t="str">
        <f t="shared" ca="1" si="178"/>
        <v>https://conservatoire.agglo-larochelle.fr/ressources-documentaires</v>
      </c>
      <c r="G1041" s="57" t="str">
        <f t="shared" ca="1" si="179"/>
        <v>A</v>
      </c>
      <c r="H1041" s="57" t="str">
        <f t="shared" ca="1" si="180"/>
        <v/>
      </c>
      <c r="I1041" s="57" t="str">
        <f t="shared" ca="1" si="181"/>
        <v/>
      </c>
      <c r="J1041" s="59" t="str">
        <f t="shared" ca="1" si="182"/>
        <v/>
      </c>
      <c r="K1041" s="60" t="str">
        <f t="shared" ca="1" si="183"/>
        <v/>
      </c>
      <c r="L1041" s="60"/>
      <c r="M1041" s="60">
        <f t="shared" ca="1" si="184"/>
        <v>0</v>
      </c>
      <c r="N1041" s="61" t="str">
        <f t="shared" ca="1" si="185"/>
        <v/>
      </c>
      <c r="O1041" s="61"/>
      <c r="P1041" s="62"/>
      <c r="Q1041" s="62"/>
      <c r="R1041" s="62"/>
      <c r="S1041" s="62"/>
      <c r="T1041" s="62"/>
      <c r="U1041" s="63">
        <f t="shared" si="186"/>
        <v>0</v>
      </c>
    </row>
    <row r="1042" spans="1:21" ht="15" hidden="1" customHeight="1" x14ac:dyDescent="0.3">
      <c r="A1042" s="330"/>
      <c r="B1042" s="56">
        <v>85</v>
      </c>
      <c r="C1042" s="57" t="str">
        <f t="shared" ca="1" si="176"/>
        <v>11.4</v>
      </c>
      <c r="D1042" s="57" t="str">
        <f t="shared" ca="1" si="177"/>
        <v>na</v>
      </c>
      <c r="E1042" s="57" t="s">
        <v>46</v>
      </c>
      <c r="F1042" s="64" t="str">
        <f t="shared" ca="1" si="178"/>
        <v>https://conservatoire.agglo-larochelle.fr/accessibilite</v>
      </c>
      <c r="G1042" s="57" t="str">
        <f t="shared" ca="1" si="179"/>
        <v>A</v>
      </c>
      <c r="H1042" s="57" t="str">
        <f t="shared" ca="1" si="180"/>
        <v/>
      </c>
      <c r="I1042" s="57" t="str">
        <f t="shared" ca="1" si="181"/>
        <v/>
      </c>
      <c r="J1042" s="59" t="str">
        <f t="shared" ca="1" si="182"/>
        <v/>
      </c>
      <c r="K1042" s="60" t="str">
        <f t="shared" ca="1" si="183"/>
        <v/>
      </c>
      <c r="L1042" s="60"/>
      <c r="M1042" s="60">
        <f t="shared" ca="1" si="184"/>
        <v>0</v>
      </c>
      <c r="N1042" s="61" t="str">
        <f t="shared" ca="1" si="185"/>
        <v/>
      </c>
      <c r="O1042" s="61"/>
      <c r="P1042" s="62"/>
      <c r="Q1042" s="62"/>
      <c r="R1042" s="62"/>
      <c r="S1042" s="62"/>
      <c r="T1042" s="62"/>
      <c r="U1042" s="63">
        <f t="shared" si="186"/>
        <v>0</v>
      </c>
    </row>
    <row r="1043" spans="1:21" ht="15" hidden="1" customHeight="1" x14ac:dyDescent="0.3">
      <c r="A1043" s="330"/>
      <c r="B1043" s="56">
        <v>85</v>
      </c>
      <c r="C1043" s="57" t="str">
        <f t="shared" ca="1" si="176"/>
        <v>11.4</v>
      </c>
      <c r="D1043" s="57" t="str">
        <f t="shared" ca="1" si="177"/>
        <v>na</v>
      </c>
      <c r="E1043" s="57" t="s">
        <v>49</v>
      </c>
      <c r="F1043" s="64" t="str">
        <f t="shared" ca="1" si="178"/>
        <v>https://conservatoire.agglo-larochelle.fr/mentions-legales</v>
      </c>
      <c r="G1043" s="57" t="str">
        <f t="shared" ca="1" si="179"/>
        <v>A</v>
      </c>
      <c r="H1043" s="57" t="str">
        <f t="shared" ca="1" si="180"/>
        <v/>
      </c>
      <c r="I1043" s="57" t="str">
        <f t="shared" ca="1" si="181"/>
        <v/>
      </c>
      <c r="J1043" s="59" t="str">
        <f t="shared" ca="1" si="182"/>
        <v/>
      </c>
      <c r="K1043" s="60" t="str">
        <f t="shared" ca="1" si="183"/>
        <v/>
      </c>
      <c r="L1043" s="60"/>
      <c r="M1043" s="60">
        <f t="shared" ca="1" si="184"/>
        <v>0</v>
      </c>
      <c r="N1043" s="61" t="str">
        <f t="shared" ca="1" si="185"/>
        <v/>
      </c>
      <c r="O1043" s="61"/>
      <c r="P1043" s="62"/>
      <c r="Q1043" s="62"/>
      <c r="R1043" s="62"/>
      <c r="S1043" s="62"/>
      <c r="T1043" s="62"/>
      <c r="U1043" s="63">
        <f t="shared" si="186"/>
        <v>0</v>
      </c>
    </row>
    <row r="1044" spans="1:21" ht="15" hidden="1" customHeight="1" x14ac:dyDescent="0.3">
      <c r="A1044" s="330"/>
      <c r="B1044" s="56">
        <v>86</v>
      </c>
      <c r="C1044" s="57" t="str">
        <f t="shared" ca="1" si="176"/>
        <v>11.5</v>
      </c>
      <c r="D1044" s="57" t="str">
        <f t="shared" ca="1" si="177"/>
        <v>na</v>
      </c>
      <c r="E1044" s="57" t="s">
        <v>10</v>
      </c>
      <c r="F1044" s="64" t="str">
        <f t="shared" ca="1" si="178"/>
        <v>https://conservatoire.agglo-larochelle.fr/</v>
      </c>
      <c r="G1044" s="57" t="str">
        <f t="shared" ca="1" si="179"/>
        <v>A</v>
      </c>
      <c r="H1044" s="57" t="str">
        <f t="shared" ca="1" si="180"/>
        <v>x</v>
      </c>
      <c r="I1044" s="57" t="str">
        <f t="shared" ca="1" si="181"/>
        <v/>
      </c>
      <c r="J1044" s="59" t="str">
        <f t="shared" ca="1" si="182"/>
        <v/>
      </c>
      <c r="K1044" s="60" t="str">
        <f t="shared" ca="1" si="183"/>
        <v/>
      </c>
      <c r="L1044" s="60"/>
      <c r="M1044" s="60">
        <f t="shared" ca="1" si="184"/>
        <v>0</v>
      </c>
      <c r="N1044" s="61" t="str">
        <f t="shared" ca="1" si="185"/>
        <v/>
      </c>
      <c r="O1044" s="61"/>
      <c r="P1044" s="62"/>
      <c r="Q1044" s="62"/>
      <c r="R1044" s="62"/>
      <c r="S1044" s="62"/>
      <c r="T1044" s="62"/>
      <c r="U1044" s="63">
        <f t="shared" si="186"/>
        <v>0</v>
      </c>
    </row>
    <row r="1045" spans="1:21" ht="15" hidden="1" customHeight="1" x14ac:dyDescent="0.3">
      <c r="A1045" s="330"/>
      <c r="B1045" s="56">
        <v>86</v>
      </c>
      <c r="C1045" s="57" t="str">
        <f t="shared" ca="1" si="176"/>
        <v>11.5</v>
      </c>
      <c r="D1045" s="57" t="str">
        <f t="shared" ca="1" si="177"/>
        <v>na</v>
      </c>
      <c r="E1045" s="57" t="s">
        <v>13</v>
      </c>
      <c r="F1045" s="64" t="str">
        <f t="shared" ca="1" si="178"/>
        <v>https://conservatoire.agglo-larochelle.fr/plan-du-site</v>
      </c>
      <c r="G1045" s="57" t="str">
        <f t="shared" ca="1" si="179"/>
        <v>A</v>
      </c>
      <c r="H1045" s="57" t="str">
        <f t="shared" ca="1" si="180"/>
        <v>x</v>
      </c>
      <c r="I1045" s="57" t="str">
        <f t="shared" ca="1" si="181"/>
        <v/>
      </c>
      <c r="J1045" s="59" t="str">
        <f t="shared" ca="1" si="182"/>
        <v/>
      </c>
      <c r="K1045" s="60" t="str">
        <f t="shared" ca="1" si="183"/>
        <v/>
      </c>
      <c r="L1045" s="60"/>
      <c r="M1045" s="60">
        <f t="shared" ca="1" si="184"/>
        <v>0</v>
      </c>
      <c r="N1045" s="61" t="str">
        <f t="shared" ca="1" si="185"/>
        <v/>
      </c>
      <c r="O1045" s="61"/>
      <c r="P1045" s="62"/>
      <c r="Q1045" s="62"/>
      <c r="R1045" s="62"/>
      <c r="S1045" s="62"/>
      <c r="T1045" s="62"/>
      <c r="U1045" s="63">
        <f t="shared" si="186"/>
        <v>0</v>
      </c>
    </row>
    <row r="1046" spans="1:21" ht="15" hidden="1" customHeight="1" x14ac:dyDescent="0.3">
      <c r="A1046" s="330"/>
      <c r="B1046" s="56">
        <v>86</v>
      </c>
      <c r="C1046" s="57" t="str">
        <f t="shared" ca="1" si="176"/>
        <v>11.5</v>
      </c>
      <c r="D1046" s="57" t="str">
        <f t="shared" ca="1" si="177"/>
        <v>na</v>
      </c>
      <c r="E1046" s="57" t="s">
        <v>16</v>
      </c>
      <c r="F1046" s="64" t="str">
        <f t="shared" ca="1" si="178"/>
        <v>https://conservatoire.agglo-larochelle.fr/musique</v>
      </c>
      <c r="G1046" s="57" t="str">
        <f t="shared" ca="1" si="179"/>
        <v>A</v>
      </c>
      <c r="H1046" s="57" t="str">
        <f t="shared" ca="1" si="180"/>
        <v>x</v>
      </c>
      <c r="I1046" s="57" t="str">
        <f t="shared" ca="1" si="181"/>
        <v/>
      </c>
      <c r="J1046" s="59" t="str">
        <f t="shared" ca="1" si="182"/>
        <v/>
      </c>
      <c r="K1046" s="60" t="str">
        <f t="shared" ca="1" si="183"/>
        <v/>
      </c>
      <c r="L1046" s="60"/>
      <c r="M1046" s="60">
        <f t="shared" ca="1" si="184"/>
        <v>0</v>
      </c>
      <c r="N1046" s="61" t="str">
        <f t="shared" ca="1" si="185"/>
        <v/>
      </c>
      <c r="O1046" s="61"/>
      <c r="P1046" s="62"/>
      <c r="Q1046" s="62"/>
      <c r="R1046" s="62"/>
      <c r="S1046" s="62"/>
      <c r="T1046" s="62"/>
      <c r="U1046" s="63">
        <f t="shared" si="186"/>
        <v>0</v>
      </c>
    </row>
    <row r="1047" spans="1:21" ht="15" hidden="1" customHeight="1" x14ac:dyDescent="0.3">
      <c r="A1047" s="330"/>
      <c r="B1047" s="56">
        <v>86</v>
      </c>
      <c r="C1047" s="57" t="str">
        <f t="shared" ca="1" si="176"/>
        <v>11.5</v>
      </c>
      <c r="D1047" s="57" t="str">
        <f t="shared" ca="1" si="177"/>
        <v>na</v>
      </c>
      <c r="E1047" s="57" t="s">
        <v>19</v>
      </c>
      <c r="F1047" s="64" t="str">
        <f t="shared" ca="1" si="178"/>
        <v>https://conservatoire.agglo-larochelle.fr/musique/parcours-du-musicien</v>
      </c>
      <c r="G1047" s="57" t="str">
        <f t="shared" ca="1" si="179"/>
        <v>A</v>
      </c>
      <c r="H1047" s="57" t="str">
        <f t="shared" ca="1" si="180"/>
        <v>x</v>
      </c>
      <c r="I1047" s="57" t="str">
        <f t="shared" ca="1" si="181"/>
        <v/>
      </c>
      <c r="J1047" s="59" t="str">
        <f t="shared" ca="1" si="182"/>
        <v/>
      </c>
      <c r="K1047" s="60" t="str">
        <f t="shared" ca="1" si="183"/>
        <v/>
      </c>
      <c r="L1047" s="60"/>
      <c r="M1047" s="60">
        <f t="shared" ca="1" si="184"/>
        <v>0</v>
      </c>
      <c r="N1047" s="61" t="str">
        <f t="shared" ca="1" si="185"/>
        <v/>
      </c>
      <c r="O1047" s="61"/>
      <c r="P1047" s="62"/>
      <c r="Q1047" s="62"/>
      <c r="R1047" s="62"/>
      <c r="S1047" s="62"/>
      <c r="T1047" s="62"/>
      <c r="U1047" s="63">
        <f t="shared" si="186"/>
        <v>0</v>
      </c>
    </row>
    <row r="1048" spans="1:21" ht="15" hidden="1" customHeight="1" x14ac:dyDescent="0.3">
      <c r="A1048" s="330"/>
      <c r="B1048" s="56">
        <v>86</v>
      </c>
      <c r="C1048" s="57" t="str">
        <f t="shared" ca="1" si="176"/>
        <v>11.5</v>
      </c>
      <c r="D1048" s="57" t="str">
        <f t="shared" ca="1" si="177"/>
        <v>na</v>
      </c>
      <c r="E1048" s="57" t="s">
        <v>22</v>
      </c>
      <c r="F1048" s="64" t="str">
        <f t="shared" ca="1" si="178"/>
        <v>https://conservatoire.agglo-larochelle.fr/musique/enseignants-musique</v>
      </c>
      <c r="G1048" s="57" t="str">
        <f t="shared" ca="1" si="179"/>
        <v>A</v>
      </c>
      <c r="H1048" s="57" t="str">
        <f t="shared" ca="1" si="180"/>
        <v>x</v>
      </c>
      <c r="I1048" s="57" t="str">
        <f t="shared" ca="1" si="181"/>
        <v/>
      </c>
      <c r="J1048" s="59" t="str">
        <f t="shared" ca="1" si="182"/>
        <v/>
      </c>
      <c r="K1048" s="60" t="str">
        <f t="shared" ca="1" si="183"/>
        <v/>
      </c>
      <c r="L1048" s="60"/>
      <c r="M1048" s="60">
        <f t="shared" ca="1" si="184"/>
        <v>0</v>
      </c>
      <c r="N1048" s="61" t="str">
        <f t="shared" ca="1" si="185"/>
        <v/>
      </c>
      <c r="O1048" s="61"/>
      <c r="P1048" s="62"/>
      <c r="Q1048" s="62"/>
      <c r="R1048" s="62"/>
      <c r="S1048" s="62"/>
      <c r="T1048" s="62"/>
      <c r="U1048" s="63">
        <f t="shared" si="186"/>
        <v>0</v>
      </c>
    </row>
    <row r="1049" spans="1:21" ht="15" hidden="1" customHeight="1" x14ac:dyDescent="0.3">
      <c r="A1049" s="330"/>
      <c r="B1049" s="56">
        <v>86</v>
      </c>
      <c r="C1049" s="57" t="str">
        <f t="shared" ref="C1049:C1112" ca="1" si="187">IF(INDIRECT($E1049 &amp; "!B" &amp; $B1049)=0,"",INDIRECT($E1049 &amp; "!B" &amp; $B1049))</f>
        <v>11.5</v>
      </c>
      <c r="D1049" s="57" t="str">
        <f t="shared" ref="D1049:D1112" ca="1" si="188">IF(INDIRECT($E1049 &amp; "!F" &amp; $B1049)=0,"",INDIRECT($E1049 &amp; "!F" &amp; $B1049))</f>
        <v>na</v>
      </c>
      <c r="E1049" s="57" t="s">
        <v>25</v>
      </c>
      <c r="F1049" s="64" t="str">
        <f t="shared" ref="F1049:F1112" ca="1" si="189">HYPERLINK(INDIRECT($E1049 &amp; "!C3"))</f>
        <v>https://conservatoire.agglo-larochelle.fr/agenda?</v>
      </c>
      <c r="G1049" s="57" t="str">
        <f t="shared" ref="G1049:G1112" ca="1" si="190">IF(INDIRECT($E1049 &amp; "!C" &amp; $B1049)=0,"",INDIRECT($E1049 &amp; "!C" &amp; $B1049))</f>
        <v>A</v>
      </c>
      <c r="H1049" s="57" t="str">
        <f t="shared" ref="H1049:H1112" ca="1" si="191">IF(INDIRECT($E1049 &amp; "!D" &amp; $B1049)=0,"",INDIRECT($E1049 &amp; "!D" &amp; $B1049))</f>
        <v>x</v>
      </c>
      <c r="I1049" s="57" t="str">
        <f t="shared" ref="I1049:I1112" ca="1" si="192">IF(INDIRECT($E1049 &amp; "!H" &amp; $B1049)=0,"",INDIRECT($E1049 &amp; "!H" &amp; $B1049))</f>
        <v/>
      </c>
      <c r="J1049" s="59" t="str">
        <f t="shared" ref="J1049:J1112" ca="1" si="193">IF(INDIRECT($E1049 &amp; "!I" &amp; $B1049)=0,"",INDIRECT($E1049 &amp; "!I" &amp; $B1049))</f>
        <v/>
      </c>
      <c r="K1049" s="60" t="str">
        <f t="shared" ref="K1049:K1112" ca="1" si="194">IFERROR(VLOOKUP($J1049,$W$1:$AA$4,(MATCH($I1049,$X$5:$AA$5,0))+1,FALSE), "")</f>
        <v/>
      </c>
      <c r="L1049" s="60"/>
      <c r="M1049" s="60">
        <f t="shared" ref="M1049:M1112" ca="1" si="195">COUNTIFS($C$7:$C$1491, $C1049, $D$7:$D$1491, "nc")</f>
        <v>0</v>
      </c>
      <c r="N1049" s="61" t="str">
        <f t="shared" ref="N1049:N1112" ca="1" si="196">IF(INDIRECT($E1049 &amp; "!J" &amp; $B1049)=0,"",INDIRECT($E1049 &amp; "!J" &amp; $B1049))</f>
        <v/>
      </c>
      <c r="O1049" s="61"/>
      <c r="P1049" s="62"/>
      <c r="Q1049" s="62"/>
      <c r="R1049" s="62"/>
      <c r="S1049" s="62"/>
      <c r="T1049" s="62"/>
      <c r="U1049" s="63">
        <f t="shared" si="186"/>
        <v>0</v>
      </c>
    </row>
    <row r="1050" spans="1:21" ht="15" hidden="1" customHeight="1" x14ac:dyDescent="0.3">
      <c r="A1050" s="330"/>
      <c r="B1050" s="56">
        <v>86</v>
      </c>
      <c r="C1050" s="57" t="str">
        <f t="shared" ca="1" si="187"/>
        <v>11.5</v>
      </c>
      <c r="D1050" s="57" t="str">
        <f t="shared" ca="1" si="188"/>
        <v>na</v>
      </c>
      <c r="E1050" s="57" t="s">
        <v>28</v>
      </c>
      <c r="F1050" s="64" t="str">
        <f t="shared" ca="1" si="189"/>
        <v>https://conservatoire.agglo-larochelle.fr/agenda?article=conservatoire-funky-band-et-ateliers-musiques-actuelles</v>
      </c>
      <c r="G1050" s="57" t="str">
        <f t="shared" ca="1" si="190"/>
        <v>A</v>
      </c>
      <c r="H1050" s="57" t="str">
        <f t="shared" ca="1" si="191"/>
        <v>x</v>
      </c>
      <c r="I1050" s="57" t="str">
        <f t="shared" ca="1" si="192"/>
        <v/>
      </c>
      <c r="J1050" s="59" t="str">
        <f t="shared" ca="1" si="193"/>
        <v/>
      </c>
      <c r="K1050" s="60" t="str">
        <f t="shared" ca="1" si="194"/>
        <v/>
      </c>
      <c r="L1050" s="60"/>
      <c r="M1050" s="60">
        <f t="shared" ca="1" si="195"/>
        <v>0</v>
      </c>
      <c r="N1050" s="61" t="str">
        <f t="shared" ca="1" si="196"/>
        <v/>
      </c>
      <c r="O1050" s="61"/>
      <c r="P1050" s="62"/>
      <c r="Q1050" s="62"/>
      <c r="R1050" s="62"/>
      <c r="S1050" s="62"/>
      <c r="T1050" s="62"/>
      <c r="U1050" s="63">
        <f t="shared" si="186"/>
        <v>0</v>
      </c>
    </row>
    <row r="1051" spans="1:21" ht="15" hidden="1" customHeight="1" x14ac:dyDescent="0.3">
      <c r="A1051" s="330"/>
      <c r="B1051" s="56">
        <v>86</v>
      </c>
      <c r="C1051" s="57" t="str">
        <f t="shared" ca="1" si="187"/>
        <v>11.5</v>
      </c>
      <c r="D1051" s="57" t="str">
        <f t="shared" ca="1" si="188"/>
        <v>na</v>
      </c>
      <c r="E1051" s="57" t="s">
        <v>31</v>
      </c>
      <c r="F1051" s="64" t="str">
        <f t="shared" ca="1" si="189"/>
        <v>https://conservatoire.agglo-larochelle.fr/actualites</v>
      </c>
      <c r="G1051" s="57" t="str">
        <f t="shared" ca="1" si="190"/>
        <v>A</v>
      </c>
      <c r="H1051" s="57" t="str">
        <f t="shared" ca="1" si="191"/>
        <v>x</v>
      </c>
      <c r="I1051" s="57" t="str">
        <f t="shared" ca="1" si="192"/>
        <v/>
      </c>
      <c r="J1051" s="59" t="str">
        <f t="shared" ca="1" si="193"/>
        <v/>
      </c>
      <c r="K1051" s="60" t="str">
        <f t="shared" ca="1" si="194"/>
        <v/>
      </c>
      <c r="L1051" s="60"/>
      <c r="M1051" s="60">
        <f t="shared" ca="1" si="195"/>
        <v>0</v>
      </c>
      <c r="N1051" s="61" t="str">
        <f t="shared" ca="1" si="196"/>
        <v/>
      </c>
      <c r="O1051" s="61"/>
      <c r="P1051" s="62"/>
      <c r="Q1051" s="62"/>
      <c r="R1051" s="62"/>
      <c r="S1051" s="62"/>
      <c r="T1051" s="62"/>
      <c r="U1051" s="63">
        <f t="shared" si="186"/>
        <v>0</v>
      </c>
    </row>
    <row r="1052" spans="1:21" ht="15" hidden="1" customHeight="1" x14ac:dyDescent="0.3">
      <c r="A1052" s="330"/>
      <c r="B1052" s="46">
        <v>86</v>
      </c>
      <c r="C1052" s="47" t="str">
        <f t="shared" ca="1" si="187"/>
        <v>11.5</v>
      </c>
      <c r="D1052" s="47" t="str">
        <f t="shared" ca="1" si="188"/>
        <v>na</v>
      </c>
      <c r="E1052" s="47" t="s">
        <v>34</v>
      </c>
      <c r="F1052" s="65" t="str">
        <f t="shared" ca="1" si="189"/>
        <v>https://conservatoire.agglo-larochelle.fr/-/ouverture-de-saison</v>
      </c>
      <c r="G1052" s="47" t="str">
        <f t="shared" ca="1" si="190"/>
        <v>A</v>
      </c>
      <c r="H1052" s="47" t="str">
        <f t="shared" ca="1" si="191"/>
        <v>x</v>
      </c>
      <c r="I1052" s="47" t="str">
        <f t="shared" ca="1" si="192"/>
        <v/>
      </c>
      <c r="J1052" s="49" t="str">
        <f t="shared" ca="1" si="193"/>
        <v/>
      </c>
      <c r="K1052" s="50" t="str">
        <f t="shared" ca="1" si="194"/>
        <v/>
      </c>
      <c r="L1052" s="50"/>
      <c r="M1052" s="50">
        <f t="shared" ca="1" si="195"/>
        <v>0</v>
      </c>
      <c r="N1052" s="51" t="str">
        <f t="shared" ca="1" si="196"/>
        <v/>
      </c>
      <c r="O1052" s="51"/>
      <c r="P1052" s="52"/>
      <c r="Q1052" s="52"/>
      <c r="R1052" s="52"/>
      <c r="S1052" s="52"/>
      <c r="T1052" s="52"/>
      <c r="U1052" s="53">
        <f t="shared" si="186"/>
        <v>0</v>
      </c>
    </row>
    <row r="1053" spans="1:21" ht="15" hidden="1" customHeight="1" x14ac:dyDescent="0.3">
      <c r="A1053" s="330"/>
      <c r="B1053" s="56">
        <v>86</v>
      </c>
      <c r="C1053" s="57" t="str">
        <f t="shared" ca="1" si="187"/>
        <v>11.5</v>
      </c>
      <c r="D1053" s="57" t="str">
        <f t="shared" ca="1" si="188"/>
        <v>na</v>
      </c>
      <c r="E1053" s="57" t="s">
        <v>37</v>
      </c>
      <c r="F1053" s="64" t="str">
        <f t="shared" ca="1" si="189"/>
        <v>https://conservatoire.agglo-larochelle.fr/contactez-nous</v>
      </c>
      <c r="G1053" s="57" t="str">
        <f t="shared" ca="1" si="190"/>
        <v>A</v>
      </c>
      <c r="H1053" s="57" t="str">
        <f t="shared" ca="1" si="191"/>
        <v>x</v>
      </c>
      <c r="I1053" s="57" t="str">
        <f t="shared" ca="1" si="192"/>
        <v/>
      </c>
      <c r="J1053" s="59" t="str">
        <f t="shared" ca="1" si="193"/>
        <v/>
      </c>
      <c r="K1053" s="60" t="str">
        <f t="shared" ca="1" si="194"/>
        <v/>
      </c>
      <c r="L1053" s="60"/>
      <c r="M1053" s="60">
        <f t="shared" ca="1" si="195"/>
        <v>0</v>
      </c>
      <c r="N1053" s="61" t="str">
        <f t="shared" ca="1" si="196"/>
        <v/>
      </c>
      <c r="O1053" s="61"/>
      <c r="P1053" s="62"/>
      <c r="Q1053" s="62"/>
      <c r="R1053" s="62"/>
      <c r="S1053" s="62"/>
      <c r="T1053" s="62"/>
      <c r="U1053" s="63">
        <f t="shared" si="186"/>
        <v>0</v>
      </c>
    </row>
    <row r="1054" spans="1:21" ht="15" hidden="1" customHeight="1" x14ac:dyDescent="0.3">
      <c r="A1054" s="330"/>
      <c r="B1054" s="56">
        <v>86</v>
      </c>
      <c r="C1054" s="57" t="str">
        <f t="shared" ca="1" si="187"/>
        <v>11.5</v>
      </c>
      <c r="D1054" s="57" t="str">
        <f t="shared" ca="1" si="188"/>
        <v>na</v>
      </c>
      <c r="E1054" s="57" t="s">
        <v>40</v>
      </c>
      <c r="F1054" s="64" t="str">
        <f t="shared" ca="1" si="189"/>
        <v>https://conservatoire.agglo-larochelle.fr/pratique/reseau-des-ecoles-de-l-agglo?article=puilboreau-a-deux-pas-de-la</v>
      </c>
      <c r="G1054" s="57" t="str">
        <f t="shared" ca="1" si="190"/>
        <v>A</v>
      </c>
      <c r="H1054" s="57" t="str">
        <f t="shared" ca="1" si="191"/>
        <v>x</v>
      </c>
      <c r="I1054" s="57" t="str">
        <f t="shared" ca="1" si="192"/>
        <v/>
      </c>
      <c r="J1054" s="59" t="str">
        <f t="shared" ca="1" si="193"/>
        <v/>
      </c>
      <c r="K1054" s="60" t="str">
        <f t="shared" ca="1" si="194"/>
        <v/>
      </c>
      <c r="L1054" s="60"/>
      <c r="M1054" s="60">
        <f t="shared" ca="1" si="195"/>
        <v>0</v>
      </c>
      <c r="N1054" s="61" t="str">
        <f t="shared" ca="1" si="196"/>
        <v/>
      </c>
      <c r="O1054" s="61"/>
      <c r="P1054" s="62"/>
      <c r="Q1054" s="62"/>
      <c r="R1054" s="62"/>
      <c r="S1054" s="62"/>
      <c r="T1054" s="62"/>
      <c r="U1054" s="63">
        <f t="shared" si="186"/>
        <v>0</v>
      </c>
    </row>
    <row r="1055" spans="1:21" ht="15" hidden="1" customHeight="1" x14ac:dyDescent="0.3">
      <c r="A1055" s="330"/>
      <c r="B1055" s="56">
        <v>86</v>
      </c>
      <c r="C1055" s="57" t="str">
        <f t="shared" ca="1" si="187"/>
        <v>11.5</v>
      </c>
      <c r="D1055" s="57" t="str">
        <f t="shared" ca="1" si="188"/>
        <v>na</v>
      </c>
      <c r="E1055" s="57" t="s">
        <v>43</v>
      </c>
      <c r="F1055" s="64" t="str">
        <f t="shared" ca="1" si="189"/>
        <v>https://conservatoire.agglo-larochelle.fr/ressources-documentaires</v>
      </c>
      <c r="G1055" s="57" t="str">
        <f t="shared" ca="1" si="190"/>
        <v>A</v>
      </c>
      <c r="H1055" s="57" t="str">
        <f t="shared" ca="1" si="191"/>
        <v>x</v>
      </c>
      <c r="I1055" s="57" t="str">
        <f t="shared" ca="1" si="192"/>
        <v/>
      </c>
      <c r="J1055" s="59" t="str">
        <f t="shared" ca="1" si="193"/>
        <v/>
      </c>
      <c r="K1055" s="60" t="str">
        <f t="shared" ca="1" si="194"/>
        <v/>
      </c>
      <c r="L1055" s="60"/>
      <c r="M1055" s="60">
        <f t="shared" ca="1" si="195"/>
        <v>0</v>
      </c>
      <c r="N1055" s="61" t="str">
        <f t="shared" ca="1" si="196"/>
        <v/>
      </c>
      <c r="O1055" s="61"/>
      <c r="P1055" s="62"/>
      <c r="Q1055" s="62"/>
      <c r="R1055" s="62"/>
      <c r="S1055" s="62"/>
      <c r="T1055" s="62"/>
      <c r="U1055" s="63">
        <f t="shared" si="186"/>
        <v>0</v>
      </c>
    </row>
    <row r="1056" spans="1:21" ht="15" hidden="1" customHeight="1" x14ac:dyDescent="0.3">
      <c r="A1056" s="330"/>
      <c r="B1056" s="56">
        <v>86</v>
      </c>
      <c r="C1056" s="57" t="str">
        <f t="shared" ca="1" si="187"/>
        <v>11.5</v>
      </c>
      <c r="D1056" s="57" t="str">
        <f t="shared" ca="1" si="188"/>
        <v>na</v>
      </c>
      <c r="E1056" s="57" t="s">
        <v>46</v>
      </c>
      <c r="F1056" s="64" t="str">
        <f t="shared" ca="1" si="189"/>
        <v>https://conservatoire.agglo-larochelle.fr/accessibilite</v>
      </c>
      <c r="G1056" s="57" t="str">
        <f t="shared" ca="1" si="190"/>
        <v>A</v>
      </c>
      <c r="H1056" s="57" t="str">
        <f t="shared" ca="1" si="191"/>
        <v>x</v>
      </c>
      <c r="I1056" s="57" t="str">
        <f t="shared" ca="1" si="192"/>
        <v/>
      </c>
      <c r="J1056" s="59" t="str">
        <f t="shared" ca="1" si="193"/>
        <v/>
      </c>
      <c r="K1056" s="60" t="str">
        <f t="shared" ca="1" si="194"/>
        <v/>
      </c>
      <c r="L1056" s="60"/>
      <c r="M1056" s="60">
        <f t="shared" ca="1" si="195"/>
        <v>0</v>
      </c>
      <c r="N1056" s="61" t="str">
        <f t="shared" ca="1" si="196"/>
        <v/>
      </c>
      <c r="O1056" s="61"/>
      <c r="P1056" s="62"/>
      <c r="Q1056" s="62"/>
      <c r="R1056" s="62"/>
      <c r="S1056" s="62"/>
      <c r="T1056" s="62"/>
      <c r="U1056" s="63">
        <f t="shared" si="186"/>
        <v>0</v>
      </c>
    </row>
    <row r="1057" spans="1:21" ht="15" hidden="1" customHeight="1" x14ac:dyDescent="0.3">
      <c r="A1057" s="330"/>
      <c r="B1057" s="56">
        <v>86</v>
      </c>
      <c r="C1057" s="57" t="str">
        <f t="shared" ca="1" si="187"/>
        <v>11.5</v>
      </c>
      <c r="D1057" s="57" t="str">
        <f t="shared" ca="1" si="188"/>
        <v>na</v>
      </c>
      <c r="E1057" s="57" t="s">
        <v>49</v>
      </c>
      <c r="F1057" s="64" t="str">
        <f t="shared" ca="1" si="189"/>
        <v>https://conservatoire.agglo-larochelle.fr/mentions-legales</v>
      </c>
      <c r="G1057" s="57" t="str">
        <f t="shared" ca="1" si="190"/>
        <v>A</v>
      </c>
      <c r="H1057" s="57" t="str">
        <f t="shared" ca="1" si="191"/>
        <v>x</v>
      </c>
      <c r="I1057" s="57" t="str">
        <f t="shared" ca="1" si="192"/>
        <v/>
      </c>
      <c r="J1057" s="59" t="str">
        <f t="shared" ca="1" si="193"/>
        <v/>
      </c>
      <c r="K1057" s="60" t="str">
        <f t="shared" ca="1" si="194"/>
        <v/>
      </c>
      <c r="L1057" s="60"/>
      <c r="M1057" s="60">
        <f t="shared" ca="1" si="195"/>
        <v>0</v>
      </c>
      <c r="N1057" s="61" t="str">
        <f t="shared" ca="1" si="196"/>
        <v/>
      </c>
      <c r="O1057" s="61"/>
      <c r="P1057" s="62"/>
      <c r="Q1057" s="62"/>
      <c r="R1057" s="62"/>
      <c r="S1057" s="62"/>
      <c r="T1057" s="62"/>
      <c r="U1057" s="63">
        <f t="shared" si="186"/>
        <v>0</v>
      </c>
    </row>
    <row r="1058" spans="1:21" ht="15" hidden="1" customHeight="1" x14ac:dyDescent="0.3">
      <c r="A1058" s="330"/>
      <c r="B1058" s="56">
        <v>87</v>
      </c>
      <c r="C1058" s="57" t="str">
        <f t="shared" ca="1" si="187"/>
        <v>11.6</v>
      </c>
      <c r="D1058" s="57" t="str">
        <f t="shared" ca="1" si="188"/>
        <v>na</v>
      </c>
      <c r="E1058" s="57" t="s">
        <v>10</v>
      </c>
      <c r="F1058" s="64" t="str">
        <f t="shared" ca="1" si="189"/>
        <v>https://conservatoire.agglo-larochelle.fr/</v>
      </c>
      <c r="G1058" s="57" t="str">
        <f t="shared" ca="1" si="190"/>
        <v>A</v>
      </c>
      <c r="H1058" s="57" t="str">
        <f t="shared" ca="1" si="191"/>
        <v>x</v>
      </c>
      <c r="I1058" s="57" t="str">
        <f t="shared" ca="1" si="192"/>
        <v/>
      </c>
      <c r="J1058" s="59" t="str">
        <f t="shared" ca="1" si="193"/>
        <v/>
      </c>
      <c r="K1058" s="60" t="str">
        <f t="shared" ca="1" si="194"/>
        <v/>
      </c>
      <c r="L1058" s="60"/>
      <c r="M1058" s="60">
        <f t="shared" ca="1" si="195"/>
        <v>0</v>
      </c>
      <c r="N1058" s="61" t="str">
        <f t="shared" ca="1" si="196"/>
        <v/>
      </c>
      <c r="O1058" s="61"/>
      <c r="P1058" s="62"/>
      <c r="Q1058" s="62"/>
      <c r="R1058" s="62"/>
      <c r="S1058" s="62"/>
      <c r="T1058" s="62"/>
      <c r="U1058" s="63">
        <f t="shared" si="186"/>
        <v>0</v>
      </c>
    </row>
    <row r="1059" spans="1:21" ht="15" hidden="1" customHeight="1" x14ac:dyDescent="0.3">
      <c r="A1059" s="330"/>
      <c r="B1059" s="56">
        <v>87</v>
      </c>
      <c r="C1059" s="57" t="str">
        <f t="shared" ca="1" si="187"/>
        <v>11.6</v>
      </c>
      <c r="D1059" s="57" t="str">
        <f t="shared" ca="1" si="188"/>
        <v>na</v>
      </c>
      <c r="E1059" s="57" t="s">
        <v>13</v>
      </c>
      <c r="F1059" s="64" t="str">
        <f t="shared" ca="1" si="189"/>
        <v>https://conservatoire.agglo-larochelle.fr/plan-du-site</v>
      </c>
      <c r="G1059" s="57" t="str">
        <f t="shared" ca="1" si="190"/>
        <v>A</v>
      </c>
      <c r="H1059" s="57" t="str">
        <f t="shared" ca="1" si="191"/>
        <v>x</v>
      </c>
      <c r="I1059" s="57" t="str">
        <f t="shared" ca="1" si="192"/>
        <v/>
      </c>
      <c r="J1059" s="59" t="str">
        <f t="shared" ca="1" si="193"/>
        <v/>
      </c>
      <c r="K1059" s="60" t="str">
        <f t="shared" ca="1" si="194"/>
        <v/>
      </c>
      <c r="L1059" s="60"/>
      <c r="M1059" s="60">
        <f t="shared" ca="1" si="195"/>
        <v>0</v>
      </c>
      <c r="N1059" s="61" t="str">
        <f t="shared" ca="1" si="196"/>
        <v/>
      </c>
      <c r="O1059" s="61"/>
      <c r="P1059" s="62"/>
      <c r="Q1059" s="62"/>
      <c r="R1059" s="62"/>
      <c r="S1059" s="62"/>
      <c r="T1059" s="62"/>
      <c r="U1059" s="63">
        <f t="shared" si="186"/>
        <v>0</v>
      </c>
    </row>
    <row r="1060" spans="1:21" ht="15" hidden="1" customHeight="1" x14ac:dyDescent="0.3">
      <c r="A1060" s="330"/>
      <c r="B1060" s="56">
        <v>87</v>
      </c>
      <c r="C1060" s="57" t="str">
        <f t="shared" ca="1" si="187"/>
        <v>11.6</v>
      </c>
      <c r="D1060" s="57" t="str">
        <f t="shared" ca="1" si="188"/>
        <v>na</v>
      </c>
      <c r="E1060" s="57" t="s">
        <v>16</v>
      </c>
      <c r="F1060" s="64" t="str">
        <f t="shared" ca="1" si="189"/>
        <v>https://conservatoire.agglo-larochelle.fr/musique</v>
      </c>
      <c r="G1060" s="57" t="str">
        <f t="shared" ca="1" si="190"/>
        <v>A</v>
      </c>
      <c r="H1060" s="57" t="str">
        <f t="shared" ca="1" si="191"/>
        <v>x</v>
      </c>
      <c r="I1060" s="57" t="str">
        <f t="shared" ca="1" si="192"/>
        <v/>
      </c>
      <c r="J1060" s="59" t="str">
        <f t="shared" ca="1" si="193"/>
        <v/>
      </c>
      <c r="K1060" s="60" t="str">
        <f t="shared" ca="1" si="194"/>
        <v/>
      </c>
      <c r="L1060" s="60"/>
      <c r="M1060" s="60">
        <f t="shared" ca="1" si="195"/>
        <v>0</v>
      </c>
      <c r="N1060" s="61" t="str">
        <f t="shared" ca="1" si="196"/>
        <v/>
      </c>
      <c r="O1060" s="61"/>
      <c r="P1060" s="62"/>
      <c r="Q1060" s="62"/>
      <c r="R1060" s="62"/>
      <c r="S1060" s="62"/>
      <c r="T1060" s="62"/>
      <c r="U1060" s="63">
        <f t="shared" si="186"/>
        <v>0</v>
      </c>
    </row>
    <row r="1061" spans="1:21" ht="15" hidden="1" customHeight="1" x14ac:dyDescent="0.3">
      <c r="A1061" s="330"/>
      <c r="B1061" s="56">
        <v>87</v>
      </c>
      <c r="C1061" s="57" t="str">
        <f t="shared" ca="1" si="187"/>
        <v>11.6</v>
      </c>
      <c r="D1061" s="57" t="str">
        <f t="shared" ca="1" si="188"/>
        <v>na</v>
      </c>
      <c r="E1061" s="57" t="s">
        <v>19</v>
      </c>
      <c r="F1061" s="64" t="str">
        <f t="shared" ca="1" si="189"/>
        <v>https://conservatoire.agglo-larochelle.fr/musique/parcours-du-musicien</v>
      </c>
      <c r="G1061" s="57" t="str">
        <f t="shared" ca="1" si="190"/>
        <v>A</v>
      </c>
      <c r="H1061" s="57" t="str">
        <f t="shared" ca="1" si="191"/>
        <v>x</v>
      </c>
      <c r="I1061" s="57" t="str">
        <f t="shared" ca="1" si="192"/>
        <v/>
      </c>
      <c r="J1061" s="59" t="str">
        <f t="shared" ca="1" si="193"/>
        <v/>
      </c>
      <c r="K1061" s="60" t="str">
        <f t="shared" ca="1" si="194"/>
        <v/>
      </c>
      <c r="L1061" s="60"/>
      <c r="M1061" s="60">
        <f t="shared" ca="1" si="195"/>
        <v>0</v>
      </c>
      <c r="N1061" s="61" t="str">
        <f t="shared" ca="1" si="196"/>
        <v/>
      </c>
      <c r="O1061" s="61"/>
      <c r="P1061" s="62"/>
      <c r="Q1061" s="62"/>
      <c r="R1061" s="62"/>
      <c r="S1061" s="62"/>
      <c r="T1061" s="62"/>
      <c r="U1061" s="63">
        <f t="shared" si="186"/>
        <v>0</v>
      </c>
    </row>
    <row r="1062" spans="1:21" ht="15" hidden="1" customHeight="1" x14ac:dyDescent="0.3">
      <c r="A1062" s="330"/>
      <c r="B1062" s="56">
        <v>87</v>
      </c>
      <c r="C1062" s="57" t="str">
        <f t="shared" ca="1" si="187"/>
        <v>11.6</v>
      </c>
      <c r="D1062" s="57" t="str">
        <f t="shared" ca="1" si="188"/>
        <v>na</v>
      </c>
      <c r="E1062" s="57" t="s">
        <v>22</v>
      </c>
      <c r="F1062" s="64" t="str">
        <f t="shared" ca="1" si="189"/>
        <v>https://conservatoire.agglo-larochelle.fr/musique/enseignants-musique</v>
      </c>
      <c r="G1062" s="57" t="str">
        <f t="shared" ca="1" si="190"/>
        <v>A</v>
      </c>
      <c r="H1062" s="57" t="str">
        <f t="shared" ca="1" si="191"/>
        <v>x</v>
      </c>
      <c r="I1062" s="57" t="str">
        <f t="shared" ca="1" si="192"/>
        <v/>
      </c>
      <c r="J1062" s="59" t="str">
        <f t="shared" ca="1" si="193"/>
        <v/>
      </c>
      <c r="K1062" s="60" t="str">
        <f t="shared" ca="1" si="194"/>
        <v/>
      </c>
      <c r="L1062" s="60"/>
      <c r="M1062" s="60">
        <f t="shared" ca="1" si="195"/>
        <v>0</v>
      </c>
      <c r="N1062" s="61" t="str">
        <f t="shared" ca="1" si="196"/>
        <v/>
      </c>
      <c r="O1062" s="61"/>
      <c r="P1062" s="62"/>
      <c r="Q1062" s="62"/>
      <c r="R1062" s="62"/>
      <c r="S1062" s="62"/>
      <c r="T1062" s="62"/>
      <c r="U1062" s="63">
        <f t="shared" si="186"/>
        <v>0</v>
      </c>
    </row>
    <row r="1063" spans="1:21" ht="15" hidden="1" customHeight="1" x14ac:dyDescent="0.3">
      <c r="A1063" s="330"/>
      <c r="B1063" s="56">
        <v>87</v>
      </c>
      <c r="C1063" s="57" t="str">
        <f t="shared" ca="1" si="187"/>
        <v>11.6</v>
      </c>
      <c r="D1063" s="57" t="str">
        <f t="shared" ca="1" si="188"/>
        <v>na</v>
      </c>
      <c r="E1063" s="57" t="s">
        <v>25</v>
      </c>
      <c r="F1063" s="64" t="str">
        <f t="shared" ca="1" si="189"/>
        <v>https://conservatoire.agglo-larochelle.fr/agenda?</v>
      </c>
      <c r="G1063" s="57" t="str">
        <f t="shared" ca="1" si="190"/>
        <v>A</v>
      </c>
      <c r="H1063" s="57" t="str">
        <f t="shared" ca="1" si="191"/>
        <v>x</v>
      </c>
      <c r="I1063" s="57" t="str">
        <f t="shared" ca="1" si="192"/>
        <v/>
      </c>
      <c r="J1063" s="59" t="str">
        <f t="shared" ca="1" si="193"/>
        <v/>
      </c>
      <c r="K1063" s="60" t="str">
        <f t="shared" ca="1" si="194"/>
        <v/>
      </c>
      <c r="L1063" s="60"/>
      <c r="M1063" s="60">
        <f t="shared" ca="1" si="195"/>
        <v>0</v>
      </c>
      <c r="N1063" s="61" t="str">
        <f t="shared" ca="1" si="196"/>
        <v/>
      </c>
      <c r="O1063" s="61"/>
      <c r="P1063" s="62"/>
      <c r="Q1063" s="62"/>
      <c r="R1063" s="62"/>
      <c r="S1063" s="62"/>
      <c r="T1063" s="62"/>
      <c r="U1063" s="63">
        <f t="shared" si="186"/>
        <v>0</v>
      </c>
    </row>
    <row r="1064" spans="1:21" ht="15" hidden="1" customHeight="1" x14ac:dyDescent="0.3">
      <c r="A1064" s="330"/>
      <c r="B1064" s="56">
        <v>87</v>
      </c>
      <c r="C1064" s="57" t="str">
        <f t="shared" ca="1" si="187"/>
        <v>11.6</v>
      </c>
      <c r="D1064" s="57" t="str">
        <f t="shared" ca="1" si="188"/>
        <v>na</v>
      </c>
      <c r="E1064" s="57" t="s">
        <v>28</v>
      </c>
      <c r="F1064" s="64" t="str">
        <f t="shared" ca="1" si="189"/>
        <v>https://conservatoire.agglo-larochelle.fr/agenda?article=conservatoire-funky-band-et-ateliers-musiques-actuelles</v>
      </c>
      <c r="G1064" s="57" t="str">
        <f t="shared" ca="1" si="190"/>
        <v>A</v>
      </c>
      <c r="H1064" s="57" t="str">
        <f t="shared" ca="1" si="191"/>
        <v>x</v>
      </c>
      <c r="I1064" s="57" t="str">
        <f t="shared" ca="1" si="192"/>
        <v/>
      </c>
      <c r="J1064" s="59" t="str">
        <f t="shared" ca="1" si="193"/>
        <v/>
      </c>
      <c r="K1064" s="60" t="str">
        <f t="shared" ca="1" si="194"/>
        <v/>
      </c>
      <c r="L1064" s="60"/>
      <c r="M1064" s="60">
        <f t="shared" ca="1" si="195"/>
        <v>0</v>
      </c>
      <c r="N1064" s="61" t="str">
        <f t="shared" ca="1" si="196"/>
        <v/>
      </c>
      <c r="O1064" s="61"/>
      <c r="P1064" s="62"/>
      <c r="Q1064" s="62"/>
      <c r="R1064" s="62"/>
      <c r="S1064" s="62"/>
      <c r="T1064" s="62"/>
      <c r="U1064" s="63">
        <f t="shared" si="186"/>
        <v>0</v>
      </c>
    </row>
    <row r="1065" spans="1:21" ht="15" hidden="1" customHeight="1" x14ac:dyDescent="0.3">
      <c r="A1065" s="330"/>
      <c r="B1065" s="56">
        <v>87</v>
      </c>
      <c r="C1065" s="57" t="str">
        <f t="shared" ca="1" si="187"/>
        <v>11.6</v>
      </c>
      <c r="D1065" s="57" t="str">
        <f t="shared" ca="1" si="188"/>
        <v>na</v>
      </c>
      <c r="E1065" s="57" t="s">
        <v>31</v>
      </c>
      <c r="F1065" s="64" t="str">
        <f t="shared" ca="1" si="189"/>
        <v>https://conservatoire.agglo-larochelle.fr/actualites</v>
      </c>
      <c r="G1065" s="57" t="str">
        <f t="shared" ca="1" si="190"/>
        <v>A</v>
      </c>
      <c r="H1065" s="57" t="str">
        <f t="shared" ca="1" si="191"/>
        <v>x</v>
      </c>
      <c r="I1065" s="57" t="str">
        <f t="shared" ca="1" si="192"/>
        <v/>
      </c>
      <c r="J1065" s="59" t="str">
        <f t="shared" ca="1" si="193"/>
        <v/>
      </c>
      <c r="K1065" s="60" t="str">
        <f t="shared" ca="1" si="194"/>
        <v/>
      </c>
      <c r="L1065" s="60"/>
      <c r="M1065" s="60">
        <f t="shared" ca="1" si="195"/>
        <v>0</v>
      </c>
      <c r="N1065" s="61" t="str">
        <f t="shared" ca="1" si="196"/>
        <v/>
      </c>
      <c r="O1065" s="61"/>
      <c r="P1065" s="62"/>
      <c r="Q1065" s="62"/>
      <c r="R1065" s="62"/>
      <c r="S1065" s="62"/>
      <c r="T1065" s="62"/>
      <c r="U1065" s="63">
        <f t="shared" si="186"/>
        <v>0</v>
      </c>
    </row>
    <row r="1066" spans="1:21" ht="15" hidden="1" customHeight="1" x14ac:dyDescent="0.3">
      <c r="A1066" s="330"/>
      <c r="B1066" s="56">
        <v>87</v>
      </c>
      <c r="C1066" s="57" t="str">
        <f t="shared" ca="1" si="187"/>
        <v>11.6</v>
      </c>
      <c r="D1066" s="57" t="str">
        <f t="shared" ca="1" si="188"/>
        <v>na</v>
      </c>
      <c r="E1066" s="57" t="s">
        <v>34</v>
      </c>
      <c r="F1066" s="64" t="str">
        <f t="shared" ca="1" si="189"/>
        <v>https://conservatoire.agglo-larochelle.fr/-/ouverture-de-saison</v>
      </c>
      <c r="G1066" s="57" t="str">
        <f t="shared" ca="1" si="190"/>
        <v>A</v>
      </c>
      <c r="H1066" s="57" t="str">
        <f t="shared" ca="1" si="191"/>
        <v>x</v>
      </c>
      <c r="I1066" s="57" t="str">
        <f t="shared" ca="1" si="192"/>
        <v/>
      </c>
      <c r="J1066" s="59" t="str">
        <f t="shared" ca="1" si="193"/>
        <v/>
      </c>
      <c r="K1066" s="60" t="str">
        <f t="shared" ca="1" si="194"/>
        <v/>
      </c>
      <c r="L1066" s="60"/>
      <c r="M1066" s="60">
        <f t="shared" ca="1" si="195"/>
        <v>0</v>
      </c>
      <c r="N1066" s="61" t="str">
        <f t="shared" ca="1" si="196"/>
        <v/>
      </c>
      <c r="O1066" s="61"/>
      <c r="P1066" s="62"/>
      <c r="Q1066" s="62"/>
      <c r="R1066" s="62"/>
      <c r="S1066" s="62"/>
      <c r="T1066" s="62"/>
      <c r="U1066" s="63">
        <f t="shared" si="186"/>
        <v>0</v>
      </c>
    </row>
    <row r="1067" spans="1:21" ht="15" hidden="1" customHeight="1" x14ac:dyDescent="0.3">
      <c r="A1067" s="330"/>
      <c r="B1067" s="56">
        <v>87</v>
      </c>
      <c r="C1067" s="57" t="str">
        <f t="shared" ca="1" si="187"/>
        <v>11.6</v>
      </c>
      <c r="D1067" s="57" t="str">
        <f t="shared" ca="1" si="188"/>
        <v>na</v>
      </c>
      <c r="E1067" s="57" t="s">
        <v>37</v>
      </c>
      <c r="F1067" s="64" t="str">
        <f t="shared" ca="1" si="189"/>
        <v>https://conservatoire.agglo-larochelle.fr/contactez-nous</v>
      </c>
      <c r="G1067" s="57" t="str">
        <f t="shared" ca="1" si="190"/>
        <v>A</v>
      </c>
      <c r="H1067" s="57" t="str">
        <f t="shared" ca="1" si="191"/>
        <v>x</v>
      </c>
      <c r="I1067" s="57" t="str">
        <f t="shared" ca="1" si="192"/>
        <v/>
      </c>
      <c r="J1067" s="59" t="str">
        <f t="shared" ca="1" si="193"/>
        <v/>
      </c>
      <c r="K1067" s="60" t="str">
        <f t="shared" ca="1" si="194"/>
        <v/>
      </c>
      <c r="L1067" s="60"/>
      <c r="M1067" s="60">
        <f t="shared" ca="1" si="195"/>
        <v>0</v>
      </c>
      <c r="N1067" s="61" t="str">
        <f t="shared" ca="1" si="196"/>
        <v/>
      </c>
      <c r="O1067" s="61"/>
      <c r="P1067" s="62"/>
      <c r="Q1067" s="62"/>
      <c r="R1067" s="62"/>
      <c r="S1067" s="62"/>
      <c r="T1067" s="62"/>
      <c r="U1067" s="63">
        <f t="shared" si="186"/>
        <v>0</v>
      </c>
    </row>
    <row r="1068" spans="1:21" ht="15" hidden="1" customHeight="1" x14ac:dyDescent="0.3">
      <c r="A1068" s="330"/>
      <c r="B1068" s="56">
        <v>87</v>
      </c>
      <c r="C1068" s="57" t="str">
        <f t="shared" ca="1" si="187"/>
        <v>11.6</v>
      </c>
      <c r="D1068" s="57" t="str">
        <f t="shared" ca="1" si="188"/>
        <v>na</v>
      </c>
      <c r="E1068" s="57" t="s">
        <v>40</v>
      </c>
      <c r="F1068" s="64" t="str">
        <f t="shared" ca="1" si="189"/>
        <v>https://conservatoire.agglo-larochelle.fr/pratique/reseau-des-ecoles-de-l-agglo?article=puilboreau-a-deux-pas-de-la</v>
      </c>
      <c r="G1068" s="57" t="str">
        <f t="shared" ca="1" si="190"/>
        <v>A</v>
      </c>
      <c r="H1068" s="57" t="str">
        <f t="shared" ca="1" si="191"/>
        <v>x</v>
      </c>
      <c r="I1068" s="57" t="str">
        <f t="shared" ca="1" si="192"/>
        <v/>
      </c>
      <c r="J1068" s="59" t="str">
        <f t="shared" ca="1" si="193"/>
        <v/>
      </c>
      <c r="K1068" s="60" t="str">
        <f t="shared" ca="1" si="194"/>
        <v/>
      </c>
      <c r="L1068" s="60"/>
      <c r="M1068" s="60">
        <f t="shared" ca="1" si="195"/>
        <v>0</v>
      </c>
      <c r="N1068" s="61" t="str">
        <f t="shared" ca="1" si="196"/>
        <v/>
      </c>
      <c r="O1068" s="61"/>
      <c r="P1068" s="62"/>
      <c r="Q1068" s="62"/>
      <c r="R1068" s="62"/>
      <c r="S1068" s="62"/>
      <c r="T1068" s="62"/>
      <c r="U1068" s="63">
        <f t="shared" si="186"/>
        <v>0</v>
      </c>
    </row>
    <row r="1069" spans="1:21" ht="15" hidden="1" customHeight="1" x14ac:dyDescent="0.3">
      <c r="A1069" s="330"/>
      <c r="B1069" s="56">
        <v>87</v>
      </c>
      <c r="C1069" s="57" t="str">
        <f t="shared" ca="1" si="187"/>
        <v>11.6</v>
      </c>
      <c r="D1069" s="57" t="str">
        <f t="shared" ca="1" si="188"/>
        <v>na</v>
      </c>
      <c r="E1069" s="57" t="s">
        <v>43</v>
      </c>
      <c r="F1069" s="64" t="str">
        <f t="shared" ca="1" si="189"/>
        <v>https://conservatoire.agglo-larochelle.fr/ressources-documentaires</v>
      </c>
      <c r="G1069" s="57" t="str">
        <f t="shared" ca="1" si="190"/>
        <v>A</v>
      </c>
      <c r="H1069" s="57" t="str">
        <f t="shared" ca="1" si="191"/>
        <v>x</v>
      </c>
      <c r="I1069" s="57" t="str">
        <f t="shared" ca="1" si="192"/>
        <v/>
      </c>
      <c r="J1069" s="59" t="str">
        <f t="shared" ca="1" si="193"/>
        <v/>
      </c>
      <c r="K1069" s="60" t="str">
        <f t="shared" ca="1" si="194"/>
        <v/>
      </c>
      <c r="L1069" s="60"/>
      <c r="M1069" s="60">
        <f t="shared" ca="1" si="195"/>
        <v>0</v>
      </c>
      <c r="N1069" s="61" t="str">
        <f t="shared" ca="1" si="196"/>
        <v/>
      </c>
      <c r="O1069" s="61"/>
      <c r="P1069" s="62"/>
      <c r="Q1069" s="62"/>
      <c r="R1069" s="62"/>
      <c r="S1069" s="62"/>
      <c r="T1069" s="62"/>
      <c r="U1069" s="63">
        <f t="shared" si="186"/>
        <v>0</v>
      </c>
    </row>
    <row r="1070" spans="1:21" ht="15" hidden="1" customHeight="1" x14ac:dyDescent="0.3">
      <c r="A1070" s="330"/>
      <c r="B1070" s="46">
        <v>87</v>
      </c>
      <c r="C1070" s="47" t="str">
        <f t="shared" ca="1" si="187"/>
        <v>11.6</v>
      </c>
      <c r="D1070" s="47" t="str">
        <f t="shared" ca="1" si="188"/>
        <v>na</v>
      </c>
      <c r="E1070" s="47" t="s">
        <v>46</v>
      </c>
      <c r="F1070" s="65" t="str">
        <f t="shared" ca="1" si="189"/>
        <v>https://conservatoire.agglo-larochelle.fr/accessibilite</v>
      </c>
      <c r="G1070" s="47" t="str">
        <f t="shared" ca="1" si="190"/>
        <v>A</v>
      </c>
      <c r="H1070" s="47" t="str">
        <f t="shared" ca="1" si="191"/>
        <v>x</v>
      </c>
      <c r="I1070" s="47" t="str">
        <f t="shared" ca="1" si="192"/>
        <v/>
      </c>
      <c r="J1070" s="49" t="str">
        <f t="shared" ca="1" si="193"/>
        <v/>
      </c>
      <c r="K1070" s="50" t="str">
        <f t="shared" ca="1" si="194"/>
        <v/>
      </c>
      <c r="L1070" s="50"/>
      <c r="M1070" s="50">
        <f t="shared" ca="1" si="195"/>
        <v>0</v>
      </c>
      <c r="N1070" s="51" t="str">
        <f t="shared" ca="1" si="196"/>
        <v/>
      </c>
      <c r="O1070" s="51"/>
      <c r="P1070" s="52"/>
      <c r="Q1070" s="52"/>
      <c r="R1070" s="52"/>
      <c r="S1070" s="52"/>
      <c r="T1070" s="52"/>
      <c r="U1070" s="53">
        <f t="shared" si="186"/>
        <v>0</v>
      </c>
    </row>
    <row r="1071" spans="1:21" ht="15" hidden="1" customHeight="1" x14ac:dyDescent="0.3">
      <c r="A1071" s="330"/>
      <c r="B1071" s="56">
        <v>87</v>
      </c>
      <c r="C1071" s="57" t="str">
        <f t="shared" ca="1" si="187"/>
        <v>11.6</v>
      </c>
      <c r="D1071" s="57" t="str">
        <f t="shared" ca="1" si="188"/>
        <v>na</v>
      </c>
      <c r="E1071" s="57" t="s">
        <v>49</v>
      </c>
      <c r="F1071" s="64" t="str">
        <f t="shared" ca="1" si="189"/>
        <v>https://conservatoire.agglo-larochelle.fr/mentions-legales</v>
      </c>
      <c r="G1071" s="57" t="str">
        <f t="shared" ca="1" si="190"/>
        <v>A</v>
      </c>
      <c r="H1071" s="57" t="str">
        <f t="shared" ca="1" si="191"/>
        <v>x</v>
      </c>
      <c r="I1071" s="57" t="str">
        <f t="shared" ca="1" si="192"/>
        <v/>
      </c>
      <c r="J1071" s="59" t="str">
        <f t="shared" ca="1" si="193"/>
        <v/>
      </c>
      <c r="K1071" s="60" t="str">
        <f t="shared" ca="1" si="194"/>
        <v/>
      </c>
      <c r="L1071" s="60"/>
      <c r="M1071" s="60">
        <f t="shared" ca="1" si="195"/>
        <v>0</v>
      </c>
      <c r="N1071" s="61" t="str">
        <f t="shared" ca="1" si="196"/>
        <v/>
      </c>
      <c r="O1071" s="61"/>
      <c r="P1071" s="62"/>
      <c r="Q1071" s="62"/>
      <c r="R1071" s="62"/>
      <c r="S1071" s="62"/>
      <c r="T1071" s="62"/>
      <c r="U1071" s="63">
        <f t="shared" si="186"/>
        <v>0</v>
      </c>
    </row>
    <row r="1072" spans="1:21" ht="15" hidden="1" customHeight="1" x14ac:dyDescent="0.3">
      <c r="A1072" s="330"/>
      <c r="B1072" s="56">
        <v>88</v>
      </c>
      <c r="C1072" s="57" t="str">
        <f t="shared" ca="1" si="187"/>
        <v>11.7</v>
      </c>
      <c r="D1072" s="57" t="str">
        <f t="shared" ca="1" si="188"/>
        <v>na</v>
      </c>
      <c r="E1072" s="57" t="s">
        <v>10</v>
      </c>
      <c r="F1072" s="64" t="str">
        <f t="shared" ca="1" si="189"/>
        <v>https://conservatoire.agglo-larochelle.fr/</v>
      </c>
      <c r="G1072" s="57" t="str">
        <f t="shared" ca="1" si="190"/>
        <v>A</v>
      </c>
      <c r="H1072" s="57" t="str">
        <f t="shared" ca="1" si="191"/>
        <v/>
      </c>
      <c r="I1072" s="57" t="str">
        <f t="shared" ca="1" si="192"/>
        <v/>
      </c>
      <c r="J1072" s="59" t="str">
        <f t="shared" ca="1" si="193"/>
        <v/>
      </c>
      <c r="K1072" s="60" t="str">
        <f t="shared" ca="1" si="194"/>
        <v/>
      </c>
      <c r="L1072" s="60"/>
      <c r="M1072" s="60">
        <f t="shared" ca="1" si="195"/>
        <v>0</v>
      </c>
      <c r="N1072" s="61" t="str">
        <f t="shared" ca="1" si="196"/>
        <v/>
      </c>
      <c r="O1072" s="61"/>
      <c r="P1072" s="62"/>
      <c r="Q1072" s="62"/>
      <c r="R1072" s="62"/>
      <c r="S1072" s="62"/>
      <c r="T1072" s="62"/>
      <c r="U1072" s="63">
        <f t="shared" si="186"/>
        <v>0</v>
      </c>
    </row>
    <row r="1073" spans="1:21" ht="15" hidden="1" customHeight="1" x14ac:dyDescent="0.3">
      <c r="A1073" s="330"/>
      <c r="B1073" s="56">
        <v>88</v>
      </c>
      <c r="C1073" s="57" t="str">
        <f t="shared" ca="1" si="187"/>
        <v>11.7</v>
      </c>
      <c r="D1073" s="57" t="str">
        <f t="shared" ca="1" si="188"/>
        <v>na</v>
      </c>
      <c r="E1073" s="57" t="s">
        <v>13</v>
      </c>
      <c r="F1073" s="64" t="str">
        <f t="shared" ca="1" si="189"/>
        <v>https://conservatoire.agglo-larochelle.fr/plan-du-site</v>
      </c>
      <c r="G1073" s="57" t="str">
        <f t="shared" ca="1" si="190"/>
        <v>A</v>
      </c>
      <c r="H1073" s="57" t="str">
        <f t="shared" ca="1" si="191"/>
        <v/>
      </c>
      <c r="I1073" s="57" t="str">
        <f t="shared" ca="1" si="192"/>
        <v/>
      </c>
      <c r="J1073" s="59" t="str">
        <f t="shared" ca="1" si="193"/>
        <v/>
      </c>
      <c r="K1073" s="60" t="str">
        <f t="shared" ca="1" si="194"/>
        <v/>
      </c>
      <c r="L1073" s="60"/>
      <c r="M1073" s="60">
        <f t="shared" ca="1" si="195"/>
        <v>0</v>
      </c>
      <c r="N1073" s="61" t="str">
        <f t="shared" ca="1" si="196"/>
        <v/>
      </c>
      <c r="O1073" s="61"/>
      <c r="P1073" s="62"/>
      <c r="Q1073" s="62"/>
      <c r="R1073" s="62"/>
      <c r="S1073" s="62"/>
      <c r="T1073" s="62"/>
      <c r="U1073" s="63">
        <f t="shared" si="186"/>
        <v>0</v>
      </c>
    </row>
    <row r="1074" spans="1:21" ht="15" hidden="1" customHeight="1" x14ac:dyDescent="0.3">
      <c r="A1074" s="330"/>
      <c r="B1074" s="56">
        <v>88</v>
      </c>
      <c r="C1074" s="57" t="str">
        <f t="shared" ca="1" si="187"/>
        <v>11.7</v>
      </c>
      <c r="D1074" s="57" t="str">
        <f t="shared" ca="1" si="188"/>
        <v>na</v>
      </c>
      <c r="E1074" s="57" t="s">
        <v>16</v>
      </c>
      <c r="F1074" s="64" t="str">
        <f t="shared" ca="1" si="189"/>
        <v>https://conservatoire.agglo-larochelle.fr/musique</v>
      </c>
      <c r="G1074" s="57" t="str">
        <f t="shared" ca="1" si="190"/>
        <v>A</v>
      </c>
      <c r="H1074" s="57" t="str">
        <f t="shared" ca="1" si="191"/>
        <v/>
      </c>
      <c r="I1074" s="57" t="str">
        <f t="shared" ca="1" si="192"/>
        <v/>
      </c>
      <c r="J1074" s="59" t="str">
        <f t="shared" ca="1" si="193"/>
        <v/>
      </c>
      <c r="K1074" s="60" t="str">
        <f t="shared" ca="1" si="194"/>
        <v/>
      </c>
      <c r="L1074" s="60"/>
      <c r="M1074" s="60">
        <f t="shared" ca="1" si="195"/>
        <v>0</v>
      </c>
      <c r="N1074" s="61" t="str">
        <f t="shared" ca="1" si="196"/>
        <v/>
      </c>
      <c r="O1074" s="61"/>
      <c r="P1074" s="62"/>
      <c r="Q1074" s="62"/>
      <c r="R1074" s="62"/>
      <c r="S1074" s="62"/>
      <c r="T1074" s="62"/>
      <c r="U1074" s="63">
        <f t="shared" si="186"/>
        <v>0</v>
      </c>
    </row>
    <row r="1075" spans="1:21" ht="15" hidden="1" customHeight="1" x14ac:dyDescent="0.3">
      <c r="A1075" s="330"/>
      <c r="B1075" s="56">
        <v>88</v>
      </c>
      <c r="C1075" s="57" t="str">
        <f t="shared" ca="1" si="187"/>
        <v>11.7</v>
      </c>
      <c r="D1075" s="57" t="str">
        <f t="shared" ca="1" si="188"/>
        <v>na</v>
      </c>
      <c r="E1075" s="57" t="s">
        <v>19</v>
      </c>
      <c r="F1075" s="64" t="str">
        <f t="shared" ca="1" si="189"/>
        <v>https://conservatoire.agglo-larochelle.fr/musique/parcours-du-musicien</v>
      </c>
      <c r="G1075" s="57" t="str">
        <f t="shared" ca="1" si="190"/>
        <v>A</v>
      </c>
      <c r="H1075" s="57" t="str">
        <f t="shared" ca="1" si="191"/>
        <v/>
      </c>
      <c r="I1075" s="57" t="str">
        <f t="shared" ca="1" si="192"/>
        <v/>
      </c>
      <c r="J1075" s="59" t="str">
        <f t="shared" ca="1" si="193"/>
        <v/>
      </c>
      <c r="K1075" s="60" t="str">
        <f t="shared" ca="1" si="194"/>
        <v/>
      </c>
      <c r="L1075" s="60"/>
      <c r="M1075" s="60">
        <f t="shared" ca="1" si="195"/>
        <v>0</v>
      </c>
      <c r="N1075" s="61" t="str">
        <f t="shared" ca="1" si="196"/>
        <v/>
      </c>
      <c r="O1075" s="61"/>
      <c r="P1075" s="62"/>
      <c r="Q1075" s="62"/>
      <c r="R1075" s="62"/>
      <c r="S1075" s="62"/>
      <c r="T1075" s="62"/>
      <c r="U1075" s="63">
        <f t="shared" si="186"/>
        <v>0</v>
      </c>
    </row>
    <row r="1076" spans="1:21" ht="15" hidden="1" customHeight="1" x14ac:dyDescent="0.3">
      <c r="A1076" s="330"/>
      <c r="B1076" s="56">
        <v>88</v>
      </c>
      <c r="C1076" s="57" t="str">
        <f t="shared" ca="1" si="187"/>
        <v>11.7</v>
      </c>
      <c r="D1076" s="57" t="str">
        <f t="shared" ca="1" si="188"/>
        <v>na</v>
      </c>
      <c r="E1076" s="57" t="s">
        <v>22</v>
      </c>
      <c r="F1076" s="64" t="str">
        <f t="shared" ca="1" si="189"/>
        <v>https://conservatoire.agglo-larochelle.fr/musique/enseignants-musique</v>
      </c>
      <c r="G1076" s="57" t="str">
        <f t="shared" ca="1" si="190"/>
        <v>A</v>
      </c>
      <c r="H1076" s="57" t="str">
        <f t="shared" ca="1" si="191"/>
        <v/>
      </c>
      <c r="I1076" s="57" t="str">
        <f t="shared" ca="1" si="192"/>
        <v/>
      </c>
      <c r="J1076" s="59" t="str">
        <f t="shared" ca="1" si="193"/>
        <v/>
      </c>
      <c r="K1076" s="60" t="str">
        <f t="shared" ca="1" si="194"/>
        <v/>
      </c>
      <c r="L1076" s="60"/>
      <c r="M1076" s="60">
        <f t="shared" ca="1" si="195"/>
        <v>0</v>
      </c>
      <c r="N1076" s="61" t="str">
        <f t="shared" ca="1" si="196"/>
        <v/>
      </c>
      <c r="O1076" s="61"/>
      <c r="P1076" s="62"/>
      <c r="Q1076" s="62"/>
      <c r="R1076" s="62"/>
      <c r="S1076" s="62"/>
      <c r="T1076" s="62"/>
      <c r="U1076" s="63">
        <f t="shared" si="186"/>
        <v>0</v>
      </c>
    </row>
    <row r="1077" spans="1:21" ht="15" hidden="1" customHeight="1" x14ac:dyDescent="0.3">
      <c r="A1077" s="330"/>
      <c r="B1077" s="56">
        <v>88</v>
      </c>
      <c r="C1077" s="57" t="str">
        <f t="shared" ca="1" si="187"/>
        <v>11.7</v>
      </c>
      <c r="D1077" s="57" t="str">
        <f t="shared" ca="1" si="188"/>
        <v>na</v>
      </c>
      <c r="E1077" s="57" t="s">
        <v>25</v>
      </c>
      <c r="F1077" s="64" t="str">
        <f t="shared" ca="1" si="189"/>
        <v>https://conservatoire.agglo-larochelle.fr/agenda?</v>
      </c>
      <c r="G1077" s="57" t="str">
        <f t="shared" ca="1" si="190"/>
        <v>A</v>
      </c>
      <c r="H1077" s="57" t="str">
        <f t="shared" ca="1" si="191"/>
        <v/>
      </c>
      <c r="I1077" s="57" t="str">
        <f t="shared" ca="1" si="192"/>
        <v/>
      </c>
      <c r="J1077" s="59" t="str">
        <f t="shared" ca="1" si="193"/>
        <v/>
      </c>
      <c r="K1077" s="60" t="str">
        <f t="shared" ca="1" si="194"/>
        <v/>
      </c>
      <c r="L1077" s="60"/>
      <c r="M1077" s="60">
        <f t="shared" ca="1" si="195"/>
        <v>0</v>
      </c>
      <c r="N1077" s="61" t="str">
        <f t="shared" ca="1" si="196"/>
        <v/>
      </c>
      <c r="O1077" s="61"/>
      <c r="P1077" s="62"/>
      <c r="Q1077" s="62"/>
      <c r="R1077" s="62"/>
      <c r="S1077" s="62"/>
      <c r="T1077" s="62"/>
      <c r="U1077" s="63">
        <f t="shared" si="186"/>
        <v>0</v>
      </c>
    </row>
    <row r="1078" spans="1:21" ht="15" hidden="1" customHeight="1" x14ac:dyDescent="0.3">
      <c r="A1078" s="330"/>
      <c r="B1078" s="56">
        <v>88</v>
      </c>
      <c r="C1078" s="57" t="str">
        <f t="shared" ca="1" si="187"/>
        <v>11.7</v>
      </c>
      <c r="D1078" s="57" t="str">
        <f t="shared" ca="1" si="188"/>
        <v>na</v>
      </c>
      <c r="E1078" s="57" t="s">
        <v>28</v>
      </c>
      <c r="F1078" s="64" t="str">
        <f t="shared" ca="1" si="189"/>
        <v>https://conservatoire.agglo-larochelle.fr/agenda?article=conservatoire-funky-band-et-ateliers-musiques-actuelles</v>
      </c>
      <c r="G1078" s="57" t="str">
        <f t="shared" ca="1" si="190"/>
        <v>A</v>
      </c>
      <c r="H1078" s="57" t="str">
        <f t="shared" ca="1" si="191"/>
        <v/>
      </c>
      <c r="I1078" s="57" t="str">
        <f t="shared" ca="1" si="192"/>
        <v/>
      </c>
      <c r="J1078" s="59" t="str">
        <f t="shared" ca="1" si="193"/>
        <v/>
      </c>
      <c r="K1078" s="60" t="str">
        <f t="shared" ca="1" si="194"/>
        <v/>
      </c>
      <c r="L1078" s="60"/>
      <c r="M1078" s="60">
        <f t="shared" ca="1" si="195"/>
        <v>0</v>
      </c>
      <c r="N1078" s="61" t="str">
        <f t="shared" ca="1" si="196"/>
        <v/>
      </c>
      <c r="O1078" s="61"/>
      <c r="P1078" s="62"/>
      <c r="Q1078" s="62"/>
      <c r="R1078" s="62"/>
      <c r="S1078" s="62"/>
      <c r="T1078" s="62"/>
      <c r="U1078" s="63">
        <f t="shared" si="186"/>
        <v>0</v>
      </c>
    </row>
    <row r="1079" spans="1:21" ht="15" hidden="1" customHeight="1" x14ac:dyDescent="0.3">
      <c r="A1079" s="330"/>
      <c r="B1079" s="56">
        <v>88</v>
      </c>
      <c r="C1079" s="57" t="str">
        <f t="shared" ca="1" si="187"/>
        <v>11.7</v>
      </c>
      <c r="D1079" s="57" t="str">
        <f t="shared" ca="1" si="188"/>
        <v>na</v>
      </c>
      <c r="E1079" s="57" t="s">
        <v>31</v>
      </c>
      <c r="F1079" s="64" t="str">
        <f t="shared" ca="1" si="189"/>
        <v>https://conservatoire.agglo-larochelle.fr/actualites</v>
      </c>
      <c r="G1079" s="57" t="str">
        <f t="shared" ca="1" si="190"/>
        <v>A</v>
      </c>
      <c r="H1079" s="57" t="str">
        <f t="shared" ca="1" si="191"/>
        <v/>
      </c>
      <c r="I1079" s="57" t="str">
        <f t="shared" ca="1" si="192"/>
        <v/>
      </c>
      <c r="J1079" s="59" t="str">
        <f t="shared" ca="1" si="193"/>
        <v/>
      </c>
      <c r="K1079" s="60" t="str">
        <f t="shared" ca="1" si="194"/>
        <v/>
      </c>
      <c r="L1079" s="60"/>
      <c r="M1079" s="60">
        <f t="shared" ca="1" si="195"/>
        <v>0</v>
      </c>
      <c r="N1079" s="61" t="str">
        <f t="shared" ca="1" si="196"/>
        <v/>
      </c>
      <c r="O1079" s="61"/>
      <c r="P1079" s="62"/>
      <c r="Q1079" s="62"/>
      <c r="R1079" s="62"/>
      <c r="S1079" s="62"/>
      <c r="T1079" s="62"/>
      <c r="U1079" s="63">
        <f t="shared" si="186"/>
        <v>0</v>
      </c>
    </row>
    <row r="1080" spans="1:21" ht="15" hidden="1" customHeight="1" x14ac:dyDescent="0.3">
      <c r="A1080" s="330"/>
      <c r="B1080" s="56">
        <v>88</v>
      </c>
      <c r="C1080" s="57" t="str">
        <f t="shared" ca="1" si="187"/>
        <v>11.7</v>
      </c>
      <c r="D1080" s="57" t="str">
        <f t="shared" ca="1" si="188"/>
        <v>na</v>
      </c>
      <c r="E1080" s="57" t="s">
        <v>34</v>
      </c>
      <c r="F1080" s="64" t="str">
        <f t="shared" ca="1" si="189"/>
        <v>https://conservatoire.agglo-larochelle.fr/-/ouverture-de-saison</v>
      </c>
      <c r="G1080" s="57" t="str">
        <f t="shared" ca="1" si="190"/>
        <v>A</v>
      </c>
      <c r="H1080" s="57" t="str">
        <f t="shared" ca="1" si="191"/>
        <v/>
      </c>
      <c r="I1080" s="57" t="str">
        <f t="shared" ca="1" si="192"/>
        <v/>
      </c>
      <c r="J1080" s="59" t="str">
        <f t="shared" ca="1" si="193"/>
        <v/>
      </c>
      <c r="K1080" s="60" t="str">
        <f t="shared" ca="1" si="194"/>
        <v/>
      </c>
      <c r="L1080" s="60"/>
      <c r="M1080" s="60">
        <f t="shared" ca="1" si="195"/>
        <v>0</v>
      </c>
      <c r="N1080" s="61" t="str">
        <f t="shared" ca="1" si="196"/>
        <v/>
      </c>
      <c r="O1080" s="61"/>
      <c r="P1080" s="62"/>
      <c r="Q1080" s="62"/>
      <c r="R1080" s="62"/>
      <c r="S1080" s="62"/>
      <c r="T1080" s="62"/>
      <c r="U1080" s="63">
        <f t="shared" si="186"/>
        <v>0</v>
      </c>
    </row>
    <row r="1081" spans="1:21" ht="15" hidden="1" customHeight="1" x14ac:dyDescent="0.3">
      <c r="A1081" s="330"/>
      <c r="B1081" s="56">
        <v>88</v>
      </c>
      <c r="C1081" s="57" t="str">
        <f t="shared" ca="1" si="187"/>
        <v>11.7</v>
      </c>
      <c r="D1081" s="57" t="str">
        <f t="shared" ca="1" si="188"/>
        <v>na</v>
      </c>
      <c r="E1081" s="57" t="s">
        <v>37</v>
      </c>
      <c r="F1081" s="64" t="str">
        <f t="shared" ca="1" si="189"/>
        <v>https://conservatoire.agglo-larochelle.fr/contactez-nous</v>
      </c>
      <c r="G1081" s="57" t="str">
        <f t="shared" ca="1" si="190"/>
        <v>A</v>
      </c>
      <c r="H1081" s="57" t="str">
        <f t="shared" ca="1" si="191"/>
        <v/>
      </c>
      <c r="I1081" s="57" t="str">
        <f t="shared" ca="1" si="192"/>
        <v/>
      </c>
      <c r="J1081" s="59" t="str">
        <f t="shared" ca="1" si="193"/>
        <v/>
      </c>
      <c r="K1081" s="60" t="str">
        <f t="shared" ca="1" si="194"/>
        <v/>
      </c>
      <c r="L1081" s="60"/>
      <c r="M1081" s="60">
        <f t="shared" ca="1" si="195"/>
        <v>0</v>
      </c>
      <c r="N1081" s="61" t="str">
        <f t="shared" ca="1" si="196"/>
        <v/>
      </c>
      <c r="O1081" s="61"/>
      <c r="P1081" s="62"/>
      <c r="Q1081" s="62"/>
      <c r="R1081" s="62"/>
      <c r="S1081" s="62"/>
      <c r="T1081" s="62"/>
      <c r="U1081" s="63">
        <f t="shared" si="186"/>
        <v>0</v>
      </c>
    </row>
    <row r="1082" spans="1:21" ht="15" hidden="1" customHeight="1" x14ac:dyDescent="0.3">
      <c r="A1082" s="330"/>
      <c r="B1082" s="56">
        <v>88</v>
      </c>
      <c r="C1082" s="57" t="str">
        <f t="shared" ca="1" si="187"/>
        <v>11.7</v>
      </c>
      <c r="D1082" s="57" t="str">
        <f t="shared" ca="1" si="188"/>
        <v>na</v>
      </c>
      <c r="E1082" s="57" t="s">
        <v>40</v>
      </c>
      <c r="F1082" s="64" t="str">
        <f t="shared" ca="1" si="189"/>
        <v>https://conservatoire.agglo-larochelle.fr/pratique/reseau-des-ecoles-de-l-agglo?article=puilboreau-a-deux-pas-de-la</v>
      </c>
      <c r="G1082" s="57" t="str">
        <f t="shared" ca="1" si="190"/>
        <v>A</v>
      </c>
      <c r="H1082" s="57" t="str">
        <f t="shared" ca="1" si="191"/>
        <v/>
      </c>
      <c r="I1082" s="57" t="str">
        <f t="shared" ca="1" si="192"/>
        <v/>
      </c>
      <c r="J1082" s="59" t="str">
        <f t="shared" ca="1" si="193"/>
        <v/>
      </c>
      <c r="K1082" s="60" t="str">
        <f t="shared" ca="1" si="194"/>
        <v/>
      </c>
      <c r="L1082" s="60"/>
      <c r="M1082" s="60">
        <f t="shared" ca="1" si="195"/>
        <v>0</v>
      </c>
      <c r="N1082" s="61" t="str">
        <f t="shared" ca="1" si="196"/>
        <v/>
      </c>
      <c r="O1082" s="61"/>
      <c r="P1082" s="62"/>
      <c r="Q1082" s="62"/>
      <c r="R1082" s="62"/>
      <c r="S1082" s="62"/>
      <c r="T1082" s="62"/>
      <c r="U1082" s="63">
        <f t="shared" si="186"/>
        <v>0</v>
      </c>
    </row>
    <row r="1083" spans="1:21" ht="15" hidden="1" customHeight="1" x14ac:dyDescent="0.3">
      <c r="A1083" s="330"/>
      <c r="B1083" s="56">
        <v>88</v>
      </c>
      <c r="C1083" s="57" t="str">
        <f t="shared" ca="1" si="187"/>
        <v>11.7</v>
      </c>
      <c r="D1083" s="57" t="str">
        <f t="shared" ca="1" si="188"/>
        <v>na</v>
      </c>
      <c r="E1083" s="57" t="s">
        <v>43</v>
      </c>
      <c r="F1083" s="64" t="str">
        <f t="shared" ca="1" si="189"/>
        <v>https://conservatoire.agglo-larochelle.fr/ressources-documentaires</v>
      </c>
      <c r="G1083" s="57" t="str">
        <f t="shared" ca="1" si="190"/>
        <v>A</v>
      </c>
      <c r="H1083" s="57" t="str">
        <f t="shared" ca="1" si="191"/>
        <v/>
      </c>
      <c r="I1083" s="57" t="str">
        <f t="shared" ca="1" si="192"/>
        <v/>
      </c>
      <c r="J1083" s="59" t="str">
        <f t="shared" ca="1" si="193"/>
        <v/>
      </c>
      <c r="K1083" s="60" t="str">
        <f t="shared" ca="1" si="194"/>
        <v/>
      </c>
      <c r="L1083" s="60"/>
      <c r="M1083" s="60">
        <f t="shared" ca="1" si="195"/>
        <v>0</v>
      </c>
      <c r="N1083" s="61" t="str">
        <f t="shared" ca="1" si="196"/>
        <v/>
      </c>
      <c r="O1083" s="61"/>
      <c r="P1083" s="62"/>
      <c r="Q1083" s="62"/>
      <c r="R1083" s="62"/>
      <c r="S1083" s="62"/>
      <c r="T1083" s="62"/>
      <c r="U1083" s="63">
        <f t="shared" si="186"/>
        <v>0</v>
      </c>
    </row>
    <row r="1084" spans="1:21" ht="15" hidden="1" customHeight="1" x14ac:dyDescent="0.3">
      <c r="A1084" s="330"/>
      <c r="B1084" s="56">
        <v>88</v>
      </c>
      <c r="C1084" s="57" t="str">
        <f t="shared" ca="1" si="187"/>
        <v>11.7</v>
      </c>
      <c r="D1084" s="57" t="str">
        <f t="shared" ca="1" si="188"/>
        <v>na</v>
      </c>
      <c r="E1084" s="57" t="s">
        <v>46</v>
      </c>
      <c r="F1084" s="64" t="str">
        <f t="shared" ca="1" si="189"/>
        <v>https://conservatoire.agglo-larochelle.fr/accessibilite</v>
      </c>
      <c r="G1084" s="57" t="str">
        <f t="shared" ca="1" si="190"/>
        <v>A</v>
      </c>
      <c r="H1084" s="57" t="str">
        <f t="shared" ca="1" si="191"/>
        <v/>
      </c>
      <c r="I1084" s="57" t="str">
        <f t="shared" ca="1" si="192"/>
        <v/>
      </c>
      <c r="J1084" s="59" t="str">
        <f t="shared" ca="1" si="193"/>
        <v/>
      </c>
      <c r="K1084" s="60" t="str">
        <f t="shared" ca="1" si="194"/>
        <v/>
      </c>
      <c r="L1084" s="60"/>
      <c r="M1084" s="60">
        <f t="shared" ca="1" si="195"/>
        <v>0</v>
      </c>
      <c r="N1084" s="61" t="str">
        <f t="shared" ca="1" si="196"/>
        <v/>
      </c>
      <c r="O1084" s="61"/>
      <c r="P1084" s="62"/>
      <c r="Q1084" s="62"/>
      <c r="R1084" s="62"/>
      <c r="S1084" s="62"/>
      <c r="T1084" s="62"/>
      <c r="U1084" s="63">
        <f t="shared" si="186"/>
        <v>0</v>
      </c>
    </row>
    <row r="1085" spans="1:21" ht="15" hidden="1" customHeight="1" x14ac:dyDescent="0.3">
      <c r="A1085" s="330"/>
      <c r="B1085" s="56">
        <v>88</v>
      </c>
      <c r="C1085" s="57" t="str">
        <f t="shared" ca="1" si="187"/>
        <v>11.7</v>
      </c>
      <c r="D1085" s="57" t="str">
        <f t="shared" ca="1" si="188"/>
        <v>na</v>
      </c>
      <c r="E1085" s="57" t="s">
        <v>49</v>
      </c>
      <c r="F1085" s="64" t="str">
        <f t="shared" ca="1" si="189"/>
        <v>https://conservatoire.agglo-larochelle.fr/mentions-legales</v>
      </c>
      <c r="G1085" s="57" t="str">
        <f t="shared" ca="1" si="190"/>
        <v>A</v>
      </c>
      <c r="H1085" s="57" t="str">
        <f t="shared" ca="1" si="191"/>
        <v/>
      </c>
      <c r="I1085" s="57" t="str">
        <f t="shared" ca="1" si="192"/>
        <v/>
      </c>
      <c r="J1085" s="59" t="str">
        <f t="shared" ca="1" si="193"/>
        <v/>
      </c>
      <c r="K1085" s="60" t="str">
        <f t="shared" ca="1" si="194"/>
        <v/>
      </c>
      <c r="L1085" s="60"/>
      <c r="M1085" s="60">
        <f t="shared" ca="1" si="195"/>
        <v>0</v>
      </c>
      <c r="N1085" s="61" t="str">
        <f t="shared" ca="1" si="196"/>
        <v/>
      </c>
      <c r="O1085" s="61"/>
      <c r="P1085" s="62"/>
      <c r="Q1085" s="62"/>
      <c r="R1085" s="62"/>
      <c r="S1085" s="62"/>
      <c r="T1085" s="62"/>
      <c r="U1085" s="63">
        <f t="shared" si="186"/>
        <v>0</v>
      </c>
    </row>
    <row r="1086" spans="1:21" ht="15" hidden="1" customHeight="1" x14ac:dyDescent="0.3">
      <c r="A1086" s="330"/>
      <c r="B1086" s="56">
        <v>89</v>
      </c>
      <c r="C1086" s="57" t="str">
        <f t="shared" ca="1" si="187"/>
        <v>11.8</v>
      </c>
      <c r="D1086" s="57" t="str">
        <f t="shared" ca="1" si="188"/>
        <v>na</v>
      </c>
      <c r="E1086" s="57" t="s">
        <v>10</v>
      </c>
      <c r="F1086" s="64" t="str">
        <f t="shared" ca="1" si="189"/>
        <v>https://conservatoire.agglo-larochelle.fr/</v>
      </c>
      <c r="G1086" s="57" t="str">
        <f t="shared" ca="1" si="190"/>
        <v>A</v>
      </c>
      <c r="H1086" s="57" t="str">
        <f t="shared" ca="1" si="191"/>
        <v/>
      </c>
      <c r="I1086" s="57" t="str">
        <f t="shared" ca="1" si="192"/>
        <v/>
      </c>
      <c r="J1086" s="59" t="str">
        <f t="shared" ca="1" si="193"/>
        <v/>
      </c>
      <c r="K1086" s="60" t="str">
        <f t="shared" ca="1" si="194"/>
        <v/>
      </c>
      <c r="L1086" s="60"/>
      <c r="M1086" s="60">
        <f t="shared" ca="1" si="195"/>
        <v>0</v>
      </c>
      <c r="N1086" s="61" t="str">
        <f t="shared" ca="1" si="196"/>
        <v/>
      </c>
      <c r="O1086" s="61"/>
      <c r="P1086" s="62"/>
      <c r="Q1086" s="62"/>
      <c r="R1086" s="62"/>
      <c r="S1086" s="62"/>
      <c r="T1086" s="62"/>
      <c r="U1086" s="63">
        <f t="shared" si="186"/>
        <v>0</v>
      </c>
    </row>
    <row r="1087" spans="1:21" ht="15" hidden="1" customHeight="1" x14ac:dyDescent="0.3">
      <c r="A1087" s="330"/>
      <c r="B1087" s="56">
        <v>89</v>
      </c>
      <c r="C1087" s="57" t="str">
        <f t="shared" ca="1" si="187"/>
        <v>11.8</v>
      </c>
      <c r="D1087" s="57" t="str">
        <f t="shared" ca="1" si="188"/>
        <v>na</v>
      </c>
      <c r="E1087" s="57" t="s">
        <v>13</v>
      </c>
      <c r="F1087" s="64" t="str">
        <f t="shared" ca="1" si="189"/>
        <v>https://conservatoire.agglo-larochelle.fr/plan-du-site</v>
      </c>
      <c r="G1087" s="57" t="str">
        <f t="shared" ca="1" si="190"/>
        <v>A</v>
      </c>
      <c r="H1087" s="57" t="str">
        <f t="shared" ca="1" si="191"/>
        <v/>
      </c>
      <c r="I1087" s="57" t="str">
        <f t="shared" ca="1" si="192"/>
        <v/>
      </c>
      <c r="J1087" s="59" t="str">
        <f t="shared" ca="1" si="193"/>
        <v/>
      </c>
      <c r="K1087" s="60" t="str">
        <f t="shared" ca="1" si="194"/>
        <v/>
      </c>
      <c r="L1087" s="60"/>
      <c r="M1087" s="60">
        <f t="shared" ca="1" si="195"/>
        <v>0</v>
      </c>
      <c r="N1087" s="61" t="str">
        <f t="shared" ca="1" si="196"/>
        <v/>
      </c>
      <c r="O1087" s="61"/>
      <c r="P1087" s="62"/>
      <c r="Q1087" s="62"/>
      <c r="R1087" s="62"/>
      <c r="S1087" s="62"/>
      <c r="T1087" s="62"/>
      <c r="U1087" s="63">
        <f t="shared" si="186"/>
        <v>0</v>
      </c>
    </row>
    <row r="1088" spans="1:21" ht="15" hidden="1" customHeight="1" x14ac:dyDescent="0.3">
      <c r="A1088" s="330"/>
      <c r="B1088" s="46">
        <v>89</v>
      </c>
      <c r="C1088" s="47" t="str">
        <f t="shared" ca="1" si="187"/>
        <v>11.8</v>
      </c>
      <c r="D1088" s="47" t="str">
        <f t="shared" ca="1" si="188"/>
        <v>na</v>
      </c>
      <c r="E1088" s="47" t="s">
        <v>16</v>
      </c>
      <c r="F1088" s="65" t="str">
        <f t="shared" ca="1" si="189"/>
        <v>https://conservatoire.agglo-larochelle.fr/musique</v>
      </c>
      <c r="G1088" s="47" t="str">
        <f t="shared" ca="1" si="190"/>
        <v>A</v>
      </c>
      <c r="H1088" s="47" t="str">
        <f t="shared" ca="1" si="191"/>
        <v/>
      </c>
      <c r="I1088" s="47" t="str">
        <f t="shared" ca="1" si="192"/>
        <v/>
      </c>
      <c r="J1088" s="49" t="str">
        <f t="shared" ca="1" si="193"/>
        <v/>
      </c>
      <c r="K1088" s="50" t="str">
        <f t="shared" ca="1" si="194"/>
        <v/>
      </c>
      <c r="L1088" s="50"/>
      <c r="M1088" s="50">
        <f t="shared" ca="1" si="195"/>
        <v>0</v>
      </c>
      <c r="N1088" s="51" t="str">
        <f t="shared" ca="1" si="196"/>
        <v/>
      </c>
      <c r="O1088" s="51"/>
      <c r="P1088" s="52"/>
      <c r="Q1088" s="52"/>
      <c r="R1088" s="52"/>
      <c r="S1088" s="52"/>
      <c r="T1088" s="52"/>
      <c r="U1088" s="53">
        <f t="shared" si="186"/>
        <v>0</v>
      </c>
    </row>
    <row r="1089" spans="1:21" ht="15" hidden="1" customHeight="1" x14ac:dyDescent="0.3">
      <c r="A1089" s="330"/>
      <c r="B1089" s="56">
        <v>89</v>
      </c>
      <c r="C1089" s="57" t="str">
        <f t="shared" ca="1" si="187"/>
        <v>11.8</v>
      </c>
      <c r="D1089" s="57" t="str">
        <f t="shared" ca="1" si="188"/>
        <v>na</v>
      </c>
      <c r="E1089" s="57" t="s">
        <v>19</v>
      </c>
      <c r="F1089" s="64" t="str">
        <f t="shared" ca="1" si="189"/>
        <v>https://conservatoire.agglo-larochelle.fr/musique/parcours-du-musicien</v>
      </c>
      <c r="G1089" s="57" t="str">
        <f t="shared" ca="1" si="190"/>
        <v>A</v>
      </c>
      <c r="H1089" s="57" t="str">
        <f t="shared" ca="1" si="191"/>
        <v/>
      </c>
      <c r="I1089" s="57" t="str">
        <f t="shared" ca="1" si="192"/>
        <v/>
      </c>
      <c r="J1089" s="59" t="str">
        <f t="shared" ca="1" si="193"/>
        <v/>
      </c>
      <c r="K1089" s="60" t="str">
        <f t="shared" ca="1" si="194"/>
        <v/>
      </c>
      <c r="L1089" s="60"/>
      <c r="M1089" s="60">
        <f t="shared" ca="1" si="195"/>
        <v>0</v>
      </c>
      <c r="N1089" s="61" t="str">
        <f t="shared" ca="1" si="196"/>
        <v/>
      </c>
      <c r="O1089" s="61"/>
      <c r="P1089" s="62"/>
      <c r="Q1089" s="62"/>
      <c r="R1089" s="62"/>
      <c r="S1089" s="62"/>
      <c r="T1089" s="62"/>
      <c r="U1089" s="63">
        <f t="shared" si="186"/>
        <v>0</v>
      </c>
    </row>
    <row r="1090" spans="1:21" ht="15" hidden="1" customHeight="1" x14ac:dyDescent="0.3">
      <c r="A1090" s="330"/>
      <c r="B1090" s="56">
        <v>89</v>
      </c>
      <c r="C1090" s="57" t="str">
        <f t="shared" ca="1" si="187"/>
        <v>11.8</v>
      </c>
      <c r="D1090" s="57" t="str">
        <f t="shared" ca="1" si="188"/>
        <v>na</v>
      </c>
      <c r="E1090" s="57" t="s">
        <v>22</v>
      </c>
      <c r="F1090" s="64" t="str">
        <f t="shared" ca="1" si="189"/>
        <v>https://conservatoire.agglo-larochelle.fr/musique/enseignants-musique</v>
      </c>
      <c r="G1090" s="57" t="str">
        <f t="shared" ca="1" si="190"/>
        <v>A</v>
      </c>
      <c r="H1090" s="57" t="str">
        <f t="shared" ca="1" si="191"/>
        <v/>
      </c>
      <c r="I1090" s="57" t="str">
        <f t="shared" ca="1" si="192"/>
        <v/>
      </c>
      <c r="J1090" s="59" t="str">
        <f t="shared" ca="1" si="193"/>
        <v/>
      </c>
      <c r="K1090" s="60" t="str">
        <f t="shared" ca="1" si="194"/>
        <v/>
      </c>
      <c r="L1090" s="60"/>
      <c r="M1090" s="60">
        <f t="shared" ca="1" si="195"/>
        <v>0</v>
      </c>
      <c r="N1090" s="61" t="str">
        <f t="shared" ca="1" si="196"/>
        <v/>
      </c>
      <c r="O1090" s="61"/>
      <c r="P1090" s="62"/>
      <c r="Q1090" s="62"/>
      <c r="R1090" s="62"/>
      <c r="S1090" s="62"/>
      <c r="T1090" s="62"/>
      <c r="U1090" s="63">
        <f t="shared" si="186"/>
        <v>0</v>
      </c>
    </row>
    <row r="1091" spans="1:21" ht="15" hidden="1" customHeight="1" x14ac:dyDescent="0.3">
      <c r="A1091" s="330"/>
      <c r="B1091" s="56">
        <v>89</v>
      </c>
      <c r="C1091" s="57" t="str">
        <f t="shared" ca="1" si="187"/>
        <v>11.8</v>
      </c>
      <c r="D1091" s="57" t="str">
        <f t="shared" ca="1" si="188"/>
        <v>na</v>
      </c>
      <c r="E1091" s="57" t="s">
        <v>25</v>
      </c>
      <c r="F1091" s="64" t="str">
        <f t="shared" ca="1" si="189"/>
        <v>https://conservatoire.agglo-larochelle.fr/agenda?</v>
      </c>
      <c r="G1091" s="57" t="str">
        <f t="shared" ca="1" si="190"/>
        <v>A</v>
      </c>
      <c r="H1091" s="57" t="str">
        <f t="shared" ca="1" si="191"/>
        <v/>
      </c>
      <c r="I1091" s="57" t="str">
        <f t="shared" ca="1" si="192"/>
        <v/>
      </c>
      <c r="J1091" s="59" t="str">
        <f t="shared" ca="1" si="193"/>
        <v/>
      </c>
      <c r="K1091" s="60" t="str">
        <f t="shared" ca="1" si="194"/>
        <v/>
      </c>
      <c r="L1091" s="60"/>
      <c r="M1091" s="60">
        <f t="shared" ca="1" si="195"/>
        <v>0</v>
      </c>
      <c r="N1091" s="61" t="str">
        <f t="shared" ca="1" si="196"/>
        <v/>
      </c>
      <c r="O1091" s="61"/>
      <c r="P1091" s="62"/>
      <c r="Q1091" s="62"/>
      <c r="R1091" s="62"/>
      <c r="S1091" s="62"/>
      <c r="T1091" s="62"/>
      <c r="U1091" s="63">
        <f t="shared" si="186"/>
        <v>0</v>
      </c>
    </row>
    <row r="1092" spans="1:21" ht="15" hidden="1" customHeight="1" x14ac:dyDescent="0.3">
      <c r="A1092" s="330"/>
      <c r="B1092" s="56">
        <v>89</v>
      </c>
      <c r="C1092" s="57" t="str">
        <f t="shared" ca="1" si="187"/>
        <v>11.8</v>
      </c>
      <c r="D1092" s="57" t="str">
        <f t="shared" ca="1" si="188"/>
        <v>na</v>
      </c>
      <c r="E1092" s="57" t="s">
        <v>28</v>
      </c>
      <c r="F1092" s="64" t="str">
        <f t="shared" ca="1" si="189"/>
        <v>https://conservatoire.agglo-larochelle.fr/agenda?article=conservatoire-funky-band-et-ateliers-musiques-actuelles</v>
      </c>
      <c r="G1092" s="57" t="str">
        <f t="shared" ca="1" si="190"/>
        <v>A</v>
      </c>
      <c r="H1092" s="57" t="str">
        <f t="shared" ca="1" si="191"/>
        <v/>
      </c>
      <c r="I1092" s="57" t="str">
        <f t="shared" ca="1" si="192"/>
        <v/>
      </c>
      <c r="J1092" s="59" t="str">
        <f t="shared" ca="1" si="193"/>
        <v/>
      </c>
      <c r="K1092" s="60" t="str">
        <f t="shared" ca="1" si="194"/>
        <v/>
      </c>
      <c r="L1092" s="60"/>
      <c r="M1092" s="60">
        <f t="shared" ca="1" si="195"/>
        <v>0</v>
      </c>
      <c r="N1092" s="61" t="str">
        <f t="shared" ca="1" si="196"/>
        <v/>
      </c>
      <c r="O1092" s="61"/>
      <c r="P1092" s="62"/>
      <c r="Q1092" s="62"/>
      <c r="R1092" s="62"/>
      <c r="S1092" s="62"/>
      <c r="T1092" s="62"/>
      <c r="U1092" s="63">
        <f t="shared" si="186"/>
        <v>0</v>
      </c>
    </row>
    <row r="1093" spans="1:21" ht="15" hidden="1" customHeight="1" x14ac:dyDescent="0.3">
      <c r="A1093" s="330"/>
      <c r="B1093" s="56">
        <v>89</v>
      </c>
      <c r="C1093" s="57" t="str">
        <f t="shared" ca="1" si="187"/>
        <v>11.8</v>
      </c>
      <c r="D1093" s="57" t="str">
        <f t="shared" ca="1" si="188"/>
        <v>na</v>
      </c>
      <c r="E1093" s="57" t="s">
        <v>31</v>
      </c>
      <c r="F1093" s="64" t="str">
        <f t="shared" ca="1" si="189"/>
        <v>https://conservatoire.agglo-larochelle.fr/actualites</v>
      </c>
      <c r="G1093" s="57" t="str">
        <f t="shared" ca="1" si="190"/>
        <v>A</v>
      </c>
      <c r="H1093" s="57" t="str">
        <f t="shared" ca="1" si="191"/>
        <v/>
      </c>
      <c r="I1093" s="57" t="str">
        <f t="shared" ca="1" si="192"/>
        <v/>
      </c>
      <c r="J1093" s="59" t="str">
        <f t="shared" ca="1" si="193"/>
        <v/>
      </c>
      <c r="K1093" s="60" t="str">
        <f t="shared" ca="1" si="194"/>
        <v/>
      </c>
      <c r="L1093" s="60"/>
      <c r="M1093" s="60">
        <f t="shared" ca="1" si="195"/>
        <v>0</v>
      </c>
      <c r="N1093" s="61" t="str">
        <f t="shared" ca="1" si="196"/>
        <v/>
      </c>
      <c r="O1093" s="61"/>
      <c r="P1093" s="62"/>
      <c r="Q1093" s="62"/>
      <c r="R1093" s="62"/>
      <c r="S1093" s="62"/>
      <c r="T1093" s="62"/>
      <c r="U1093" s="63">
        <f t="shared" si="186"/>
        <v>0</v>
      </c>
    </row>
    <row r="1094" spans="1:21" ht="15" hidden="1" customHeight="1" x14ac:dyDescent="0.3">
      <c r="A1094" s="330"/>
      <c r="B1094" s="56">
        <v>89</v>
      </c>
      <c r="C1094" s="57" t="str">
        <f t="shared" ca="1" si="187"/>
        <v>11.8</v>
      </c>
      <c r="D1094" s="57" t="str">
        <f t="shared" ca="1" si="188"/>
        <v>na</v>
      </c>
      <c r="E1094" s="57" t="s">
        <v>34</v>
      </c>
      <c r="F1094" s="64" t="str">
        <f t="shared" ca="1" si="189"/>
        <v>https://conservatoire.agglo-larochelle.fr/-/ouverture-de-saison</v>
      </c>
      <c r="G1094" s="57" t="str">
        <f t="shared" ca="1" si="190"/>
        <v>A</v>
      </c>
      <c r="H1094" s="57" t="str">
        <f t="shared" ca="1" si="191"/>
        <v/>
      </c>
      <c r="I1094" s="57" t="str">
        <f t="shared" ca="1" si="192"/>
        <v/>
      </c>
      <c r="J1094" s="59" t="str">
        <f t="shared" ca="1" si="193"/>
        <v/>
      </c>
      <c r="K1094" s="60" t="str">
        <f t="shared" ca="1" si="194"/>
        <v/>
      </c>
      <c r="L1094" s="60"/>
      <c r="M1094" s="60">
        <f t="shared" ca="1" si="195"/>
        <v>0</v>
      </c>
      <c r="N1094" s="61" t="str">
        <f t="shared" ca="1" si="196"/>
        <v/>
      </c>
      <c r="O1094" s="61"/>
      <c r="P1094" s="62"/>
      <c r="Q1094" s="62"/>
      <c r="R1094" s="62"/>
      <c r="S1094" s="62"/>
      <c r="T1094" s="62"/>
      <c r="U1094" s="63">
        <f t="shared" si="186"/>
        <v>0</v>
      </c>
    </row>
    <row r="1095" spans="1:21" ht="15" hidden="1" customHeight="1" x14ac:dyDescent="0.3">
      <c r="A1095" s="330"/>
      <c r="B1095" s="56">
        <v>89</v>
      </c>
      <c r="C1095" s="57" t="str">
        <f t="shared" ca="1" si="187"/>
        <v>11.8</v>
      </c>
      <c r="D1095" s="57" t="str">
        <f t="shared" ca="1" si="188"/>
        <v>na</v>
      </c>
      <c r="E1095" s="57" t="s">
        <v>37</v>
      </c>
      <c r="F1095" s="64" t="str">
        <f t="shared" ca="1" si="189"/>
        <v>https://conservatoire.agglo-larochelle.fr/contactez-nous</v>
      </c>
      <c r="G1095" s="57" t="str">
        <f t="shared" ca="1" si="190"/>
        <v>A</v>
      </c>
      <c r="H1095" s="57" t="str">
        <f t="shared" ca="1" si="191"/>
        <v/>
      </c>
      <c r="I1095" s="57" t="str">
        <f t="shared" ca="1" si="192"/>
        <v/>
      </c>
      <c r="J1095" s="59" t="str">
        <f t="shared" ca="1" si="193"/>
        <v/>
      </c>
      <c r="K1095" s="60" t="str">
        <f t="shared" ca="1" si="194"/>
        <v/>
      </c>
      <c r="L1095" s="60"/>
      <c r="M1095" s="60">
        <f t="shared" ca="1" si="195"/>
        <v>0</v>
      </c>
      <c r="N1095" s="61" t="str">
        <f t="shared" ca="1" si="196"/>
        <v/>
      </c>
      <c r="O1095" s="61"/>
      <c r="P1095" s="62"/>
      <c r="Q1095" s="62"/>
      <c r="R1095" s="62"/>
      <c r="S1095" s="62"/>
      <c r="T1095" s="62"/>
      <c r="U1095" s="63">
        <f t="shared" si="186"/>
        <v>0</v>
      </c>
    </row>
    <row r="1096" spans="1:21" ht="15" hidden="1" customHeight="1" x14ac:dyDescent="0.3">
      <c r="A1096" s="330"/>
      <c r="B1096" s="56">
        <v>89</v>
      </c>
      <c r="C1096" s="57" t="str">
        <f t="shared" ca="1" si="187"/>
        <v>11.8</v>
      </c>
      <c r="D1096" s="57" t="str">
        <f t="shared" ca="1" si="188"/>
        <v>na</v>
      </c>
      <c r="E1096" s="57" t="s">
        <v>40</v>
      </c>
      <c r="F1096" s="64" t="str">
        <f t="shared" ca="1" si="189"/>
        <v>https://conservatoire.agglo-larochelle.fr/pratique/reseau-des-ecoles-de-l-agglo?article=puilboreau-a-deux-pas-de-la</v>
      </c>
      <c r="G1096" s="57" t="str">
        <f t="shared" ca="1" si="190"/>
        <v>A</v>
      </c>
      <c r="H1096" s="57" t="str">
        <f t="shared" ca="1" si="191"/>
        <v/>
      </c>
      <c r="I1096" s="57" t="str">
        <f t="shared" ca="1" si="192"/>
        <v/>
      </c>
      <c r="J1096" s="59" t="str">
        <f t="shared" ca="1" si="193"/>
        <v/>
      </c>
      <c r="K1096" s="60" t="str">
        <f t="shared" ca="1" si="194"/>
        <v/>
      </c>
      <c r="L1096" s="60"/>
      <c r="M1096" s="60">
        <f t="shared" ca="1" si="195"/>
        <v>0</v>
      </c>
      <c r="N1096" s="61" t="str">
        <f t="shared" ca="1" si="196"/>
        <v/>
      </c>
      <c r="O1096" s="61"/>
      <c r="P1096" s="62"/>
      <c r="Q1096" s="62"/>
      <c r="R1096" s="62"/>
      <c r="S1096" s="62"/>
      <c r="T1096" s="62"/>
      <c r="U1096" s="63">
        <f t="shared" ref="U1096:U1159" si="197">SUM($P1096:$T1096)</f>
        <v>0</v>
      </c>
    </row>
    <row r="1097" spans="1:21" ht="15" hidden="1" customHeight="1" x14ac:dyDescent="0.3">
      <c r="A1097" s="330"/>
      <c r="B1097" s="56">
        <v>89</v>
      </c>
      <c r="C1097" s="57" t="str">
        <f t="shared" ca="1" si="187"/>
        <v>11.8</v>
      </c>
      <c r="D1097" s="57" t="str">
        <f t="shared" ca="1" si="188"/>
        <v>na</v>
      </c>
      <c r="E1097" s="57" t="s">
        <v>43</v>
      </c>
      <c r="F1097" s="64" t="str">
        <f t="shared" ca="1" si="189"/>
        <v>https://conservatoire.agglo-larochelle.fr/ressources-documentaires</v>
      </c>
      <c r="G1097" s="57" t="str">
        <f t="shared" ca="1" si="190"/>
        <v>A</v>
      </c>
      <c r="H1097" s="57" t="str">
        <f t="shared" ca="1" si="191"/>
        <v/>
      </c>
      <c r="I1097" s="57" t="str">
        <f t="shared" ca="1" si="192"/>
        <v/>
      </c>
      <c r="J1097" s="59" t="str">
        <f t="shared" ca="1" si="193"/>
        <v/>
      </c>
      <c r="K1097" s="60" t="str">
        <f t="shared" ca="1" si="194"/>
        <v/>
      </c>
      <c r="L1097" s="60"/>
      <c r="M1097" s="60">
        <f t="shared" ca="1" si="195"/>
        <v>0</v>
      </c>
      <c r="N1097" s="61" t="str">
        <f t="shared" ca="1" si="196"/>
        <v/>
      </c>
      <c r="O1097" s="61"/>
      <c r="P1097" s="62"/>
      <c r="Q1097" s="62"/>
      <c r="R1097" s="62"/>
      <c r="S1097" s="62"/>
      <c r="T1097" s="62"/>
      <c r="U1097" s="63">
        <f t="shared" si="197"/>
        <v>0</v>
      </c>
    </row>
    <row r="1098" spans="1:21" ht="15" hidden="1" customHeight="1" x14ac:dyDescent="0.3">
      <c r="A1098" s="330"/>
      <c r="B1098" s="56">
        <v>89</v>
      </c>
      <c r="C1098" s="57" t="str">
        <f t="shared" ca="1" si="187"/>
        <v>11.8</v>
      </c>
      <c r="D1098" s="57" t="str">
        <f t="shared" ca="1" si="188"/>
        <v>na</v>
      </c>
      <c r="E1098" s="57" t="s">
        <v>46</v>
      </c>
      <c r="F1098" s="64" t="str">
        <f t="shared" ca="1" si="189"/>
        <v>https://conservatoire.agglo-larochelle.fr/accessibilite</v>
      </c>
      <c r="G1098" s="57" t="str">
        <f t="shared" ca="1" si="190"/>
        <v>A</v>
      </c>
      <c r="H1098" s="57" t="str">
        <f t="shared" ca="1" si="191"/>
        <v/>
      </c>
      <c r="I1098" s="57" t="str">
        <f t="shared" ca="1" si="192"/>
        <v/>
      </c>
      <c r="J1098" s="59" t="str">
        <f t="shared" ca="1" si="193"/>
        <v/>
      </c>
      <c r="K1098" s="60" t="str">
        <f t="shared" ca="1" si="194"/>
        <v/>
      </c>
      <c r="L1098" s="60"/>
      <c r="M1098" s="60">
        <f t="shared" ca="1" si="195"/>
        <v>0</v>
      </c>
      <c r="N1098" s="61" t="str">
        <f t="shared" ca="1" si="196"/>
        <v/>
      </c>
      <c r="O1098" s="61"/>
      <c r="P1098" s="62"/>
      <c r="Q1098" s="62"/>
      <c r="R1098" s="62"/>
      <c r="S1098" s="62"/>
      <c r="T1098" s="62"/>
      <c r="U1098" s="63">
        <f t="shared" si="197"/>
        <v>0</v>
      </c>
    </row>
    <row r="1099" spans="1:21" ht="15" hidden="1" customHeight="1" x14ac:dyDescent="0.3">
      <c r="A1099" s="330"/>
      <c r="B1099" s="56">
        <v>89</v>
      </c>
      <c r="C1099" s="57" t="str">
        <f t="shared" ca="1" si="187"/>
        <v>11.8</v>
      </c>
      <c r="D1099" s="57" t="str">
        <f t="shared" ca="1" si="188"/>
        <v>na</v>
      </c>
      <c r="E1099" s="57" t="s">
        <v>49</v>
      </c>
      <c r="F1099" s="64" t="str">
        <f t="shared" ca="1" si="189"/>
        <v>https://conservatoire.agglo-larochelle.fr/mentions-legales</v>
      </c>
      <c r="G1099" s="57" t="str">
        <f t="shared" ca="1" si="190"/>
        <v>A</v>
      </c>
      <c r="H1099" s="57" t="str">
        <f t="shared" ca="1" si="191"/>
        <v/>
      </c>
      <c r="I1099" s="57" t="str">
        <f t="shared" ca="1" si="192"/>
        <v/>
      </c>
      <c r="J1099" s="59" t="str">
        <f t="shared" ca="1" si="193"/>
        <v/>
      </c>
      <c r="K1099" s="60" t="str">
        <f t="shared" ca="1" si="194"/>
        <v/>
      </c>
      <c r="L1099" s="60"/>
      <c r="M1099" s="60">
        <f t="shared" ca="1" si="195"/>
        <v>0</v>
      </c>
      <c r="N1099" s="61" t="str">
        <f t="shared" ca="1" si="196"/>
        <v/>
      </c>
      <c r="O1099" s="61"/>
      <c r="P1099" s="62"/>
      <c r="Q1099" s="62"/>
      <c r="R1099" s="62"/>
      <c r="S1099" s="62"/>
      <c r="T1099" s="62"/>
      <c r="U1099" s="63">
        <f t="shared" si="197"/>
        <v>0</v>
      </c>
    </row>
    <row r="1100" spans="1:21" ht="15" hidden="1" customHeight="1" x14ac:dyDescent="0.3">
      <c r="A1100" s="330"/>
      <c r="B1100" s="56">
        <v>90</v>
      </c>
      <c r="C1100" s="57" t="str">
        <f t="shared" ca="1" si="187"/>
        <v>11.9</v>
      </c>
      <c r="D1100" s="57" t="str">
        <f t="shared" ca="1" si="188"/>
        <v>na</v>
      </c>
      <c r="E1100" s="57" t="s">
        <v>10</v>
      </c>
      <c r="F1100" s="64" t="str">
        <f t="shared" ca="1" si="189"/>
        <v>https://conservatoire.agglo-larochelle.fr/</v>
      </c>
      <c r="G1100" s="57" t="str">
        <f t="shared" ca="1" si="190"/>
        <v>A</v>
      </c>
      <c r="H1100" s="57" t="str">
        <f t="shared" ca="1" si="191"/>
        <v>x</v>
      </c>
      <c r="I1100" s="57" t="str">
        <f t="shared" ca="1" si="192"/>
        <v/>
      </c>
      <c r="J1100" s="59" t="str">
        <f t="shared" ca="1" si="193"/>
        <v/>
      </c>
      <c r="K1100" s="60" t="str">
        <f t="shared" ca="1" si="194"/>
        <v/>
      </c>
      <c r="L1100" s="60"/>
      <c r="M1100" s="60">
        <f t="shared" ca="1" si="195"/>
        <v>0</v>
      </c>
      <c r="N1100" s="61" t="str">
        <f t="shared" ca="1" si="196"/>
        <v/>
      </c>
      <c r="O1100" s="61"/>
      <c r="P1100" s="62"/>
      <c r="Q1100" s="62"/>
      <c r="R1100" s="62"/>
      <c r="S1100" s="62"/>
      <c r="T1100" s="62"/>
      <c r="U1100" s="63">
        <f t="shared" si="197"/>
        <v>0</v>
      </c>
    </row>
    <row r="1101" spans="1:21" ht="15" hidden="1" customHeight="1" x14ac:dyDescent="0.3">
      <c r="A1101" s="330"/>
      <c r="B1101" s="56">
        <v>90</v>
      </c>
      <c r="C1101" s="57" t="str">
        <f t="shared" ca="1" si="187"/>
        <v>11.9</v>
      </c>
      <c r="D1101" s="57" t="str">
        <f t="shared" ca="1" si="188"/>
        <v>na</v>
      </c>
      <c r="E1101" s="57" t="s">
        <v>13</v>
      </c>
      <c r="F1101" s="64" t="str">
        <f t="shared" ca="1" si="189"/>
        <v>https://conservatoire.agglo-larochelle.fr/plan-du-site</v>
      </c>
      <c r="G1101" s="57" t="str">
        <f t="shared" ca="1" si="190"/>
        <v>A</v>
      </c>
      <c r="H1101" s="57" t="str">
        <f t="shared" ca="1" si="191"/>
        <v>x</v>
      </c>
      <c r="I1101" s="57" t="str">
        <f t="shared" ca="1" si="192"/>
        <v/>
      </c>
      <c r="J1101" s="59" t="str">
        <f t="shared" ca="1" si="193"/>
        <v/>
      </c>
      <c r="K1101" s="60" t="str">
        <f t="shared" ca="1" si="194"/>
        <v/>
      </c>
      <c r="L1101" s="60"/>
      <c r="M1101" s="60">
        <f t="shared" ca="1" si="195"/>
        <v>0</v>
      </c>
      <c r="N1101" s="61" t="str">
        <f t="shared" ca="1" si="196"/>
        <v/>
      </c>
      <c r="O1101" s="61"/>
      <c r="P1101" s="62"/>
      <c r="Q1101" s="62"/>
      <c r="R1101" s="62"/>
      <c r="S1101" s="62"/>
      <c r="T1101" s="62"/>
      <c r="U1101" s="63">
        <f t="shared" si="197"/>
        <v>0</v>
      </c>
    </row>
    <row r="1102" spans="1:21" ht="15" hidden="1" customHeight="1" x14ac:dyDescent="0.3">
      <c r="A1102" s="330"/>
      <c r="B1102" s="56">
        <v>90</v>
      </c>
      <c r="C1102" s="57" t="str">
        <f t="shared" ca="1" si="187"/>
        <v>11.9</v>
      </c>
      <c r="D1102" s="57" t="str">
        <f t="shared" ca="1" si="188"/>
        <v>na</v>
      </c>
      <c r="E1102" s="57" t="s">
        <v>16</v>
      </c>
      <c r="F1102" s="64" t="str">
        <f t="shared" ca="1" si="189"/>
        <v>https://conservatoire.agglo-larochelle.fr/musique</v>
      </c>
      <c r="G1102" s="57" t="str">
        <f t="shared" ca="1" si="190"/>
        <v>A</v>
      </c>
      <c r="H1102" s="57" t="str">
        <f t="shared" ca="1" si="191"/>
        <v>x</v>
      </c>
      <c r="I1102" s="57" t="str">
        <f t="shared" ca="1" si="192"/>
        <v/>
      </c>
      <c r="J1102" s="59" t="str">
        <f t="shared" ca="1" si="193"/>
        <v/>
      </c>
      <c r="K1102" s="60" t="str">
        <f t="shared" ca="1" si="194"/>
        <v/>
      </c>
      <c r="L1102" s="60"/>
      <c r="M1102" s="60">
        <f t="shared" ca="1" si="195"/>
        <v>0</v>
      </c>
      <c r="N1102" s="61" t="str">
        <f t="shared" ca="1" si="196"/>
        <v/>
      </c>
      <c r="O1102" s="61"/>
      <c r="P1102" s="62"/>
      <c r="Q1102" s="62"/>
      <c r="R1102" s="62"/>
      <c r="S1102" s="62"/>
      <c r="T1102" s="62"/>
      <c r="U1102" s="63">
        <f t="shared" si="197"/>
        <v>0</v>
      </c>
    </row>
    <row r="1103" spans="1:21" ht="15" hidden="1" customHeight="1" x14ac:dyDescent="0.3">
      <c r="A1103" s="330"/>
      <c r="B1103" s="56">
        <v>90</v>
      </c>
      <c r="C1103" s="57" t="str">
        <f t="shared" ca="1" si="187"/>
        <v>11.9</v>
      </c>
      <c r="D1103" s="57" t="str">
        <f t="shared" ca="1" si="188"/>
        <v>na</v>
      </c>
      <c r="E1103" s="57" t="s">
        <v>19</v>
      </c>
      <c r="F1103" s="64" t="str">
        <f t="shared" ca="1" si="189"/>
        <v>https://conservatoire.agglo-larochelle.fr/musique/parcours-du-musicien</v>
      </c>
      <c r="G1103" s="57" t="str">
        <f t="shared" ca="1" si="190"/>
        <v>A</v>
      </c>
      <c r="H1103" s="57" t="str">
        <f t="shared" ca="1" si="191"/>
        <v>x</v>
      </c>
      <c r="I1103" s="57" t="str">
        <f t="shared" ca="1" si="192"/>
        <v/>
      </c>
      <c r="J1103" s="59" t="str">
        <f t="shared" ca="1" si="193"/>
        <v/>
      </c>
      <c r="K1103" s="60" t="str">
        <f t="shared" ca="1" si="194"/>
        <v/>
      </c>
      <c r="L1103" s="60"/>
      <c r="M1103" s="60">
        <f t="shared" ca="1" si="195"/>
        <v>0</v>
      </c>
      <c r="N1103" s="61" t="str">
        <f t="shared" ca="1" si="196"/>
        <v/>
      </c>
      <c r="O1103" s="61"/>
      <c r="P1103" s="62"/>
      <c r="Q1103" s="62"/>
      <c r="R1103" s="62"/>
      <c r="S1103" s="62"/>
      <c r="T1103" s="62"/>
      <c r="U1103" s="63">
        <f t="shared" si="197"/>
        <v>0</v>
      </c>
    </row>
    <row r="1104" spans="1:21" ht="15" hidden="1" customHeight="1" x14ac:dyDescent="0.3">
      <c r="A1104" s="330"/>
      <c r="B1104" s="56">
        <v>90</v>
      </c>
      <c r="C1104" s="57" t="str">
        <f t="shared" ca="1" si="187"/>
        <v>11.9</v>
      </c>
      <c r="D1104" s="57" t="str">
        <f t="shared" ca="1" si="188"/>
        <v>na</v>
      </c>
      <c r="E1104" s="57" t="s">
        <v>22</v>
      </c>
      <c r="F1104" s="64" t="str">
        <f t="shared" ca="1" si="189"/>
        <v>https://conservatoire.agglo-larochelle.fr/musique/enseignants-musique</v>
      </c>
      <c r="G1104" s="57" t="str">
        <f t="shared" ca="1" si="190"/>
        <v>A</v>
      </c>
      <c r="H1104" s="57" t="str">
        <f t="shared" ca="1" si="191"/>
        <v>x</v>
      </c>
      <c r="I1104" s="57" t="str">
        <f t="shared" ca="1" si="192"/>
        <v/>
      </c>
      <c r="J1104" s="59" t="str">
        <f t="shared" ca="1" si="193"/>
        <v/>
      </c>
      <c r="K1104" s="60" t="str">
        <f t="shared" ca="1" si="194"/>
        <v/>
      </c>
      <c r="L1104" s="60"/>
      <c r="M1104" s="60">
        <f t="shared" ca="1" si="195"/>
        <v>0</v>
      </c>
      <c r="N1104" s="61" t="str">
        <f t="shared" ca="1" si="196"/>
        <v/>
      </c>
      <c r="O1104" s="61"/>
      <c r="P1104" s="62"/>
      <c r="Q1104" s="62"/>
      <c r="R1104" s="62"/>
      <c r="S1104" s="62"/>
      <c r="T1104" s="62"/>
      <c r="U1104" s="63">
        <f t="shared" si="197"/>
        <v>0</v>
      </c>
    </row>
    <row r="1105" spans="1:21" ht="15" hidden="1" customHeight="1" x14ac:dyDescent="0.3">
      <c r="A1105" s="330"/>
      <c r="B1105" s="56">
        <v>90</v>
      </c>
      <c r="C1105" s="57" t="str">
        <f t="shared" ca="1" si="187"/>
        <v>11.9</v>
      </c>
      <c r="D1105" s="57" t="str">
        <f t="shared" ca="1" si="188"/>
        <v>na</v>
      </c>
      <c r="E1105" s="57" t="s">
        <v>25</v>
      </c>
      <c r="F1105" s="64" t="str">
        <f t="shared" ca="1" si="189"/>
        <v>https://conservatoire.agglo-larochelle.fr/agenda?</v>
      </c>
      <c r="G1105" s="57" t="str">
        <f t="shared" ca="1" si="190"/>
        <v>A</v>
      </c>
      <c r="H1105" s="57" t="str">
        <f t="shared" ca="1" si="191"/>
        <v>x</v>
      </c>
      <c r="I1105" s="57" t="str">
        <f t="shared" ca="1" si="192"/>
        <v/>
      </c>
      <c r="J1105" s="59" t="str">
        <f t="shared" ca="1" si="193"/>
        <v/>
      </c>
      <c r="K1105" s="60" t="str">
        <f t="shared" ca="1" si="194"/>
        <v/>
      </c>
      <c r="L1105" s="60"/>
      <c r="M1105" s="60">
        <f t="shared" ca="1" si="195"/>
        <v>0</v>
      </c>
      <c r="N1105" s="61" t="str">
        <f t="shared" ca="1" si="196"/>
        <v/>
      </c>
      <c r="O1105" s="61"/>
      <c r="P1105" s="62"/>
      <c r="Q1105" s="62"/>
      <c r="R1105" s="62"/>
      <c r="S1105" s="62"/>
      <c r="T1105" s="62"/>
      <c r="U1105" s="63">
        <f t="shared" si="197"/>
        <v>0</v>
      </c>
    </row>
    <row r="1106" spans="1:21" ht="15" hidden="1" customHeight="1" x14ac:dyDescent="0.3">
      <c r="A1106" s="330"/>
      <c r="B1106" s="46">
        <v>90</v>
      </c>
      <c r="C1106" s="47" t="str">
        <f t="shared" ca="1" si="187"/>
        <v>11.9</v>
      </c>
      <c r="D1106" s="47" t="str">
        <f t="shared" ca="1" si="188"/>
        <v>na</v>
      </c>
      <c r="E1106" s="47" t="s">
        <v>28</v>
      </c>
      <c r="F1106" s="65" t="str">
        <f t="shared" ca="1" si="189"/>
        <v>https://conservatoire.agglo-larochelle.fr/agenda?article=conservatoire-funky-band-et-ateliers-musiques-actuelles</v>
      </c>
      <c r="G1106" s="47" t="str">
        <f t="shared" ca="1" si="190"/>
        <v>A</v>
      </c>
      <c r="H1106" s="47" t="str">
        <f t="shared" ca="1" si="191"/>
        <v>x</v>
      </c>
      <c r="I1106" s="47" t="str">
        <f t="shared" ca="1" si="192"/>
        <v/>
      </c>
      <c r="J1106" s="49" t="str">
        <f t="shared" ca="1" si="193"/>
        <v/>
      </c>
      <c r="K1106" s="50" t="str">
        <f t="shared" ca="1" si="194"/>
        <v/>
      </c>
      <c r="L1106" s="50"/>
      <c r="M1106" s="50">
        <f t="shared" ca="1" si="195"/>
        <v>0</v>
      </c>
      <c r="N1106" s="51" t="str">
        <f t="shared" ca="1" si="196"/>
        <v/>
      </c>
      <c r="O1106" s="51"/>
      <c r="P1106" s="52"/>
      <c r="Q1106" s="52"/>
      <c r="R1106" s="52"/>
      <c r="S1106" s="52"/>
      <c r="T1106" s="52"/>
      <c r="U1106" s="53">
        <f t="shared" si="197"/>
        <v>0</v>
      </c>
    </row>
    <row r="1107" spans="1:21" ht="15" hidden="1" customHeight="1" x14ac:dyDescent="0.3">
      <c r="A1107" s="330"/>
      <c r="B1107" s="56">
        <v>90</v>
      </c>
      <c r="C1107" s="57" t="str">
        <f t="shared" ca="1" si="187"/>
        <v>11.9</v>
      </c>
      <c r="D1107" s="57" t="str">
        <f t="shared" ca="1" si="188"/>
        <v>na</v>
      </c>
      <c r="E1107" s="57" t="s">
        <v>31</v>
      </c>
      <c r="F1107" s="64" t="str">
        <f t="shared" ca="1" si="189"/>
        <v>https://conservatoire.agglo-larochelle.fr/actualites</v>
      </c>
      <c r="G1107" s="57" t="str">
        <f t="shared" ca="1" si="190"/>
        <v>A</v>
      </c>
      <c r="H1107" s="57" t="str">
        <f t="shared" ca="1" si="191"/>
        <v>x</v>
      </c>
      <c r="I1107" s="57" t="str">
        <f t="shared" ca="1" si="192"/>
        <v/>
      </c>
      <c r="J1107" s="59" t="str">
        <f t="shared" ca="1" si="193"/>
        <v/>
      </c>
      <c r="K1107" s="60" t="str">
        <f t="shared" ca="1" si="194"/>
        <v/>
      </c>
      <c r="L1107" s="60"/>
      <c r="M1107" s="60">
        <f t="shared" ca="1" si="195"/>
        <v>0</v>
      </c>
      <c r="N1107" s="61" t="str">
        <f t="shared" ca="1" si="196"/>
        <v/>
      </c>
      <c r="O1107" s="61"/>
      <c r="P1107" s="62"/>
      <c r="Q1107" s="62"/>
      <c r="R1107" s="62"/>
      <c r="S1107" s="62"/>
      <c r="T1107" s="62"/>
      <c r="U1107" s="63">
        <f t="shared" si="197"/>
        <v>0</v>
      </c>
    </row>
    <row r="1108" spans="1:21" ht="15" hidden="1" customHeight="1" x14ac:dyDescent="0.3">
      <c r="A1108" s="330"/>
      <c r="B1108" s="56">
        <v>90</v>
      </c>
      <c r="C1108" s="57" t="str">
        <f t="shared" ca="1" si="187"/>
        <v>11.9</v>
      </c>
      <c r="D1108" s="57" t="str">
        <f t="shared" ca="1" si="188"/>
        <v>na</v>
      </c>
      <c r="E1108" s="57" t="s">
        <v>34</v>
      </c>
      <c r="F1108" s="64" t="str">
        <f t="shared" ca="1" si="189"/>
        <v>https://conservatoire.agglo-larochelle.fr/-/ouverture-de-saison</v>
      </c>
      <c r="G1108" s="57" t="str">
        <f t="shared" ca="1" si="190"/>
        <v>A</v>
      </c>
      <c r="H1108" s="57" t="str">
        <f t="shared" ca="1" si="191"/>
        <v>x</v>
      </c>
      <c r="I1108" s="57" t="str">
        <f t="shared" ca="1" si="192"/>
        <v/>
      </c>
      <c r="J1108" s="59" t="str">
        <f t="shared" ca="1" si="193"/>
        <v/>
      </c>
      <c r="K1108" s="60" t="str">
        <f t="shared" ca="1" si="194"/>
        <v/>
      </c>
      <c r="L1108" s="60"/>
      <c r="M1108" s="60">
        <f t="shared" ca="1" si="195"/>
        <v>0</v>
      </c>
      <c r="N1108" s="61" t="str">
        <f t="shared" ca="1" si="196"/>
        <v/>
      </c>
      <c r="O1108" s="61"/>
      <c r="P1108" s="62"/>
      <c r="Q1108" s="62"/>
      <c r="R1108" s="62"/>
      <c r="S1108" s="62"/>
      <c r="T1108" s="62"/>
      <c r="U1108" s="63">
        <f t="shared" si="197"/>
        <v>0</v>
      </c>
    </row>
    <row r="1109" spans="1:21" ht="15" hidden="1" customHeight="1" x14ac:dyDescent="0.3">
      <c r="A1109" s="330"/>
      <c r="B1109" s="56">
        <v>90</v>
      </c>
      <c r="C1109" s="57" t="str">
        <f t="shared" ca="1" si="187"/>
        <v>11.9</v>
      </c>
      <c r="D1109" s="57" t="str">
        <f t="shared" ca="1" si="188"/>
        <v>c</v>
      </c>
      <c r="E1109" s="57" t="s">
        <v>37</v>
      </c>
      <c r="F1109" s="64" t="str">
        <f t="shared" ca="1" si="189"/>
        <v>https://conservatoire.agglo-larochelle.fr/contactez-nous</v>
      </c>
      <c r="G1109" s="57" t="str">
        <f t="shared" ca="1" si="190"/>
        <v>A</v>
      </c>
      <c r="H1109" s="57" t="str">
        <f t="shared" ca="1" si="191"/>
        <v>x</v>
      </c>
      <c r="I1109" s="57" t="str">
        <f t="shared" ca="1" si="192"/>
        <v/>
      </c>
      <c r="J1109" s="59" t="str">
        <f t="shared" ca="1" si="193"/>
        <v/>
      </c>
      <c r="K1109" s="60" t="str">
        <f t="shared" ca="1" si="194"/>
        <v/>
      </c>
      <c r="L1109" s="60"/>
      <c r="M1109" s="60">
        <f t="shared" ca="1" si="195"/>
        <v>0</v>
      </c>
      <c r="N1109" s="61" t="str">
        <f t="shared" ca="1" si="196"/>
        <v/>
      </c>
      <c r="O1109" s="61"/>
      <c r="P1109" s="62"/>
      <c r="Q1109" s="62"/>
      <c r="R1109" s="62"/>
      <c r="S1109" s="62"/>
      <c r="T1109" s="62"/>
      <c r="U1109" s="63">
        <f t="shared" si="197"/>
        <v>0</v>
      </c>
    </row>
    <row r="1110" spans="1:21" ht="15" hidden="1" customHeight="1" x14ac:dyDescent="0.3">
      <c r="A1110" s="330"/>
      <c r="B1110" s="56">
        <v>90</v>
      </c>
      <c r="C1110" s="57" t="str">
        <f t="shared" ca="1" si="187"/>
        <v>11.9</v>
      </c>
      <c r="D1110" s="57" t="str">
        <f t="shared" ca="1" si="188"/>
        <v>na</v>
      </c>
      <c r="E1110" s="57" t="s">
        <v>40</v>
      </c>
      <c r="F1110" s="64" t="str">
        <f t="shared" ca="1" si="189"/>
        <v>https://conservatoire.agglo-larochelle.fr/pratique/reseau-des-ecoles-de-l-agglo?article=puilboreau-a-deux-pas-de-la</v>
      </c>
      <c r="G1110" s="57" t="str">
        <f t="shared" ca="1" si="190"/>
        <v>A</v>
      </c>
      <c r="H1110" s="57" t="str">
        <f t="shared" ca="1" si="191"/>
        <v>x</v>
      </c>
      <c r="I1110" s="57" t="str">
        <f t="shared" ca="1" si="192"/>
        <v/>
      </c>
      <c r="J1110" s="59" t="str">
        <f t="shared" ca="1" si="193"/>
        <v/>
      </c>
      <c r="K1110" s="60" t="str">
        <f t="shared" ca="1" si="194"/>
        <v/>
      </c>
      <c r="L1110" s="60"/>
      <c r="M1110" s="60">
        <f t="shared" ca="1" si="195"/>
        <v>0</v>
      </c>
      <c r="N1110" s="61" t="str">
        <f t="shared" ca="1" si="196"/>
        <v/>
      </c>
      <c r="O1110" s="61"/>
      <c r="P1110" s="62"/>
      <c r="Q1110" s="62"/>
      <c r="R1110" s="62"/>
      <c r="S1110" s="62"/>
      <c r="T1110" s="62"/>
      <c r="U1110" s="63">
        <f t="shared" si="197"/>
        <v>0</v>
      </c>
    </row>
    <row r="1111" spans="1:21" ht="15" hidden="1" customHeight="1" x14ac:dyDescent="0.3">
      <c r="A1111" s="330"/>
      <c r="B1111" s="56">
        <v>90</v>
      </c>
      <c r="C1111" s="57" t="str">
        <f t="shared" ca="1" si="187"/>
        <v>11.9</v>
      </c>
      <c r="D1111" s="57" t="str">
        <f t="shared" ca="1" si="188"/>
        <v>na</v>
      </c>
      <c r="E1111" s="57" t="s">
        <v>43</v>
      </c>
      <c r="F1111" s="64" t="str">
        <f t="shared" ca="1" si="189"/>
        <v>https://conservatoire.agglo-larochelle.fr/ressources-documentaires</v>
      </c>
      <c r="G1111" s="57" t="str">
        <f t="shared" ca="1" si="190"/>
        <v>A</v>
      </c>
      <c r="H1111" s="57" t="str">
        <f t="shared" ca="1" si="191"/>
        <v>x</v>
      </c>
      <c r="I1111" s="57" t="str">
        <f t="shared" ca="1" si="192"/>
        <v/>
      </c>
      <c r="J1111" s="59" t="str">
        <f t="shared" ca="1" si="193"/>
        <v/>
      </c>
      <c r="K1111" s="60" t="str">
        <f t="shared" ca="1" si="194"/>
        <v/>
      </c>
      <c r="L1111" s="60"/>
      <c r="M1111" s="60">
        <f t="shared" ca="1" si="195"/>
        <v>0</v>
      </c>
      <c r="N1111" s="61" t="str">
        <f t="shared" ca="1" si="196"/>
        <v/>
      </c>
      <c r="O1111" s="61"/>
      <c r="P1111" s="62"/>
      <c r="Q1111" s="62"/>
      <c r="R1111" s="62"/>
      <c r="S1111" s="62"/>
      <c r="T1111" s="62"/>
      <c r="U1111" s="63">
        <f t="shared" si="197"/>
        <v>0</v>
      </c>
    </row>
    <row r="1112" spans="1:21" ht="15" hidden="1" customHeight="1" x14ac:dyDescent="0.3">
      <c r="A1112" s="330"/>
      <c r="B1112" s="56">
        <v>90</v>
      </c>
      <c r="C1112" s="57" t="str">
        <f t="shared" ca="1" si="187"/>
        <v>11.9</v>
      </c>
      <c r="D1112" s="57" t="str">
        <f t="shared" ca="1" si="188"/>
        <v>na</v>
      </c>
      <c r="E1112" s="57" t="s">
        <v>46</v>
      </c>
      <c r="F1112" s="64" t="str">
        <f t="shared" ca="1" si="189"/>
        <v>https://conservatoire.agglo-larochelle.fr/accessibilite</v>
      </c>
      <c r="G1112" s="57" t="str">
        <f t="shared" ca="1" si="190"/>
        <v>A</v>
      </c>
      <c r="H1112" s="57" t="str">
        <f t="shared" ca="1" si="191"/>
        <v>x</v>
      </c>
      <c r="I1112" s="57" t="str">
        <f t="shared" ca="1" si="192"/>
        <v/>
      </c>
      <c r="J1112" s="59" t="str">
        <f t="shared" ca="1" si="193"/>
        <v/>
      </c>
      <c r="K1112" s="60" t="str">
        <f t="shared" ca="1" si="194"/>
        <v/>
      </c>
      <c r="L1112" s="60"/>
      <c r="M1112" s="60">
        <f t="shared" ca="1" si="195"/>
        <v>0</v>
      </c>
      <c r="N1112" s="61" t="str">
        <f t="shared" ca="1" si="196"/>
        <v/>
      </c>
      <c r="O1112" s="61"/>
      <c r="P1112" s="62"/>
      <c r="Q1112" s="62"/>
      <c r="R1112" s="62"/>
      <c r="S1112" s="62"/>
      <c r="T1112" s="62"/>
      <c r="U1112" s="63">
        <f t="shared" si="197"/>
        <v>0</v>
      </c>
    </row>
    <row r="1113" spans="1:21" ht="15" hidden="1" customHeight="1" x14ac:dyDescent="0.3">
      <c r="A1113" s="330"/>
      <c r="B1113" s="56">
        <v>90</v>
      </c>
      <c r="C1113" s="57" t="str">
        <f t="shared" ref="C1113:C1176" ca="1" si="198">IF(INDIRECT($E1113&amp;"!B"&amp;$B1113)=0,"",INDIRECT($E1113&amp;"!B"&amp;$B1113))</f>
        <v>11.9</v>
      </c>
      <c r="D1113" s="57" t="str">
        <f t="shared" ref="D1113:D1176" ca="1" si="199">IF(INDIRECT($E1113&amp;"!F"&amp;$B1113)=0,"",INDIRECT($E1113&amp;"!F"&amp;$B1113))</f>
        <v>na</v>
      </c>
      <c r="E1113" s="57" t="s">
        <v>49</v>
      </c>
      <c r="F1113" s="64" t="str">
        <f t="shared" ref="F1113:F1176" ca="1" si="200">HYPERLINK(INDIRECT($E1113&amp;"!C3"))</f>
        <v>https://conservatoire.agglo-larochelle.fr/mentions-legales</v>
      </c>
      <c r="G1113" s="57" t="str">
        <f t="shared" ref="G1113:G1176" ca="1" si="201">IF(INDIRECT($E1113&amp;"!C"&amp;$B1113)=0,"",INDIRECT($E1113&amp;"!C"&amp;$B1113))</f>
        <v>A</v>
      </c>
      <c r="H1113" s="57" t="str">
        <f t="shared" ref="H1113:H1176" ca="1" si="202">IF(INDIRECT($E1113&amp;"!D"&amp;$B1113)=0,"",INDIRECT($E1113&amp;"!D"&amp;$B1113))</f>
        <v>x</v>
      </c>
      <c r="I1113" s="57" t="str">
        <f t="shared" ref="I1113:I1176" ca="1" si="203">IF(INDIRECT($E1113&amp;"!H"&amp;$B1113)=0,"",INDIRECT($E1113&amp;"!H"&amp;$B1113))</f>
        <v/>
      </c>
      <c r="J1113" s="59" t="str">
        <f t="shared" ref="J1113:J1176" ca="1" si="204">IF(INDIRECT($E1113&amp;"!I"&amp;$B1113)=0,"",INDIRECT($E1113&amp;"!I"&amp;$B1113))</f>
        <v/>
      </c>
      <c r="K1113" s="60" t="str">
        <f t="shared" ref="K1113:K1176" ca="1" si="205">IFERROR(VLOOKUP($J1113,$W$1:$AA$4,(MATCH($I1113,$X$5:$AA$5,0))+1,FALSE),"")</f>
        <v/>
      </c>
      <c r="L1113" s="60"/>
      <c r="M1113" s="60">
        <f t="shared" ref="M1113:M1176" ca="1" si="206">COUNTIFS($C$7:$C$1491,$C1113,$D$7:$D$1491,"nc")</f>
        <v>0</v>
      </c>
      <c r="N1113" s="61" t="str">
        <f t="shared" ref="N1113:N1176" ca="1" si="207">IF(INDIRECT($E1113&amp;"!J"&amp;$B1113)=0,"",INDIRECT($E1113&amp;"!J"&amp;$B1113))</f>
        <v/>
      </c>
      <c r="O1113" s="61"/>
      <c r="P1113" s="62"/>
      <c r="Q1113" s="62"/>
      <c r="R1113" s="62"/>
      <c r="S1113" s="62"/>
      <c r="T1113" s="62"/>
      <c r="U1113" s="63">
        <f t="shared" si="197"/>
        <v>0</v>
      </c>
    </row>
    <row r="1114" spans="1:21" ht="15" hidden="1" customHeight="1" x14ac:dyDescent="0.3">
      <c r="A1114" s="330"/>
      <c r="B1114" s="56">
        <v>91</v>
      </c>
      <c r="C1114" s="57" t="str">
        <f t="shared" ca="1" si="198"/>
        <v>11.10</v>
      </c>
      <c r="D1114" s="57" t="str">
        <f t="shared" ca="1" si="199"/>
        <v>na</v>
      </c>
      <c r="E1114" s="57" t="s">
        <v>10</v>
      </c>
      <c r="F1114" s="64" t="str">
        <f t="shared" ca="1" si="200"/>
        <v>https://conservatoire.agglo-larochelle.fr/</v>
      </c>
      <c r="G1114" s="57" t="str">
        <f t="shared" ca="1" si="201"/>
        <v>A</v>
      </c>
      <c r="H1114" s="57" t="str">
        <f t="shared" ca="1" si="202"/>
        <v>x</v>
      </c>
      <c r="I1114" s="57" t="str">
        <f t="shared" ca="1" si="203"/>
        <v/>
      </c>
      <c r="J1114" s="59" t="str">
        <f t="shared" ca="1" si="204"/>
        <v/>
      </c>
      <c r="K1114" s="60" t="str">
        <f t="shared" ca="1" si="205"/>
        <v/>
      </c>
      <c r="L1114" s="60"/>
      <c r="M1114" s="60">
        <f t="shared" ca="1" si="206"/>
        <v>0</v>
      </c>
      <c r="N1114" s="61" t="str">
        <f t="shared" ca="1" si="207"/>
        <v/>
      </c>
      <c r="O1114" s="61"/>
      <c r="P1114" s="62"/>
      <c r="Q1114" s="62"/>
      <c r="R1114" s="62"/>
      <c r="S1114" s="62"/>
      <c r="T1114" s="62"/>
      <c r="U1114" s="63">
        <f t="shared" si="197"/>
        <v>0</v>
      </c>
    </row>
    <row r="1115" spans="1:21" ht="15" hidden="1" customHeight="1" x14ac:dyDescent="0.3">
      <c r="A1115" s="330"/>
      <c r="B1115" s="56">
        <v>91</v>
      </c>
      <c r="C1115" s="57" t="str">
        <f t="shared" ca="1" si="198"/>
        <v>11.10</v>
      </c>
      <c r="D1115" s="57" t="str">
        <f t="shared" ca="1" si="199"/>
        <v>na</v>
      </c>
      <c r="E1115" s="57" t="s">
        <v>13</v>
      </c>
      <c r="F1115" s="64" t="str">
        <f t="shared" ca="1" si="200"/>
        <v>https://conservatoire.agglo-larochelle.fr/plan-du-site</v>
      </c>
      <c r="G1115" s="57" t="str">
        <f t="shared" ca="1" si="201"/>
        <v>A</v>
      </c>
      <c r="H1115" s="57" t="str">
        <f t="shared" ca="1" si="202"/>
        <v>x</v>
      </c>
      <c r="I1115" s="57" t="str">
        <f t="shared" ca="1" si="203"/>
        <v/>
      </c>
      <c r="J1115" s="59" t="str">
        <f t="shared" ca="1" si="204"/>
        <v/>
      </c>
      <c r="K1115" s="60" t="str">
        <f t="shared" ca="1" si="205"/>
        <v/>
      </c>
      <c r="L1115" s="60"/>
      <c r="M1115" s="60">
        <f t="shared" ca="1" si="206"/>
        <v>0</v>
      </c>
      <c r="N1115" s="61" t="str">
        <f t="shared" ca="1" si="207"/>
        <v/>
      </c>
      <c r="O1115" s="61"/>
      <c r="P1115" s="62"/>
      <c r="Q1115" s="62"/>
      <c r="R1115" s="62"/>
      <c r="S1115" s="62"/>
      <c r="T1115" s="62"/>
      <c r="U1115" s="63">
        <f t="shared" si="197"/>
        <v>0</v>
      </c>
    </row>
    <row r="1116" spans="1:21" ht="15" hidden="1" customHeight="1" x14ac:dyDescent="0.3">
      <c r="A1116" s="330"/>
      <c r="B1116" s="56">
        <v>91</v>
      </c>
      <c r="C1116" s="57" t="str">
        <f t="shared" ca="1" si="198"/>
        <v>11.10</v>
      </c>
      <c r="D1116" s="57" t="str">
        <f t="shared" ca="1" si="199"/>
        <v>na</v>
      </c>
      <c r="E1116" s="57" t="s">
        <v>16</v>
      </c>
      <c r="F1116" s="64" t="str">
        <f t="shared" ca="1" si="200"/>
        <v>https://conservatoire.agglo-larochelle.fr/musique</v>
      </c>
      <c r="G1116" s="57" t="str">
        <f t="shared" ca="1" si="201"/>
        <v>A</v>
      </c>
      <c r="H1116" s="57" t="str">
        <f t="shared" ca="1" si="202"/>
        <v>x</v>
      </c>
      <c r="I1116" s="57" t="str">
        <f t="shared" ca="1" si="203"/>
        <v/>
      </c>
      <c r="J1116" s="59" t="str">
        <f t="shared" ca="1" si="204"/>
        <v/>
      </c>
      <c r="K1116" s="60" t="str">
        <f t="shared" ca="1" si="205"/>
        <v/>
      </c>
      <c r="L1116" s="60"/>
      <c r="M1116" s="60">
        <f t="shared" ca="1" si="206"/>
        <v>0</v>
      </c>
      <c r="N1116" s="61" t="str">
        <f t="shared" ca="1" si="207"/>
        <v/>
      </c>
      <c r="O1116" s="61"/>
      <c r="P1116" s="62"/>
      <c r="Q1116" s="62"/>
      <c r="R1116" s="62"/>
      <c r="S1116" s="62"/>
      <c r="T1116" s="62"/>
      <c r="U1116" s="63">
        <f t="shared" si="197"/>
        <v>0</v>
      </c>
    </row>
    <row r="1117" spans="1:21" ht="15" hidden="1" customHeight="1" x14ac:dyDescent="0.3">
      <c r="A1117" s="330"/>
      <c r="B1117" s="56">
        <v>91</v>
      </c>
      <c r="C1117" s="57" t="str">
        <f t="shared" ca="1" si="198"/>
        <v>11.10</v>
      </c>
      <c r="D1117" s="57" t="str">
        <f t="shared" ca="1" si="199"/>
        <v>na</v>
      </c>
      <c r="E1117" s="57" t="s">
        <v>19</v>
      </c>
      <c r="F1117" s="64" t="str">
        <f t="shared" ca="1" si="200"/>
        <v>https://conservatoire.agglo-larochelle.fr/musique/parcours-du-musicien</v>
      </c>
      <c r="G1117" s="57" t="str">
        <f t="shared" ca="1" si="201"/>
        <v>A</v>
      </c>
      <c r="H1117" s="57" t="str">
        <f t="shared" ca="1" si="202"/>
        <v>x</v>
      </c>
      <c r="I1117" s="57" t="str">
        <f t="shared" ca="1" si="203"/>
        <v/>
      </c>
      <c r="J1117" s="59" t="str">
        <f t="shared" ca="1" si="204"/>
        <v/>
      </c>
      <c r="K1117" s="60" t="str">
        <f t="shared" ca="1" si="205"/>
        <v/>
      </c>
      <c r="L1117" s="60"/>
      <c r="M1117" s="60">
        <f t="shared" ca="1" si="206"/>
        <v>0</v>
      </c>
      <c r="N1117" s="61" t="str">
        <f t="shared" ca="1" si="207"/>
        <v/>
      </c>
      <c r="O1117" s="61"/>
      <c r="P1117" s="62"/>
      <c r="Q1117" s="62"/>
      <c r="R1117" s="62"/>
      <c r="S1117" s="62"/>
      <c r="T1117" s="62"/>
      <c r="U1117" s="63">
        <f t="shared" si="197"/>
        <v>0</v>
      </c>
    </row>
    <row r="1118" spans="1:21" ht="15" hidden="1" customHeight="1" x14ac:dyDescent="0.3">
      <c r="A1118" s="330"/>
      <c r="B1118" s="56">
        <v>91</v>
      </c>
      <c r="C1118" s="57" t="str">
        <f t="shared" ca="1" si="198"/>
        <v>11.10</v>
      </c>
      <c r="D1118" s="57" t="str">
        <f t="shared" ca="1" si="199"/>
        <v>na</v>
      </c>
      <c r="E1118" s="57" t="s">
        <v>22</v>
      </c>
      <c r="F1118" s="64" t="str">
        <f t="shared" ca="1" si="200"/>
        <v>https://conservatoire.agglo-larochelle.fr/musique/enseignants-musique</v>
      </c>
      <c r="G1118" s="57" t="str">
        <f t="shared" ca="1" si="201"/>
        <v>A</v>
      </c>
      <c r="H1118" s="57" t="str">
        <f t="shared" ca="1" si="202"/>
        <v>x</v>
      </c>
      <c r="I1118" s="57" t="str">
        <f t="shared" ca="1" si="203"/>
        <v/>
      </c>
      <c r="J1118" s="59" t="str">
        <f t="shared" ca="1" si="204"/>
        <v/>
      </c>
      <c r="K1118" s="60" t="str">
        <f t="shared" ca="1" si="205"/>
        <v/>
      </c>
      <c r="L1118" s="60"/>
      <c r="M1118" s="60">
        <f t="shared" ca="1" si="206"/>
        <v>0</v>
      </c>
      <c r="N1118" s="61" t="str">
        <f t="shared" ca="1" si="207"/>
        <v/>
      </c>
      <c r="O1118" s="61"/>
      <c r="P1118" s="62"/>
      <c r="Q1118" s="62"/>
      <c r="R1118" s="62"/>
      <c r="S1118" s="62"/>
      <c r="T1118" s="62"/>
      <c r="U1118" s="63">
        <f t="shared" si="197"/>
        <v>0</v>
      </c>
    </row>
    <row r="1119" spans="1:21" ht="15" hidden="1" customHeight="1" x14ac:dyDescent="0.3">
      <c r="A1119" s="330"/>
      <c r="B1119" s="56">
        <v>91</v>
      </c>
      <c r="C1119" s="57" t="str">
        <f t="shared" ca="1" si="198"/>
        <v>11.10</v>
      </c>
      <c r="D1119" s="57" t="str">
        <f t="shared" ca="1" si="199"/>
        <v>na</v>
      </c>
      <c r="E1119" s="57" t="s">
        <v>25</v>
      </c>
      <c r="F1119" s="64" t="str">
        <f t="shared" ca="1" si="200"/>
        <v>https://conservatoire.agglo-larochelle.fr/agenda?</v>
      </c>
      <c r="G1119" s="57" t="str">
        <f t="shared" ca="1" si="201"/>
        <v>A</v>
      </c>
      <c r="H1119" s="57" t="str">
        <f t="shared" ca="1" si="202"/>
        <v>x</v>
      </c>
      <c r="I1119" s="57" t="str">
        <f t="shared" ca="1" si="203"/>
        <v/>
      </c>
      <c r="J1119" s="59" t="str">
        <f t="shared" ca="1" si="204"/>
        <v/>
      </c>
      <c r="K1119" s="60" t="str">
        <f t="shared" ca="1" si="205"/>
        <v/>
      </c>
      <c r="L1119" s="60"/>
      <c r="M1119" s="60">
        <f t="shared" ca="1" si="206"/>
        <v>0</v>
      </c>
      <c r="N1119" s="61" t="str">
        <f t="shared" ca="1" si="207"/>
        <v/>
      </c>
      <c r="O1119" s="61"/>
      <c r="P1119" s="62"/>
      <c r="Q1119" s="62"/>
      <c r="R1119" s="62"/>
      <c r="S1119" s="62"/>
      <c r="T1119" s="62"/>
      <c r="U1119" s="63">
        <f t="shared" si="197"/>
        <v>0</v>
      </c>
    </row>
    <row r="1120" spans="1:21" ht="15" hidden="1" customHeight="1" x14ac:dyDescent="0.3">
      <c r="A1120" s="330"/>
      <c r="B1120" s="56">
        <v>91</v>
      </c>
      <c r="C1120" s="57" t="str">
        <f t="shared" ca="1" si="198"/>
        <v>11.10</v>
      </c>
      <c r="D1120" s="57" t="str">
        <f t="shared" ca="1" si="199"/>
        <v>na</v>
      </c>
      <c r="E1120" s="57" t="s">
        <v>28</v>
      </c>
      <c r="F1120" s="64" t="str">
        <f t="shared" ca="1" si="200"/>
        <v>https://conservatoire.agglo-larochelle.fr/agenda?article=conservatoire-funky-band-et-ateliers-musiques-actuelles</v>
      </c>
      <c r="G1120" s="57" t="str">
        <f t="shared" ca="1" si="201"/>
        <v>A</v>
      </c>
      <c r="H1120" s="57" t="str">
        <f t="shared" ca="1" si="202"/>
        <v>x</v>
      </c>
      <c r="I1120" s="57" t="str">
        <f t="shared" ca="1" si="203"/>
        <v/>
      </c>
      <c r="J1120" s="59" t="str">
        <f t="shared" ca="1" si="204"/>
        <v/>
      </c>
      <c r="K1120" s="60" t="str">
        <f t="shared" ca="1" si="205"/>
        <v/>
      </c>
      <c r="L1120" s="60"/>
      <c r="M1120" s="60">
        <f t="shared" ca="1" si="206"/>
        <v>0</v>
      </c>
      <c r="N1120" s="61" t="str">
        <f t="shared" ca="1" si="207"/>
        <v/>
      </c>
      <c r="O1120" s="61"/>
      <c r="P1120" s="62"/>
      <c r="Q1120" s="62"/>
      <c r="R1120" s="62"/>
      <c r="S1120" s="62"/>
      <c r="T1120" s="62"/>
      <c r="U1120" s="63">
        <f t="shared" si="197"/>
        <v>0</v>
      </c>
    </row>
    <row r="1121" spans="1:21" ht="15" hidden="1" customHeight="1" x14ac:dyDescent="0.3">
      <c r="A1121" s="330"/>
      <c r="B1121" s="56">
        <v>91</v>
      </c>
      <c r="C1121" s="57" t="str">
        <f t="shared" ca="1" si="198"/>
        <v>11.10</v>
      </c>
      <c r="D1121" s="57" t="str">
        <f t="shared" ca="1" si="199"/>
        <v>na</v>
      </c>
      <c r="E1121" s="57" t="s">
        <v>31</v>
      </c>
      <c r="F1121" s="64" t="str">
        <f t="shared" ca="1" si="200"/>
        <v>https://conservatoire.agglo-larochelle.fr/actualites</v>
      </c>
      <c r="G1121" s="57" t="str">
        <f t="shared" ca="1" si="201"/>
        <v>A</v>
      </c>
      <c r="H1121" s="57" t="str">
        <f t="shared" ca="1" si="202"/>
        <v>x</v>
      </c>
      <c r="I1121" s="57" t="str">
        <f t="shared" ca="1" si="203"/>
        <v/>
      </c>
      <c r="J1121" s="59" t="str">
        <f t="shared" ca="1" si="204"/>
        <v/>
      </c>
      <c r="K1121" s="60" t="str">
        <f t="shared" ca="1" si="205"/>
        <v/>
      </c>
      <c r="L1121" s="60"/>
      <c r="M1121" s="60">
        <f t="shared" ca="1" si="206"/>
        <v>0</v>
      </c>
      <c r="N1121" s="61" t="str">
        <f t="shared" ca="1" si="207"/>
        <v/>
      </c>
      <c r="O1121" s="61"/>
      <c r="P1121" s="62"/>
      <c r="Q1121" s="62"/>
      <c r="R1121" s="62"/>
      <c r="S1121" s="62"/>
      <c r="T1121" s="62"/>
      <c r="U1121" s="63">
        <f t="shared" si="197"/>
        <v>0</v>
      </c>
    </row>
    <row r="1122" spans="1:21" ht="15" hidden="1" customHeight="1" x14ac:dyDescent="0.3">
      <c r="A1122" s="330"/>
      <c r="B1122" s="56">
        <v>91</v>
      </c>
      <c r="C1122" s="57" t="str">
        <f t="shared" ca="1" si="198"/>
        <v>11.10</v>
      </c>
      <c r="D1122" s="57" t="str">
        <f t="shared" ca="1" si="199"/>
        <v>na</v>
      </c>
      <c r="E1122" s="57" t="s">
        <v>34</v>
      </c>
      <c r="F1122" s="64" t="str">
        <f t="shared" ca="1" si="200"/>
        <v>https://conservatoire.agglo-larochelle.fr/-/ouverture-de-saison</v>
      </c>
      <c r="G1122" s="57" t="str">
        <f t="shared" ca="1" si="201"/>
        <v>A</v>
      </c>
      <c r="H1122" s="57" t="str">
        <f t="shared" ca="1" si="202"/>
        <v>x</v>
      </c>
      <c r="I1122" s="57" t="str">
        <f t="shared" ca="1" si="203"/>
        <v/>
      </c>
      <c r="J1122" s="59" t="str">
        <f t="shared" ca="1" si="204"/>
        <v/>
      </c>
      <c r="K1122" s="60" t="str">
        <f t="shared" ca="1" si="205"/>
        <v/>
      </c>
      <c r="L1122" s="60"/>
      <c r="M1122" s="60">
        <f t="shared" ca="1" si="206"/>
        <v>0</v>
      </c>
      <c r="N1122" s="61" t="str">
        <f t="shared" ca="1" si="207"/>
        <v/>
      </c>
      <c r="O1122" s="61"/>
      <c r="P1122" s="62"/>
      <c r="Q1122" s="62"/>
      <c r="R1122" s="62"/>
      <c r="S1122" s="62"/>
      <c r="T1122" s="62"/>
      <c r="U1122" s="63">
        <f t="shared" si="197"/>
        <v>0</v>
      </c>
    </row>
    <row r="1123" spans="1:21" ht="15" hidden="1" customHeight="1" x14ac:dyDescent="0.3">
      <c r="A1123" s="330"/>
      <c r="B1123" s="56">
        <v>91</v>
      </c>
      <c r="C1123" s="57" t="str">
        <f t="shared" ca="1" si="198"/>
        <v>11.10</v>
      </c>
      <c r="D1123" s="57" t="str">
        <f t="shared" ca="1" si="199"/>
        <v>c</v>
      </c>
      <c r="E1123" s="57" t="s">
        <v>37</v>
      </c>
      <c r="F1123" s="64" t="str">
        <f t="shared" ca="1" si="200"/>
        <v>https://conservatoire.agglo-larochelle.fr/contactez-nous</v>
      </c>
      <c r="G1123" s="57" t="str">
        <f t="shared" ca="1" si="201"/>
        <v>A</v>
      </c>
      <c r="H1123" s="57" t="str">
        <f t="shared" ca="1" si="202"/>
        <v>x</v>
      </c>
      <c r="I1123" s="57" t="str">
        <f t="shared" ca="1" si="203"/>
        <v/>
      </c>
      <c r="J1123" s="59" t="str">
        <f t="shared" ca="1" si="204"/>
        <v/>
      </c>
      <c r="K1123" s="60" t="str">
        <f t="shared" ca="1" si="205"/>
        <v/>
      </c>
      <c r="L1123" s="60"/>
      <c r="M1123" s="60">
        <f t="shared" ca="1" si="206"/>
        <v>0</v>
      </c>
      <c r="N1123" s="61" t="str">
        <f t="shared" ca="1" si="207"/>
        <v/>
      </c>
      <c r="O1123" s="61"/>
      <c r="P1123" s="62"/>
      <c r="Q1123" s="62"/>
      <c r="R1123" s="62"/>
      <c r="S1123" s="62"/>
      <c r="T1123" s="62"/>
      <c r="U1123" s="63">
        <f t="shared" si="197"/>
        <v>0</v>
      </c>
    </row>
    <row r="1124" spans="1:21" ht="15" hidden="1" customHeight="1" x14ac:dyDescent="0.3">
      <c r="A1124" s="330"/>
      <c r="B1124" s="46">
        <v>91</v>
      </c>
      <c r="C1124" s="47" t="str">
        <f t="shared" ca="1" si="198"/>
        <v>11.10</v>
      </c>
      <c r="D1124" s="47" t="str">
        <f t="shared" ca="1" si="199"/>
        <v>na</v>
      </c>
      <c r="E1124" s="47" t="s">
        <v>40</v>
      </c>
      <c r="F1124" s="65" t="str">
        <f t="shared" ca="1" si="200"/>
        <v>https://conservatoire.agglo-larochelle.fr/pratique/reseau-des-ecoles-de-l-agglo?article=puilboreau-a-deux-pas-de-la</v>
      </c>
      <c r="G1124" s="47" t="str">
        <f t="shared" ca="1" si="201"/>
        <v>A</v>
      </c>
      <c r="H1124" s="47" t="str">
        <f t="shared" ca="1" si="202"/>
        <v>x</v>
      </c>
      <c r="I1124" s="47" t="str">
        <f t="shared" ca="1" si="203"/>
        <v/>
      </c>
      <c r="J1124" s="49" t="str">
        <f t="shared" ca="1" si="204"/>
        <v/>
      </c>
      <c r="K1124" s="50" t="str">
        <f t="shared" ca="1" si="205"/>
        <v/>
      </c>
      <c r="L1124" s="50"/>
      <c r="M1124" s="50">
        <f t="shared" ca="1" si="206"/>
        <v>0</v>
      </c>
      <c r="N1124" s="51" t="str">
        <f t="shared" ca="1" si="207"/>
        <v/>
      </c>
      <c r="O1124" s="51"/>
      <c r="P1124" s="52"/>
      <c r="Q1124" s="52"/>
      <c r="R1124" s="52"/>
      <c r="S1124" s="52"/>
      <c r="T1124" s="52"/>
      <c r="U1124" s="53">
        <f t="shared" si="197"/>
        <v>0</v>
      </c>
    </row>
    <row r="1125" spans="1:21" ht="15" hidden="1" customHeight="1" x14ac:dyDescent="0.3">
      <c r="A1125" s="330"/>
      <c r="B1125" s="56">
        <v>91</v>
      </c>
      <c r="C1125" s="57" t="str">
        <f t="shared" ca="1" si="198"/>
        <v>11.10</v>
      </c>
      <c r="D1125" s="57" t="str">
        <f t="shared" ca="1" si="199"/>
        <v>na</v>
      </c>
      <c r="E1125" s="57" t="s">
        <v>43</v>
      </c>
      <c r="F1125" s="64" t="str">
        <f t="shared" ca="1" si="200"/>
        <v>https://conservatoire.agglo-larochelle.fr/ressources-documentaires</v>
      </c>
      <c r="G1125" s="57" t="str">
        <f t="shared" ca="1" si="201"/>
        <v>A</v>
      </c>
      <c r="H1125" s="57" t="str">
        <f t="shared" ca="1" si="202"/>
        <v>x</v>
      </c>
      <c r="I1125" s="57" t="str">
        <f t="shared" ca="1" si="203"/>
        <v/>
      </c>
      <c r="J1125" s="59" t="str">
        <f t="shared" ca="1" si="204"/>
        <v/>
      </c>
      <c r="K1125" s="60" t="str">
        <f t="shared" ca="1" si="205"/>
        <v/>
      </c>
      <c r="L1125" s="60"/>
      <c r="M1125" s="60">
        <f t="shared" ca="1" si="206"/>
        <v>0</v>
      </c>
      <c r="N1125" s="61" t="str">
        <f t="shared" ca="1" si="207"/>
        <v/>
      </c>
      <c r="O1125" s="61"/>
      <c r="P1125" s="62"/>
      <c r="Q1125" s="62"/>
      <c r="R1125" s="62"/>
      <c r="S1125" s="62"/>
      <c r="T1125" s="62"/>
      <c r="U1125" s="63">
        <f t="shared" si="197"/>
        <v>0</v>
      </c>
    </row>
    <row r="1126" spans="1:21" ht="15" hidden="1" customHeight="1" x14ac:dyDescent="0.3">
      <c r="A1126" s="330"/>
      <c r="B1126" s="56">
        <v>91</v>
      </c>
      <c r="C1126" s="57" t="str">
        <f t="shared" ca="1" si="198"/>
        <v>11.10</v>
      </c>
      <c r="D1126" s="57" t="str">
        <f t="shared" ca="1" si="199"/>
        <v>na</v>
      </c>
      <c r="E1126" s="57" t="s">
        <v>46</v>
      </c>
      <c r="F1126" s="64" t="str">
        <f t="shared" ca="1" si="200"/>
        <v>https://conservatoire.agglo-larochelle.fr/accessibilite</v>
      </c>
      <c r="G1126" s="57" t="str">
        <f t="shared" ca="1" si="201"/>
        <v>A</v>
      </c>
      <c r="H1126" s="57" t="str">
        <f t="shared" ca="1" si="202"/>
        <v>x</v>
      </c>
      <c r="I1126" s="57" t="str">
        <f t="shared" ca="1" si="203"/>
        <v/>
      </c>
      <c r="J1126" s="59" t="str">
        <f t="shared" ca="1" si="204"/>
        <v/>
      </c>
      <c r="K1126" s="60" t="str">
        <f t="shared" ca="1" si="205"/>
        <v/>
      </c>
      <c r="L1126" s="60"/>
      <c r="M1126" s="60">
        <f t="shared" ca="1" si="206"/>
        <v>0</v>
      </c>
      <c r="N1126" s="61" t="str">
        <f t="shared" ca="1" si="207"/>
        <v/>
      </c>
      <c r="O1126" s="61"/>
      <c r="P1126" s="62"/>
      <c r="Q1126" s="62"/>
      <c r="R1126" s="62"/>
      <c r="S1126" s="62"/>
      <c r="T1126" s="62"/>
      <c r="U1126" s="63">
        <f t="shared" si="197"/>
        <v>0</v>
      </c>
    </row>
    <row r="1127" spans="1:21" ht="15" hidden="1" customHeight="1" x14ac:dyDescent="0.3">
      <c r="A1127" s="330"/>
      <c r="B1127" s="56">
        <v>91</v>
      </c>
      <c r="C1127" s="57" t="str">
        <f t="shared" ca="1" si="198"/>
        <v>11.10</v>
      </c>
      <c r="D1127" s="57" t="str">
        <f t="shared" ca="1" si="199"/>
        <v>na</v>
      </c>
      <c r="E1127" s="57" t="s">
        <v>49</v>
      </c>
      <c r="F1127" s="64" t="str">
        <f t="shared" ca="1" si="200"/>
        <v>https://conservatoire.agglo-larochelle.fr/mentions-legales</v>
      </c>
      <c r="G1127" s="57" t="str">
        <f t="shared" ca="1" si="201"/>
        <v>A</v>
      </c>
      <c r="H1127" s="57" t="str">
        <f t="shared" ca="1" si="202"/>
        <v>x</v>
      </c>
      <c r="I1127" s="57" t="str">
        <f t="shared" ca="1" si="203"/>
        <v/>
      </c>
      <c r="J1127" s="59" t="str">
        <f t="shared" ca="1" si="204"/>
        <v/>
      </c>
      <c r="K1127" s="60" t="str">
        <f t="shared" ca="1" si="205"/>
        <v/>
      </c>
      <c r="L1127" s="60"/>
      <c r="M1127" s="60">
        <f t="shared" ca="1" si="206"/>
        <v>0</v>
      </c>
      <c r="N1127" s="61" t="str">
        <f t="shared" ca="1" si="207"/>
        <v/>
      </c>
      <c r="O1127" s="61"/>
      <c r="P1127" s="62"/>
      <c r="Q1127" s="62"/>
      <c r="R1127" s="62"/>
      <c r="S1127" s="62"/>
      <c r="T1127" s="62"/>
      <c r="U1127" s="63">
        <f t="shared" si="197"/>
        <v>0</v>
      </c>
    </row>
    <row r="1128" spans="1:21" ht="15" hidden="1" customHeight="1" x14ac:dyDescent="0.3">
      <c r="A1128" s="330"/>
      <c r="B1128" s="56">
        <v>92</v>
      </c>
      <c r="C1128" s="57" t="str">
        <f t="shared" ca="1" si="198"/>
        <v>11.11</v>
      </c>
      <c r="D1128" s="57" t="str">
        <f t="shared" ca="1" si="199"/>
        <v>na</v>
      </c>
      <c r="E1128" s="57" t="s">
        <v>10</v>
      </c>
      <c r="F1128" s="64" t="str">
        <f t="shared" ca="1" si="200"/>
        <v>https://conservatoire.agglo-larochelle.fr/</v>
      </c>
      <c r="G1128" s="57" t="str">
        <f t="shared" ca="1" si="201"/>
        <v>AA</v>
      </c>
      <c r="H1128" s="57" t="str">
        <f t="shared" ca="1" si="202"/>
        <v/>
      </c>
      <c r="I1128" s="57" t="str">
        <f t="shared" ca="1" si="203"/>
        <v/>
      </c>
      <c r="J1128" s="59" t="str">
        <f t="shared" ca="1" si="204"/>
        <v/>
      </c>
      <c r="K1128" s="60" t="str">
        <f t="shared" ca="1" si="205"/>
        <v/>
      </c>
      <c r="L1128" s="60"/>
      <c r="M1128" s="60">
        <f t="shared" ca="1" si="206"/>
        <v>0</v>
      </c>
      <c r="N1128" s="61" t="str">
        <f t="shared" ca="1" si="207"/>
        <v/>
      </c>
      <c r="O1128" s="61"/>
      <c r="P1128" s="62"/>
      <c r="Q1128" s="62"/>
      <c r="R1128" s="62"/>
      <c r="S1128" s="62"/>
      <c r="T1128" s="62"/>
      <c r="U1128" s="63">
        <f t="shared" si="197"/>
        <v>0</v>
      </c>
    </row>
    <row r="1129" spans="1:21" ht="15" hidden="1" customHeight="1" x14ac:dyDescent="0.3">
      <c r="A1129" s="330"/>
      <c r="B1129" s="56">
        <v>92</v>
      </c>
      <c r="C1129" s="57" t="str">
        <f t="shared" ca="1" si="198"/>
        <v>11.11</v>
      </c>
      <c r="D1129" s="57" t="str">
        <f t="shared" ca="1" si="199"/>
        <v>na</v>
      </c>
      <c r="E1129" s="57" t="s">
        <v>13</v>
      </c>
      <c r="F1129" s="64" t="str">
        <f t="shared" ca="1" si="200"/>
        <v>https://conservatoire.agglo-larochelle.fr/plan-du-site</v>
      </c>
      <c r="G1129" s="57" t="str">
        <f t="shared" ca="1" si="201"/>
        <v>AA</v>
      </c>
      <c r="H1129" s="57" t="str">
        <f t="shared" ca="1" si="202"/>
        <v/>
      </c>
      <c r="I1129" s="57" t="str">
        <f t="shared" ca="1" si="203"/>
        <v/>
      </c>
      <c r="J1129" s="59" t="str">
        <f t="shared" ca="1" si="204"/>
        <v/>
      </c>
      <c r="K1129" s="60" t="str">
        <f t="shared" ca="1" si="205"/>
        <v/>
      </c>
      <c r="L1129" s="60"/>
      <c r="M1129" s="60">
        <f t="shared" ca="1" si="206"/>
        <v>0</v>
      </c>
      <c r="N1129" s="61" t="str">
        <f t="shared" ca="1" si="207"/>
        <v/>
      </c>
      <c r="O1129" s="61"/>
      <c r="P1129" s="62"/>
      <c r="Q1129" s="62"/>
      <c r="R1129" s="62"/>
      <c r="S1129" s="62"/>
      <c r="T1129" s="62"/>
      <c r="U1129" s="63">
        <f t="shared" si="197"/>
        <v>0</v>
      </c>
    </row>
    <row r="1130" spans="1:21" ht="15" hidden="1" customHeight="1" x14ac:dyDescent="0.3">
      <c r="A1130" s="330"/>
      <c r="B1130" s="56">
        <v>92</v>
      </c>
      <c r="C1130" s="57" t="str">
        <f t="shared" ca="1" si="198"/>
        <v>11.11</v>
      </c>
      <c r="D1130" s="57" t="str">
        <f t="shared" ca="1" si="199"/>
        <v>na</v>
      </c>
      <c r="E1130" s="57" t="s">
        <v>16</v>
      </c>
      <c r="F1130" s="64" t="str">
        <f t="shared" ca="1" si="200"/>
        <v>https://conservatoire.agglo-larochelle.fr/musique</v>
      </c>
      <c r="G1130" s="57" t="str">
        <f t="shared" ca="1" si="201"/>
        <v>AA</v>
      </c>
      <c r="H1130" s="57" t="str">
        <f t="shared" ca="1" si="202"/>
        <v/>
      </c>
      <c r="I1130" s="57" t="str">
        <f t="shared" ca="1" si="203"/>
        <v/>
      </c>
      <c r="J1130" s="59" t="str">
        <f t="shared" ca="1" si="204"/>
        <v/>
      </c>
      <c r="K1130" s="60" t="str">
        <f t="shared" ca="1" si="205"/>
        <v/>
      </c>
      <c r="L1130" s="60"/>
      <c r="M1130" s="60">
        <f t="shared" ca="1" si="206"/>
        <v>0</v>
      </c>
      <c r="N1130" s="61" t="str">
        <f t="shared" ca="1" si="207"/>
        <v/>
      </c>
      <c r="O1130" s="61"/>
      <c r="P1130" s="62"/>
      <c r="Q1130" s="62"/>
      <c r="R1130" s="62"/>
      <c r="S1130" s="62"/>
      <c r="T1130" s="62"/>
      <c r="U1130" s="63">
        <f t="shared" si="197"/>
        <v>0</v>
      </c>
    </row>
    <row r="1131" spans="1:21" ht="15" hidden="1" customHeight="1" x14ac:dyDescent="0.3">
      <c r="A1131" s="330"/>
      <c r="B1131" s="56">
        <v>92</v>
      </c>
      <c r="C1131" s="57" t="str">
        <f t="shared" ca="1" si="198"/>
        <v>11.11</v>
      </c>
      <c r="D1131" s="57" t="str">
        <f t="shared" ca="1" si="199"/>
        <v>na</v>
      </c>
      <c r="E1131" s="57" t="s">
        <v>19</v>
      </c>
      <c r="F1131" s="64" t="str">
        <f t="shared" ca="1" si="200"/>
        <v>https://conservatoire.agglo-larochelle.fr/musique/parcours-du-musicien</v>
      </c>
      <c r="G1131" s="57" t="str">
        <f t="shared" ca="1" si="201"/>
        <v>AA</v>
      </c>
      <c r="H1131" s="57" t="str">
        <f t="shared" ca="1" si="202"/>
        <v/>
      </c>
      <c r="I1131" s="57" t="str">
        <f t="shared" ca="1" si="203"/>
        <v/>
      </c>
      <c r="J1131" s="59" t="str">
        <f t="shared" ca="1" si="204"/>
        <v/>
      </c>
      <c r="K1131" s="60" t="str">
        <f t="shared" ca="1" si="205"/>
        <v/>
      </c>
      <c r="L1131" s="60"/>
      <c r="M1131" s="60">
        <f t="shared" ca="1" si="206"/>
        <v>0</v>
      </c>
      <c r="N1131" s="61" t="str">
        <f t="shared" ca="1" si="207"/>
        <v/>
      </c>
      <c r="O1131" s="61"/>
      <c r="P1131" s="62"/>
      <c r="Q1131" s="62"/>
      <c r="R1131" s="62"/>
      <c r="S1131" s="62"/>
      <c r="T1131" s="62"/>
      <c r="U1131" s="63">
        <f t="shared" si="197"/>
        <v>0</v>
      </c>
    </row>
    <row r="1132" spans="1:21" ht="15" hidden="1" customHeight="1" x14ac:dyDescent="0.3">
      <c r="A1132" s="330"/>
      <c r="B1132" s="56">
        <v>92</v>
      </c>
      <c r="C1132" s="57" t="str">
        <f t="shared" ca="1" si="198"/>
        <v>11.11</v>
      </c>
      <c r="D1132" s="57" t="str">
        <f t="shared" ca="1" si="199"/>
        <v>na</v>
      </c>
      <c r="E1132" s="57" t="s">
        <v>22</v>
      </c>
      <c r="F1132" s="64" t="str">
        <f t="shared" ca="1" si="200"/>
        <v>https://conservatoire.agglo-larochelle.fr/musique/enseignants-musique</v>
      </c>
      <c r="G1132" s="57" t="str">
        <f t="shared" ca="1" si="201"/>
        <v>AA</v>
      </c>
      <c r="H1132" s="57" t="str">
        <f t="shared" ca="1" si="202"/>
        <v/>
      </c>
      <c r="I1132" s="57" t="str">
        <f t="shared" ca="1" si="203"/>
        <v/>
      </c>
      <c r="J1132" s="59" t="str">
        <f t="shared" ca="1" si="204"/>
        <v/>
      </c>
      <c r="K1132" s="60" t="str">
        <f t="shared" ca="1" si="205"/>
        <v/>
      </c>
      <c r="L1132" s="60"/>
      <c r="M1132" s="60">
        <f t="shared" ca="1" si="206"/>
        <v>0</v>
      </c>
      <c r="N1132" s="61" t="str">
        <f t="shared" ca="1" si="207"/>
        <v/>
      </c>
      <c r="O1132" s="61"/>
      <c r="P1132" s="62"/>
      <c r="Q1132" s="62"/>
      <c r="R1132" s="62"/>
      <c r="S1132" s="62"/>
      <c r="T1132" s="62"/>
      <c r="U1132" s="63">
        <f t="shared" si="197"/>
        <v>0</v>
      </c>
    </row>
    <row r="1133" spans="1:21" ht="15" hidden="1" customHeight="1" x14ac:dyDescent="0.3">
      <c r="A1133" s="330"/>
      <c r="B1133" s="56">
        <v>92</v>
      </c>
      <c r="C1133" s="57" t="str">
        <f t="shared" ca="1" si="198"/>
        <v>11.11</v>
      </c>
      <c r="D1133" s="57" t="str">
        <f t="shared" ca="1" si="199"/>
        <v>na</v>
      </c>
      <c r="E1133" s="57" t="s">
        <v>25</v>
      </c>
      <c r="F1133" s="64" t="str">
        <f t="shared" ca="1" si="200"/>
        <v>https://conservatoire.agglo-larochelle.fr/agenda?</v>
      </c>
      <c r="G1133" s="57" t="str">
        <f t="shared" ca="1" si="201"/>
        <v>AA</v>
      </c>
      <c r="H1133" s="57" t="str">
        <f t="shared" ca="1" si="202"/>
        <v/>
      </c>
      <c r="I1133" s="57" t="str">
        <f t="shared" ca="1" si="203"/>
        <v/>
      </c>
      <c r="J1133" s="59" t="str">
        <f t="shared" ca="1" si="204"/>
        <v/>
      </c>
      <c r="K1133" s="60" t="str">
        <f t="shared" ca="1" si="205"/>
        <v/>
      </c>
      <c r="L1133" s="60"/>
      <c r="M1133" s="60">
        <f t="shared" ca="1" si="206"/>
        <v>0</v>
      </c>
      <c r="N1133" s="61" t="str">
        <f t="shared" ca="1" si="207"/>
        <v/>
      </c>
      <c r="O1133" s="61"/>
      <c r="P1133" s="62"/>
      <c r="Q1133" s="62"/>
      <c r="R1133" s="62"/>
      <c r="S1133" s="62"/>
      <c r="T1133" s="62"/>
      <c r="U1133" s="63">
        <f t="shared" si="197"/>
        <v>0</v>
      </c>
    </row>
    <row r="1134" spans="1:21" ht="15" hidden="1" customHeight="1" x14ac:dyDescent="0.3">
      <c r="A1134" s="330"/>
      <c r="B1134" s="56">
        <v>92</v>
      </c>
      <c r="C1134" s="57" t="str">
        <f t="shared" ca="1" si="198"/>
        <v>11.11</v>
      </c>
      <c r="D1134" s="57" t="str">
        <f t="shared" ca="1" si="199"/>
        <v>na</v>
      </c>
      <c r="E1134" s="57" t="s">
        <v>28</v>
      </c>
      <c r="F1134" s="64" t="str">
        <f t="shared" ca="1" si="200"/>
        <v>https://conservatoire.agglo-larochelle.fr/agenda?article=conservatoire-funky-band-et-ateliers-musiques-actuelles</v>
      </c>
      <c r="G1134" s="57" t="str">
        <f t="shared" ca="1" si="201"/>
        <v>AA</v>
      </c>
      <c r="H1134" s="57" t="str">
        <f t="shared" ca="1" si="202"/>
        <v/>
      </c>
      <c r="I1134" s="57" t="str">
        <f t="shared" ca="1" si="203"/>
        <v/>
      </c>
      <c r="J1134" s="59" t="str">
        <f t="shared" ca="1" si="204"/>
        <v/>
      </c>
      <c r="K1134" s="60" t="str">
        <f t="shared" ca="1" si="205"/>
        <v/>
      </c>
      <c r="L1134" s="60"/>
      <c r="M1134" s="60">
        <f t="shared" ca="1" si="206"/>
        <v>0</v>
      </c>
      <c r="N1134" s="61" t="str">
        <f t="shared" ca="1" si="207"/>
        <v/>
      </c>
      <c r="O1134" s="61"/>
      <c r="P1134" s="62"/>
      <c r="Q1134" s="62"/>
      <c r="R1134" s="62"/>
      <c r="S1134" s="62"/>
      <c r="T1134" s="62"/>
      <c r="U1134" s="63">
        <f t="shared" si="197"/>
        <v>0</v>
      </c>
    </row>
    <row r="1135" spans="1:21" ht="15" hidden="1" customHeight="1" x14ac:dyDescent="0.3">
      <c r="A1135" s="330"/>
      <c r="B1135" s="56">
        <v>92</v>
      </c>
      <c r="C1135" s="57" t="str">
        <f t="shared" ca="1" si="198"/>
        <v>11.11</v>
      </c>
      <c r="D1135" s="57" t="str">
        <f t="shared" ca="1" si="199"/>
        <v>na</v>
      </c>
      <c r="E1135" s="57" t="s">
        <v>31</v>
      </c>
      <c r="F1135" s="64" t="str">
        <f t="shared" ca="1" si="200"/>
        <v>https://conservatoire.agglo-larochelle.fr/actualites</v>
      </c>
      <c r="G1135" s="57" t="str">
        <f t="shared" ca="1" si="201"/>
        <v>AA</v>
      </c>
      <c r="H1135" s="57" t="str">
        <f t="shared" ca="1" si="202"/>
        <v/>
      </c>
      <c r="I1135" s="57" t="str">
        <f t="shared" ca="1" si="203"/>
        <v/>
      </c>
      <c r="J1135" s="59" t="str">
        <f t="shared" ca="1" si="204"/>
        <v/>
      </c>
      <c r="K1135" s="60" t="str">
        <f t="shared" ca="1" si="205"/>
        <v/>
      </c>
      <c r="L1135" s="60"/>
      <c r="M1135" s="60">
        <f t="shared" ca="1" si="206"/>
        <v>0</v>
      </c>
      <c r="N1135" s="61" t="str">
        <f t="shared" ca="1" si="207"/>
        <v/>
      </c>
      <c r="O1135" s="61"/>
      <c r="P1135" s="62"/>
      <c r="Q1135" s="62"/>
      <c r="R1135" s="62"/>
      <c r="S1135" s="62"/>
      <c r="T1135" s="62"/>
      <c r="U1135" s="63">
        <f t="shared" si="197"/>
        <v>0</v>
      </c>
    </row>
    <row r="1136" spans="1:21" ht="15" hidden="1" customHeight="1" x14ac:dyDescent="0.3">
      <c r="A1136" s="330"/>
      <c r="B1136" s="56">
        <v>92</v>
      </c>
      <c r="C1136" s="57" t="str">
        <f t="shared" ca="1" si="198"/>
        <v>11.11</v>
      </c>
      <c r="D1136" s="57" t="str">
        <f t="shared" ca="1" si="199"/>
        <v>na</v>
      </c>
      <c r="E1136" s="57" t="s">
        <v>34</v>
      </c>
      <c r="F1136" s="64" t="str">
        <f t="shared" ca="1" si="200"/>
        <v>https://conservatoire.agglo-larochelle.fr/-/ouverture-de-saison</v>
      </c>
      <c r="G1136" s="57" t="str">
        <f t="shared" ca="1" si="201"/>
        <v>AA</v>
      </c>
      <c r="H1136" s="57" t="str">
        <f t="shared" ca="1" si="202"/>
        <v/>
      </c>
      <c r="I1136" s="57" t="str">
        <f t="shared" ca="1" si="203"/>
        <v/>
      </c>
      <c r="J1136" s="59" t="str">
        <f t="shared" ca="1" si="204"/>
        <v/>
      </c>
      <c r="K1136" s="60" t="str">
        <f t="shared" ca="1" si="205"/>
        <v/>
      </c>
      <c r="L1136" s="60"/>
      <c r="M1136" s="60">
        <f t="shared" ca="1" si="206"/>
        <v>0</v>
      </c>
      <c r="N1136" s="61" t="str">
        <f t="shared" ca="1" si="207"/>
        <v/>
      </c>
      <c r="O1136" s="61"/>
      <c r="P1136" s="62"/>
      <c r="Q1136" s="62"/>
      <c r="R1136" s="62"/>
      <c r="S1136" s="62"/>
      <c r="T1136" s="62"/>
      <c r="U1136" s="63">
        <f t="shared" si="197"/>
        <v>0</v>
      </c>
    </row>
    <row r="1137" spans="1:21" ht="15" hidden="1" customHeight="1" x14ac:dyDescent="0.3">
      <c r="A1137" s="330"/>
      <c r="B1137" s="56">
        <v>92</v>
      </c>
      <c r="C1137" s="57" t="str">
        <f t="shared" ca="1" si="198"/>
        <v>11.11</v>
      </c>
      <c r="D1137" s="57" t="str">
        <f t="shared" ca="1" si="199"/>
        <v>c</v>
      </c>
      <c r="E1137" s="57" t="s">
        <v>37</v>
      </c>
      <c r="F1137" s="64" t="str">
        <f t="shared" ca="1" si="200"/>
        <v>https://conservatoire.agglo-larochelle.fr/contactez-nous</v>
      </c>
      <c r="G1137" s="57" t="str">
        <f t="shared" ca="1" si="201"/>
        <v>AA</v>
      </c>
      <c r="H1137" s="57" t="str">
        <f t="shared" ca="1" si="202"/>
        <v/>
      </c>
      <c r="I1137" s="57" t="str">
        <f t="shared" ca="1" si="203"/>
        <v/>
      </c>
      <c r="J1137" s="59" t="str">
        <f t="shared" ca="1" si="204"/>
        <v/>
      </c>
      <c r="K1137" s="60" t="str">
        <f t="shared" ca="1" si="205"/>
        <v/>
      </c>
      <c r="L1137" s="60"/>
      <c r="M1137" s="60">
        <f t="shared" ca="1" si="206"/>
        <v>0</v>
      </c>
      <c r="N1137" s="61" t="str">
        <f t="shared" ca="1" si="207"/>
        <v/>
      </c>
      <c r="O1137" s="61"/>
      <c r="P1137" s="62"/>
      <c r="Q1137" s="62"/>
      <c r="R1137" s="62"/>
      <c r="S1137" s="62"/>
      <c r="T1137" s="62"/>
      <c r="U1137" s="63">
        <f t="shared" si="197"/>
        <v>0</v>
      </c>
    </row>
    <row r="1138" spans="1:21" ht="15" hidden="1" customHeight="1" x14ac:dyDescent="0.3">
      <c r="A1138" s="330"/>
      <c r="B1138" s="56">
        <v>92</v>
      </c>
      <c r="C1138" s="57" t="str">
        <f t="shared" ca="1" si="198"/>
        <v>11.11</v>
      </c>
      <c r="D1138" s="57" t="str">
        <f t="shared" ca="1" si="199"/>
        <v>na</v>
      </c>
      <c r="E1138" s="57" t="s">
        <v>40</v>
      </c>
      <c r="F1138" s="64" t="str">
        <f t="shared" ca="1" si="200"/>
        <v>https://conservatoire.agglo-larochelle.fr/pratique/reseau-des-ecoles-de-l-agglo?article=puilboreau-a-deux-pas-de-la</v>
      </c>
      <c r="G1138" s="57" t="str">
        <f t="shared" ca="1" si="201"/>
        <v>AA</v>
      </c>
      <c r="H1138" s="57" t="str">
        <f t="shared" ca="1" si="202"/>
        <v/>
      </c>
      <c r="I1138" s="57" t="str">
        <f t="shared" ca="1" si="203"/>
        <v/>
      </c>
      <c r="J1138" s="59" t="str">
        <f t="shared" ca="1" si="204"/>
        <v/>
      </c>
      <c r="K1138" s="60" t="str">
        <f t="shared" ca="1" si="205"/>
        <v/>
      </c>
      <c r="L1138" s="60"/>
      <c r="M1138" s="60">
        <f t="shared" ca="1" si="206"/>
        <v>0</v>
      </c>
      <c r="N1138" s="61" t="str">
        <f t="shared" ca="1" si="207"/>
        <v/>
      </c>
      <c r="O1138" s="61"/>
      <c r="P1138" s="62"/>
      <c r="Q1138" s="62"/>
      <c r="R1138" s="62"/>
      <c r="S1138" s="62"/>
      <c r="T1138" s="62"/>
      <c r="U1138" s="63">
        <f t="shared" si="197"/>
        <v>0</v>
      </c>
    </row>
    <row r="1139" spans="1:21" ht="15" hidden="1" customHeight="1" x14ac:dyDescent="0.3">
      <c r="A1139" s="330"/>
      <c r="B1139" s="56">
        <v>92</v>
      </c>
      <c r="C1139" s="57" t="str">
        <f t="shared" ca="1" si="198"/>
        <v>11.11</v>
      </c>
      <c r="D1139" s="57" t="str">
        <f t="shared" ca="1" si="199"/>
        <v>na</v>
      </c>
      <c r="E1139" s="57" t="s">
        <v>43</v>
      </c>
      <c r="F1139" s="64" t="str">
        <f t="shared" ca="1" si="200"/>
        <v>https://conservatoire.agglo-larochelle.fr/ressources-documentaires</v>
      </c>
      <c r="G1139" s="57" t="str">
        <f t="shared" ca="1" si="201"/>
        <v>AA</v>
      </c>
      <c r="H1139" s="57" t="str">
        <f t="shared" ca="1" si="202"/>
        <v/>
      </c>
      <c r="I1139" s="57" t="str">
        <f t="shared" ca="1" si="203"/>
        <v/>
      </c>
      <c r="J1139" s="59" t="str">
        <f t="shared" ca="1" si="204"/>
        <v/>
      </c>
      <c r="K1139" s="60" t="str">
        <f t="shared" ca="1" si="205"/>
        <v/>
      </c>
      <c r="L1139" s="60"/>
      <c r="M1139" s="60">
        <f t="shared" ca="1" si="206"/>
        <v>0</v>
      </c>
      <c r="N1139" s="61" t="str">
        <f t="shared" ca="1" si="207"/>
        <v/>
      </c>
      <c r="O1139" s="61"/>
      <c r="P1139" s="62"/>
      <c r="Q1139" s="62"/>
      <c r="R1139" s="62"/>
      <c r="S1139" s="62"/>
      <c r="T1139" s="62"/>
      <c r="U1139" s="63">
        <f t="shared" si="197"/>
        <v>0</v>
      </c>
    </row>
    <row r="1140" spans="1:21" ht="15" hidden="1" customHeight="1" x14ac:dyDescent="0.3">
      <c r="A1140" s="330"/>
      <c r="B1140" s="56">
        <v>92</v>
      </c>
      <c r="C1140" s="57" t="str">
        <f t="shared" ca="1" si="198"/>
        <v>11.11</v>
      </c>
      <c r="D1140" s="57" t="str">
        <f t="shared" ca="1" si="199"/>
        <v>na</v>
      </c>
      <c r="E1140" s="57" t="s">
        <v>46</v>
      </c>
      <c r="F1140" s="64" t="str">
        <f t="shared" ca="1" si="200"/>
        <v>https://conservatoire.agglo-larochelle.fr/accessibilite</v>
      </c>
      <c r="G1140" s="57" t="str">
        <f t="shared" ca="1" si="201"/>
        <v>AA</v>
      </c>
      <c r="H1140" s="57" t="str">
        <f t="shared" ca="1" si="202"/>
        <v/>
      </c>
      <c r="I1140" s="57" t="str">
        <f t="shared" ca="1" si="203"/>
        <v/>
      </c>
      <c r="J1140" s="59" t="str">
        <f t="shared" ca="1" si="204"/>
        <v/>
      </c>
      <c r="K1140" s="60" t="str">
        <f t="shared" ca="1" si="205"/>
        <v/>
      </c>
      <c r="L1140" s="60"/>
      <c r="M1140" s="60">
        <f t="shared" ca="1" si="206"/>
        <v>0</v>
      </c>
      <c r="N1140" s="61" t="str">
        <f t="shared" ca="1" si="207"/>
        <v/>
      </c>
      <c r="O1140" s="61"/>
      <c r="P1140" s="62"/>
      <c r="Q1140" s="62"/>
      <c r="R1140" s="62"/>
      <c r="S1140" s="62"/>
      <c r="T1140" s="62"/>
      <c r="U1140" s="63">
        <f t="shared" si="197"/>
        <v>0</v>
      </c>
    </row>
    <row r="1141" spans="1:21" ht="15" hidden="1" customHeight="1" x14ac:dyDescent="0.3">
      <c r="A1141" s="330"/>
      <c r="B1141" s="56">
        <v>92</v>
      </c>
      <c r="C1141" s="57" t="str">
        <f t="shared" ca="1" si="198"/>
        <v>11.11</v>
      </c>
      <c r="D1141" s="57" t="str">
        <f t="shared" ca="1" si="199"/>
        <v>na</v>
      </c>
      <c r="E1141" s="57" t="s">
        <v>49</v>
      </c>
      <c r="F1141" s="64" t="str">
        <f t="shared" ca="1" si="200"/>
        <v>https://conservatoire.agglo-larochelle.fr/mentions-legales</v>
      </c>
      <c r="G1141" s="57" t="str">
        <f t="shared" ca="1" si="201"/>
        <v>AA</v>
      </c>
      <c r="H1141" s="57" t="str">
        <f t="shared" ca="1" si="202"/>
        <v/>
      </c>
      <c r="I1141" s="57" t="str">
        <f t="shared" ca="1" si="203"/>
        <v/>
      </c>
      <c r="J1141" s="59" t="str">
        <f t="shared" ca="1" si="204"/>
        <v/>
      </c>
      <c r="K1141" s="60" t="str">
        <f t="shared" ca="1" si="205"/>
        <v/>
      </c>
      <c r="L1141" s="60"/>
      <c r="M1141" s="60">
        <f t="shared" ca="1" si="206"/>
        <v>0</v>
      </c>
      <c r="N1141" s="61" t="str">
        <f t="shared" ca="1" si="207"/>
        <v/>
      </c>
      <c r="O1141" s="61"/>
      <c r="P1141" s="62"/>
      <c r="Q1141" s="62"/>
      <c r="R1141" s="62"/>
      <c r="S1141" s="62"/>
      <c r="T1141" s="62"/>
      <c r="U1141" s="63">
        <f t="shared" si="197"/>
        <v>0</v>
      </c>
    </row>
    <row r="1142" spans="1:21" ht="15" hidden="1" customHeight="1" x14ac:dyDescent="0.3">
      <c r="A1142" s="330"/>
      <c r="B1142" s="46">
        <v>93</v>
      </c>
      <c r="C1142" s="47" t="str">
        <f t="shared" ca="1" si="198"/>
        <v>11.12</v>
      </c>
      <c r="D1142" s="47" t="str">
        <f t="shared" ca="1" si="199"/>
        <v>na</v>
      </c>
      <c r="E1142" s="47" t="s">
        <v>10</v>
      </c>
      <c r="F1142" s="65" t="str">
        <f t="shared" ca="1" si="200"/>
        <v>https://conservatoire.agglo-larochelle.fr/</v>
      </c>
      <c r="G1142" s="47" t="str">
        <f t="shared" ca="1" si="201"/>
        <v>AA</v>
      </c>
      <c r="H1142" s="47" t="str">
        <f t="shared" ca="1" si="202"/>
        <v/>
      </c>
      <c r="I1142" s="47" t="str">
        <f t="shared" ca="1" si="203"/>
        <v/>
      </c>
      <c r="J1142" s="49" t="str">
        <f t="shared" ca="1" si="204"/>
        <v/>
      </c>
      <c r="K1142" s="50" t="str">
        <f t="shared" ca="1" si="205"/>
        <v/>
      </c>
      <c r="L1142" s="50"/>
      <c r="M1142" s="50">
        <f t="shared" ca="1" si="206"/>
        <v>0</v>
      </c>
      <c r="N1142" s="51" t="str">
        <f t="shared" ca="1" si="207"/>
        <v/>
      </c>
      <c r="O1142" s="51"/>
      <c r="P1142" s="52"/>
      <c r="Q1142" s="52"/>
      <c r="R1142" s="52"/>
      <c r="S1142" s="52"/>
      <c r="T1142" s="52"/>
      <c r="U1142" s="53">
        <f t="shared" si="197"/>
        <v>0</v>
      </c>
    </row>
    <row r="1143" spans="1:21" ht="15" hidden="1" customHeight="1" x14ac:dyDescent="0.3">
      <c r="A1143" s="330"/>
      <c r="B1143" s="56">
        <v>93</v>
      </c>
      <c r="C1143" s="57" t="str">
        <f t="shared" ca="1" si="198"/>
        <v>11.12</v>
      </c>
      <c r="D1143" s="57" t="str">
        <f t="shared" ca="1" si="199"/>
        <v>na</v>
      </c>
      <c r="E1143" s="57" t="s">
        <v>13</v>
      </c>
      <c r="F1143" s="64" t="str">
        <f t="shared" ca="1" si="200"/>
        <v>https://conservatoire.agglo-larochelle.fr/plan-du-site</v>
      </c>
      <c r="G1143" s="57" t="str">
        <f t="shared" ca="1" si="201"/>
        <v>AA</v>
      </c>
      <c r="H1143" s="57" t="str">
        <f t="shared" ca="1" si="202"/>
        <v/>
      </c>
      <c r="I1143" s="57" t="str">
        <f t="shared" ca="1" si="203"/>
        <v/>
      </c>
      <c r="J1143" s="59" t="str">
        <f t="shared" ca="1" si="204"/>
        <v/>
      </c>
      <c r="K1143" s="60" t="str">
        <f t="shared" ca="1" si="205"/>
        <v/>
      </c>
      <c r="L1143" s="60"/>
      <c r="M1143" s="60">
        <f t="shared" ca="1" si="206"/>
        <v>0</v>
      </c>
      <c r="N1143" s="61" t="str">
        <f t="shared" ca="1" si="207"/>
        <v/>
      </c>
      <c r="O1143" s="61"/>
      <c r="P1143" s="62"/>
      <c r="Q1143" s="62"/>
      <c r="R1143" s="62"/>
      <c r="S1143" s="62"/>
      <c r="T1143" s="62"/>
      <c r="U1143" s="63">
        <f t="shared" si="197"/>
        <v>0</v>
      </c>
    </row>
    <row r="1144" spans="1:21" ht="15" hidden="1" customHeight="1" x14ac:dyDescent="0.3">
      <c r="A1144" s="330"/>
      <c r="B1144" s="56">
        <v>93</v>
      </c>
      <c r="C1144" s="57" t="str">
        <f t="shared" ca="1" si="198"/>
        <v>11.12</v>
      </c>
      <c r="D1144" s="57" t="str">
        <f t="shared" ca="1" si="199"/>
        <v>na</v>
      </c>
      <c r="E1144" s="57" t="s">
        <v>16</v>
      </c>
      <c r="F1144" s="64" t="str">
        <f t="shared" ca="1" si="200"/>
        <v>https://conservatoire.agglo-larochelle.fr/musique</v>
      </c>
      <c r="G1144" s="57" t="str">
        <f t="shared" ca="1" si="201"/>
        <v>AA</v>
      </c>
      <c r="H1144" s="57" t="str">
        <f t="shared" ca="1" si="202"/>
        <v/>
      </c>
      <c r="I1144" s="57" t="str">
        <f t="shared" ca="1" si="203"/>
        <v/>
      </c>
      <c r="J1144" s="59" t="str">
        <f t="shared" ca="1" si="204"/>
        <v/>
      </c>
      <c r="K1144" s="60" t="str">
        <f t="shared" ca="1" si="205"/>
        <v/>
      </c>
      <c r="L1144" s="60"/>
      <c r="M1144" s="60">
        <f t="shared" ca="1" si="206"/>
        <v>0</v>
      </c>
      <c r="N1144" s="61" t="str">
        <f t="shared" ca="1" si="207"/>
        <v/>
      </c>
      <c r="O1144" s="61"/>
      <c r="P1144" s="62"/>
      <c r="Q1144" s="62"/>
      <c r="R1144" s="62"/>
      <c r="S1144" s="62"/>
      <c r="T1144" s="62"/>
      <c r="U1144" s="63">
        <f t="shared" si="197"/>
        <v>0</v>
      </c>
    </row>
    <row r="1145" spans="1:21" ht="15" hidden="1" customHeight="1" x14ac:dyDescent="0.3">
      <c r="A1145" s="330"/>
      <c r="B1145" s="56">
        <v>93</v>
      </c>
      <c r="C1145" s="57" t="str">
        <f t="shared" ca="1" si="198"/>
        <v>11.12</v>
      </c>
      <c r="D1145" s="57" t="str">
        <f t="shared" ca="1" si="199"/>
        <v>na</v>
      </c>
      <c r="E1145" s="57" t="s">
        <v>19</v>
      </c>
      <c r="F1145" s="64" t="str">
        <f t="shared" ca="1" si="200"/>
        <v>https://conservatoire.agglo-larochelle.fr/musique/parcours-du-musicien</v>
      </c>
      <c r="G1145" s="57" t="str">
        <f t="shared" ca="1" si="201"/>
        <v>AA</v>
      </c>
      <c r="H1145" s="57" t="str">
        <f t="shared" ca="1" si="202"/>
        <v/>
      </c>
      <c r="I1145" s="57" t="str">
        <f t="shared" ca="1" si="203"/>
        <v/>
      </c>
      <c r="J1145" s="59" t="str">
        <f t="shared" ca="1" si="204"/>
        <v/>
      </c>
      <c r="K1145" s="60" t="str">
        <f t="shared" ca="1" si="205"/>
        <v/>
      </c>
      <c r="L1145" s="60"/>
      <c r="M1145" s="60">
        <f t="shared" ca="1" si="206"/>
        <v>0</v>
      </c>
      <c r="N1145" s="61" t="str">
        <f t="shared" ca="1" si="207"/>
        <v/>
      </c>
      <c r="O1145" s="61"/>
      <c r="P1145" s="62"/>
      <c r="Q1145" s="62"/>
      <c r="R1145" s="62"/>
      <c r="S1145" s="62"/>
      <c r="T1145" s="62"/>
      <c r="U1145" s="63">
        <f t="shared" si="197"/>
        <v>0</v>
      </c>
    </row>
    <row r="1146" spans="1:21" ht="15" hidden="1" customHeight="1" x14ac:dyDescent="0.3">
      <c r="A1146" s="330"/>
      <c r="B1146" s="56">
        <v>93</v>
      </c>
      <c r="C1146" s="57" t="str">
        <f t="shared" ca="1" si="198"/>
        <v>11.12</v>
      </c>
      <c r="D1146" s="57" t="str">
        <f t="shared" ca="1" si="199"/>
        <v>na</v>
      </c>
      <c r="E1146" s="57" t="s">
        <v>22</v>
      </c>
      <c r="F1146" s="64" t="str">
        <f t="shared" ca="1" si="200"/>
        <v>https://conservatoire.agglo-larochelle.fr/musique/enseignants-musique</v>
      </c>
      <c r="G1146" s="57" t="str">
        <f t="shared" ca="1" si="201"/>
        <v>AA</v>
      </c>
      <c r="H1146" s="57" t="str">
        <f t="shared" ca="1" si="202"/>
        <v/>
      </c>
      <c r="I1146" s="57" t="str">
        <f t="shared" ca="1" si="203"/>
        <v/>
      </c>
      <c r="J1146" s="59" t="str">
        <f t="shared" ca="1" si="204"/>
        <v/>
      </c>
      <c r="K1146" s="60" t="str">
        <f t="shared" ca="1" si="205"/>
        <v/>
      </c>
      <c r="L1146" s="60"/>
      <c r="M1146" s="60">
        <f t="shared" ca="1" si="206"/>
        <v>0</v>
      </c>
      <c r="N1146" s="61" t="str">
        <f t="shared" ca="1" si="207"/>
        <v/>
      </c>
      <c r="O1146" s="61"/>
      <c r="P1146" s="62"/>
      <c r="Q1146" s="62"/>
      <c r="R1146" s="62"/>
      <c r="S1146" s="62"/>
      <c r="T1146" s="62"/>
      <c r="U1146" s="63">
        <f t="shared" si="197"/>
        <v>0</v>
      </c>
    </row>
    <row r="1147" spans="1:21" ht="15" hidden="1" customHeight="1" x14ac:dyDescent="0.3">
      <c r="A1147" s="330"/>
      <c r="B1147" s="56">
        <v>93</v>
      </c>
      <c r="C1147" s="57" t="str">
        <f t="shared" ca="1" si="198"/>
        <v>11.12</v>
      </c>
      <c r="D1147" s="57" t="str">
        <f t="shared" ca="1" si="199"/>
        <v>na</v>
      </c>
      <c r="E1147" s="57" t="s">
        <v>25</v>
      </c>
      <c r="F1147" s="64" t="str">
        <f t="shared" ca="1" si="200"/>
        <v>https://conservatoire.agglo-larochelle.fr/agenda?</v>
      </c>
      <c r="G1147" s="57" t="str">
        <f t="shared" ca="1" si="201"/>
        <v>AA</v>
      </c>
      <c r="H1147" s="57" t="str">
        <f t="shared" ca="1" si="202"/>
        <v/>
      </c>
      <c r="I1147" s="57" t="str">
        <f t="shared" ca="1" si="203"/>
        <v/>
      </c>
      <c r="J1147" s="59" t="str">
        <f t="shared" ca="1" si="204"/>
        <v/>
      </c>
      <c r="K1147" s="60" t="str">
        <f t="shared" ca="1" si="205"/>
        <v/>
      </c>
      <c r="L1147" s="60"/>
      <c r="M1147" s="60">
        <f t="shared" ca="1" si="206"/>
        <v>0</v>
      </c>
      <c r="N1147" s="61" t="str">
        <f t="shared" ca="1" si="207"/>
        <v/>
      </c>
      <c r="O1147" s="61"/>
      <c r="P1147" s="62"/>
      <c r="Q1147" s="62"/>
      <c r="R1147" s="62"/>
      <c r="S1147" s="62"/>
      <c r="T1147" s="62"/>
      <c r="U1147" s="63">
        <f t="shared" si="197"/>
        <v>0</v>
      </c>
    </row>
    <row r="1148" spans="1:21" ht="15" hidden="1" customHeight="1" x14ac:dyDescent="0.3">
      <c r="A1148" s="330"/>
      <c r="B1148" s="56">
        <v>93</v>
      </c>
      <c r="C1148" s="57" t="str">
        <f t="shared" ca="1" si="198"/>
        <v>11.12</v>
      </c>
      <c r="D1148" s="57" t="str">
        <f t="shared" ca="1" si="199"/>
        <v>na</v>
      </c>
      <c r="E1148" s="57" t="s">
        <v>28</v>
      </c>
      <c r="F1148" s="64" t="str">
        <f t="shared" ca="1" si="200"/>
        <v>https://conservatoire.agglo-larochelle.fr/agenda?article=conservatoire-funky-band-et-ateliers-musiques-actuelles</v>
      </c>
      <c r="G1148" s="57" t="str">
        <f t="shared" ca="1" si="201"/>
        <v>AA</v>
      </c>
      <c r="H1148" s="57" t="str">
        <f t="shared" ca="1" si="202"/>
        <v/>
      </c>
      <c r="I1148" s="57" t="str">
        <f t="shared" ca="1" si="203"/>
        <v/>
      </c>
      <c r="J1148" s="59" t="str">
        <f t="shared" ca="1" si="204"/>
        <v/>
      </c>
      <c r="K1148" s="60" t="str">
        <f t="shared" ca="1" si="205"/>
        <v/>
      </c>
      <c r="L1148" s="60"/>
      <c r="M1148" s="60">
        <f t="shared" ca="1" si="206"/>
        <v>0</v>
      </c>
      <c r="N1148" s="61" t="str">
        <f t="shared" ca="1" si="207"/>
        <v/>
      </c>
      <c r="O1148" s="61"/>
      <c r="P1148" s="62"/>
      <c r="Q1148" s="62"/>
      <c r="R1148" s="62"/>
      <c r="S1148" s="62"/>
      <c r="T1148" s="62"/>
      <c r="U1148" s="63">
        <f t="shared" si="197"/>
        <v>0</v>
      </c>
    </row>
    <row r="1149" spans="1:21" ht="15" hidden="1" customHeight="1" x14ac:dyDescent="0.3">
      <c r="A1149" s="330"/>
      <c r="B1149" s="56">
        <v>93</v>
      </c>
      <c r="C1149" s="57" t="str">
        <f t="shared" ca="1" si="198"/>
        <v>11.12</v>
      </c>
      <c r="D1149" s="57" t="str">
        <f t="shared" ca="1" si="199"/>
        <v>na</v>
      </c>
      <c r="E1149" s="57" t="s">
        <v>31</v>
      </c>
      <c r="F1149" s="64" t="str">
        <f t="shared" ca="1" si="200"/>
        <v>https://conservatoire.agglo-larochelle.fr/actualites</v>
      </c>
      <c r="G1149" s="57" t="str">
        <f t="shared" ca="1" si="201"/>
        <v>AA</v>
      </c>
      <c r="H1149" s="57" t="str">
        <f t="shared" ca="1" si="202"/>
        <v/>
      </c>
      <c r="I1149" s="57" t="str">
        <f t="shared" ca="1" si="203"/>
        <v/>
      </c>
      <c r="J1149" s="59" t="str">
        <f t="shared" ca="1" si="204"/>
        <v/>
      </c>
      <c r="K1149" s="60" t="str">
        <f t="shared" ca="1" si="205"/>
        <v/>
      </c>
      <c r="L1149" s="60"/>
      <c r="M1149" s="60">
        <f t="shared" ca="1" si="206"/>
        <v>0</v>
      </c>
      <c r="N1149" s="61" t="str">
        <f t="shared" ca="1" si="207"/>
        <v/>
      </c>
      <c r="O1149" s="61"/>
      <c r="P1149" s="62"/>
      <c r="Q1149" s="62"/>
      <c r="R1149" s="62"/>
      <c r="S1149" s="62"/>
      <c r="T1149" s="62"/>
      <c r="U1149" s="63">
        <f t="shared" si="197"/>
        <v>0</v>
      </c>
    </row>
    <row r="1150" spans="1:21" ht="15" hidden="1" customHeight="1" x14ac:dyDescent="0.3">
      <c r="A1150" s="330"/>
      <c r="B1150" s="56">
        <v>93</v>
      </c>
      <c r="C1150" s="57" t="str">
        <f t="shared" ca="1" si="198"/>
        <v>11.12</v>
      </c>
      <c r="D1150" s="57" t="str">
        <f t="shared" ca="1" si="199"/>
        <v>na</v>
      </c>
      <c r="E1150" s="57" t="s">
        <v>34</v>
      </c>
      <c r="F1150" s="64" t="str">
        <f t="shared" ca="1" si="200"/>
        <v>https://conservatoire.agglo-larochelle.fr/-/ouverture-de-saison</v>
      </c>
      <c r="G1150" s="57" t="str">
        <f t="shared" ca="1" si="201"/>
        <v>AA</v>
      </c>
      <c r="H1150" s="57" t="str">
        <f t="shared" ca="1" si="202"/>
        <v/>
      </c>
      <c r="I1150" s="57" t="str">
        <f t="shared" ca="1" si="203"/>
        <v/>
      </c>
      <c r="J1150" s="59" t="str">
        <f t="shared" ca="1" si="204"/>
        <v/>
      </c>
      <c r="K1150" s="60" t="str">
        <f t="shared" ca="1" si="205"/>
        <v/>
      </c>
      <c r="L1150" s="60"/>
      <c r="M1150" s="60">
        <f t="shared" ca="1" si="206"/>
        <v>0</v>
      </c>
      <c r="N1150" s="61" t="str">
        <f t="shared" ca="1" si="207"/>
        <v/>
      </c>
      <c r="O1150" s="61"/>
      <c r="P1150" s="62"/>
      <c r="Q1150" s="62"/>
      <c r="R1150" s="62"/>
      <c r="S1150" s="62"/>
      <c r="T1150" s="62"/>
      <c r="U1150" s="63">
        <f t="shared" si="197"/>
        <v>0</v>
      </c>
    </row>
    <row r="1151" spans="1:21" ht="15" hidden="1" customHeight="1" x14ac:dyDescent="0.3">
      <c r="A1151" s="330"/>
      <c r="B1151" s="56">
        <v>93</v>
      </c>
      <c r="C1151" s="57" t="str">
        <f t="shared" ca="1" si="198"/>
        <v>11.12</v>
      </c>
      <c r="D1151" s="57" t="str">
        <f t="shared" ca="1" si="199"/>
        <v>na</v>
      </c>
      <c r="E1151" s="57" t="s">
        <v>37</v>
      </c>
      <c r="F1151" s="64" t="str">
        <f t="shared" ca="1" si="200"/>
        <v>https://conservatoire.agglo-larochelle.fr/contactez-nous</v>
      </c>
      <c r="G1151" s="57" t="str">
        <f t="shared" ca="1" si="201"/>
        <v>AA</v>
      </c>
      <c r="H1151" s="57" t="str">
        <f t="shared" ca="1" si="202"/>
        <v/>
      </c>
      <c r="I1151" s="57" t="str">
        <f t="shared" ca="1" si="203"/>
        <v/>
      </c>
      <c r="J1151" s="59" t="str">
        <f t="shared" ca="1" si="204"/>
        <v/>
      </c>
      <c r="K1151" s="60" t="str">
        <f t="shared" ca="1" si="205"/>
        <v/>
      </c>
      <c r="L1151" s="60"/>
      <c r="M1151" s="60">
        <f t="shared" ca="1" si="206"/>
        <v>0</v>
      </c>
      <c r="N1151" s="61" t="str">
        <f t="shared" ca="1" si="207"/>
        <v/>
      </c>
      <c r="O1151" s="61"/>
      <c r="P1151" s="62"/>
      <c r="Q1151" s="62"/>
      <c r="R1151" s="62"/>
      <c r="S1151" s="62"/>
      <c r="T1151" s="62"/>
      <c r="U1151" s="63">
        <f t="shared" si="197"/>
        <v>0</v>
      </c>
    </row>
    <row r="1152" spans="1:21" ht="15" hidden="1" customHeight="1" x14ac:dyDescent="0.3">
      <c r="A1152" s="330"/>
      <c r="B1152" s="56">
        <v>93</v>
      </c>
      <c r="C1152" s="57" t="str">
        <f t="shared" ca="1" si="198"/>
        <v>11.12</v>
      </c>
      <c r="D1152" s="57" t="str">
        <f t="shared" ca="1" si="199"/>
        <v>na</v>
      </c>
      <c r="E1152" s="57" t="s">
        <v>40</v>
      </c>
      <c r="F1152" s="64" t="str">
        <f t="shared" ca="1" si="200"/>
        <v>https://conservatoire.agglo-larochelle.fr/pratique/reseau-des-ecoles-de-l-agglo?article=puilboreau-a-deux-pas-de-la</v>
      </c>
      <c r="G1152" s="57" t="str">
        <f t="shared" ca="1" si="201"/>
        <v>AA</v>
      </c>
      <c r="H1152" s="57" t="str">
        <f t="shared" ca="1" si="202"/>
        <v/>
      </c>
      <c r="I1152" s="57" t="str">
        <f t="shared" ca="1" si="203"/>
        <v/>
      </c>
      <c r="J1152" s="59" t="str">
        <f t="shared" ca="1" si="204"/>
        <v/>
      </c>
      <c r="K1152" s="60" t="str">
        <f t="shared" ca="1" si="205"/>
        <v/>
      </c>
      <c r="L1152" s="60"/>
      <c r="M1152" s="60">
        <f t="shared" ca="1" si="206"/>
        <v>0</v>
      </c>
      <c r="N1152" s="61" t="str">
        <f t="shared" ca="1" si="207"/>
        <v/>
      </c>
      <c r="O1152" s="61"/>
      <c r="P1152" s="62"/>
      <c r="Q1152" s="62"/>
      <c r="R1152" s="62"/>
      <c r="S1152" s="62"/>
      <c r="T1152" s="62"/>
      <c r="U1152" s="63">
        <f t="shared" si="197"/>
        <v>0</v>
      </c>
    </row>
    <row r="1153" spans="1:21" ht="15" hidden="1" customHeight="1" x14ac:dyDescent="0.3">
      <c r="A1153" s="330"/>
      <c r="B1153" s="56">
        <v>93</v>
      </c>
      <c r="C1153" s="57" t="str">
        <f t="shared" ca="1" si="198"/>
        <v>11.12</v>
      </c>
      <c r="D1153" s="57" t="str">
        <f t="shared" ca="1" si="199"/>
        <v>na</v>
      </c>
      <c r="E1153" s="57" t="s">
        <v>43</v>
      </c>
      <c r="F1153" s="64" t="str">
        <f t="shared" ca="1" si="200"/>
        <v>https://conservatoire.agglo-larochelle.fr/ressources-documentaires</v>
      </c>
      <c r="G1153" s="57" t="str">
        <f t="shared" ca="1" si="201"/>
        <v>AA</v>
      </c>
      <c r="H1153" s="57" t="str">
        <f t="shared" ca="1" si="202"/>
        <v/>
      </c>
      <c r="I1153" s="57" t="str">
        <f t="shared" ca="1" si="203"/>
        <v/>
      </c>
      <c r="J1153" s="59" t="str">
        <f t="shared" ca="1" si="204"/>
        <v/>
      </c>
      <c r="K1153" s="60" t="str">
        <f t="shared" ca="1" si="205"/>
        <v/>
      </c>
      <c r="L1153" s="60"/>
      <c r="M1153" s="60">
        <f t="shared" ca="1" si="206"/>
        <v>0</v>
      </c>
      <c r="N1153" s="61" t="str">
        <f t="shared" ca="1" si="207"/>
        <v/>
      </c>
      <c r="O1153" s="61"/>
      <c r="P1153" s="62"/>
      <c r="Q1153" s="62"/>
      <c r="R1153" s="62"/>
      <c r="S1153" s="62"/>
      <c r="T1153" s="62"/>
      <c r="U1153" s="63">
        <f t="shared" si="197"/>
        <v>0</v>
      </c>
    </row>
    <row r="1154" spans="1:21" ht="15" hidden="1" customHeight="1" x14ac:dyDescent="0.3">
      <c r="A1154" s="330"/>
      <c r="B1154" s="56">
        <v>93</v>
      </c>
      <c r="C1154" s="57" t="str">
        <f t="shared" ca="1" si="198"/>
        <v>11.12</v>
      </c>
      <c r="D1154" s="57" t="str">
        <f t="shared" ca="1" si="199"/>
        <v>na</v>
      </c>
      <c r="E1154" s="57" t="s">
        <v>46</v>
      </c>
      <c r="F1154" s="64" t="str">
        <f t="shared" ca="1" si="200"/>
        <v>https://conservatoire.agglo-larochelle.fr/accessibilite</v>
      </c>
      <c r="G1154" s="57" t="str">
        <f t="shared" ca="1" si="201"/>
        <v>AA</v>
      </c>
      <c r="H1154" s="57" t="str">
        <f t="shared" ca="1" si="202"/>
        <v/>
      </c>
      <c r="I1154" s="57" t="str">
        <f t="shared" ca="1" si="203"/>
        <v/>
      </c>
      <c r="J1154" s="59" t="str">
        <f t="shared" ca="1" si="204"/>
        <v/>
      </c>
      <c r="K1154" s="60" t="str">
        <f t="shared" ca="1" si="205"/>
        <v/>
      </c>
      <c r="L1154" s="60"/>
      <c r="M1154" s="60">
        <f t="shared" ca="1" si="206"/>
        <v>0</v>
      </c>
      <c r="N1154" s="61" t="str">
        <f t="shared" ca="1" si="207"/>
        <v/>
      </c>
      <c r="O1154" s="61"/>
      <c r="P1154" s="62"/>
      <c r="Q1154" s="62"/>
      <c r="R1154" s="62"/>
      <c r="S1154" s="62"/>
      <c r="T1154" s="62"/>
      <c r="U1154" s="63">
        <f t="shared" si="197"/>
        <v>0</v>
      </c>
    </row>
    <row r="1155" spans="1:21" ht="15" hidden="1" customHeight="1" x14ac:dyDescent="0.3">
      <c r="A1155" s="330"/>
      <c r="B1155" s="56">
        <v>93</v>
      </c>
      <c r="C1155" s="57" t="str">
        <f t="shared" ca="1" si="198"/>
        <v>11.12</v>
      </c>
      <c r="D1155" s="57" t="str">
        <f t="shared" ca="1" si="199"/>
        <v>na</v>
      </c>
      <c r="E1155" s="57" t="s">
        <v>49</v>
      </c>
      <c r="F1155" s="64" t="str">
        <f t="shared" ca="1" si="200"/>
        <v>https://conservatoire.agglo-larochelle.fr/mentions-legales</v>
      </c>
      <c r="G1155" s="57" t="str">
        <f t="shared" ca="1" si="201"/>
        <v>AA</v>
      </c>
      <c r="H1155" s="57" t="str">
        <f t="shared" ca="1" si="202"/>
        <v/>
      </c>
      <c r="I1155" s="57" t="str">
        <f t="shared" ca="1" si="203"/>
        <v/>
      </c>
      <c r="J1155" s="59" t="str">
        <f t="shared" ca="1" si="204"/>
        <v/>
      </c>
      <c r="K1155" s="60" t="str">
        <f t="shared" ca="1" si="205"/>
        <v/>
      </c>
      <c r="L1155" s="60"/>
      <c r="M1155" s="60">
        <f t="shared" ca="1" si="206"/>
        <v>0</v>
      </c>
      <c r="N1155" s="61" t="str">
        <f t="shared" ca="1" si="207"/>
        <v/>
      </c>
      <c r="O1155" s="61"/>
      <c r="P1155" s="62"/>
      <c r="Q1155" s="62"/>
      <c r="R1155" s="62"/>
      <c r="S1155" s="62"/>
      <c r="T1155" s="62"/>
      <c r="U1155" s="63">
        <f t="shared" si="197"/>
        <v>0</v>
      </c>
    </row>
    <row r="1156" spans="1:21" ht="15" hidden="1" customHeight="1" x14ac:dyDescent="0.3">
      <c r="A1156" s="330"/>
      <c r="B1156" s="56">
        <v>94</v>
      </c>
      <c r="C1156" s="57" t="str">
        <f t="shared" ca="1" si="198"/>
        <v>11.13</v>
      </c>
      <c r="D1156" s="57" t="str">
        <f t="shared" ca="1" si="199"/>
        <v>na</v>
      </c>
      <c r="E1156" s="57" t="s">
        <v>10</v>
      </c>
      <c r="F1156" s="64" t="str">
        <f t="shared" ca="1" si="200"/>
        <v>https://conservatoire.agglo-larochelle.fr/</v>
      </c>
      <c r="G1156" s="57" t="str">
        <f t="shared" ca="1" si="201"/>
        <v>AA</v>
      </c>
      <c r="H1156" s="57" t="str">
        <f t="shared" ca="1" si="202"/>
        <v/>
      </c>
      <c r="I1156" s="57" t="str">
        <f t="shared" ca="1" si="203"/>
        <v/>
      </c>
      <c r="J1156" s="59" t="str">
        <f t="shared" ca="1" si="204"/>
        <v/>
      </c>
      <c r="K1156" s="60" t="str">
        <f t="shared" ca="1" si="205"/>
        <v/>
      </c>
      <c r="L1156" s="60"/>
      <c r="M1156" s="60">
        <f t="shared" ca="1" si="206"/>
        <v>0</v>
      </c>
      <c r="N1156" s="61" t="str">
        <f t="shared" ca="1" si="207"/>
        <v/>
      </c>
      <c r="O1156" s="61"/>
      <c r="P1156" s="62"/>
      <c r="Q1156" s="62"/>
      <c r="R1156" s="62"/>
      <c r="S1156" s="62"/>
      <c r="T1156" s="62"/>
      <c r="U1156" s="63">
        <f t="shared" si="197"/>
        <v>0</v>
      </c>
    </row>
    <row r="1157" spans="1:21" ht="15" hidden="1" customHeight="1" x14ac:dyDescent="0.3">
      <c r="A1157" s="330"/>
      <c r="B1157" s="56">
        <v>94</v>
      </c>
      <c r="C1157" s="57" t="str">
        <f t="shared" ca="1" si="198"/>
        <v>11.13</v>
      </c>
      <c r="D1157" s="57" t="str">
        <f t="shared" ca="1" si="199"/>
        <v>na</v>
      </c>
      <c r="E1157" s="57" t="s">
        <v>13</v>
      </c>
      <c r="F1157" s="64" t="str">
        <f t="shared" ca="1" si="200"/>
        <v>https://conservatoire.agglo-larochelle.fr/plan-du-site</v>
      </c>
      <c r="G1157" s="57" t="str">
        <f t="shared" ca="1" si="201"/>
        <v>AA</v>
      </c>
      <c r="H1157" s="57" t="str">
        <f t="shared" ca="1" si="202"/>
        <v/>
      </c>
      <c r="I1157" s="57" t="str">
        <f t="shared" ca="1" si="203"/>
        <v/>
      </c>
      <c r="J1157" s="59" t="str">
        <f t="shared" ca="1" si="204"/>
        <v/>
      </c>
      <c r="K1157" s="60" t="str">
        <f t="shared" ca="1" si="205"/>
        <v/>
      </c>
      <c r="L1157" s="60"/>
      <c r="M1157" s="60">
        <f t="shared" ca="1" si="206"/>
        <v>0</v>
      </c>
      <c r="N1157" s="61" t="str">
        <f t="shared" ca="1" si="207"/>
        <v/>
      </c>
      <c r="O1157" s="61"/>
      <c r="P1157" s="62"/>
      <c r="Q1157" s="62"/>
      <c r="R1157" s="62"/>
      <c r="S1157" s="62"/>
      <c r="T1157" s="62"/>
      <c r="U1157" s="63">
        <f t="shared" si="197"/>
        <v>0</v>
      </c>
    </row>
    <row r="1158" spans="1:21" ht="15" hidden="1" customHeight="1" x14ac:dyDescent="0.3">
      <c r="A1158" s="330"/>
      <c r="B1158" s="56">
        <v>94</v>
      </c>
      <c r="C1158" s="57" t="str">
        <f t="shared" ca="1" si="198"/>
        <v>11.13</v>
      </c>
      <c r="D1158" s="57" t="str">
        <f t="shared" ca="1" si="199"/>
        <v>na</v>
      </c>
      <c r="E1158" s="57" t="s">
        <v>16</v>
      </c>
      <c r="F1158" s="64" t="str">
        <f t="shared" ca="1" si="200"/>
        <v>https://conservatoire.agglo-larochelle.fr/musique</v>
      </c>
      <c r="G1158" s="57" t="str">
        <f t="shared" ca="1" si="201"/>
        <v>AA</v>
      </c>
      <c r="H1158" s="57" t="str">
        <f t="shared" ca="1" si="202"/>
        <v/>
      </c>
      <c r="I1158" s="57" t="str">
        <f t="shared" ca="1" si="203"/>
        <v/>
      </c>
      <c r="J1158" s="59" t="str">
        <f t="shared" ca="1" si="204"/>
        <v/>
      </c>
      <c r="K1158" s="60" t="str">
        <f t="shared" ca="1" si="205"/>
        <v/>
      </c>
      <c r="L1158" s="60"/>
      <c r="M1158" s="60">
        <f t="shared" ca="1" si="206"/>
        <v>0</v>
      </c>
      <c r="N1158" s="61" t="str">
        <f t="shared" ca="1" si="207"/>
        <v/>
      </c>
      <c r="O1158" s="61"/>
      <c r="P1158" s="62"/>
      <c r="Q1158" s="62"/>
      <c r="R1158" s="62"/>
      <c r="S1158" s="62"/>
      <c r="T1158" s="62"/>
      <c r="U1158" s="63">
        <f t="shared" si="197"/>
        <v>0</v>
      </c>
    </row>
    <row r="1159" spans="1:21" ht="15" hidden="1" customHeight="1" x14ac:dyDescent="0.3">
      <c r="A1159" s="330"/>
      <c r="B1159" s="56">
        <v>94</v>
      </c>
      <c r="C1159" s="57" t="str">
        <f t="shared" ca="1" si="198"/>
        <v>11.13</v>
      </c>
      <c r="D1159" s="57" t="str">
        <f t="shared" ca="1" si="199"/>
        <v>na</v>
      </c>
      <c r="E1159" s="57" t="s">
        <v>19</v>
      </c>
      <c r="F1159" s="64" t="str">
        <f t="shared" ca="1" si="200"/>
        <v>https://conservatoire.agglo-larochelle.fr/musique/parcours-du-musicien</v>
      </c>
      <c r="G1159" s="57" t="str">
        <f t="shared" ca="1" si="201"/>
        <v>AA</v>
      </c>
      <c r="H1159" s="57" t="str">
        <f t="shared" ca="1" si="202"/>
        <v/>
      </c>
      <c r="I1159" s="57" t="str">
        <f t="shared" ca="1" si="203"/>
        <v/>
      </c>
      <c r="J1159" s="59" t="str">
        <f t="shared" ca="1" si="204"/>
        <v/>
      </c>
      <c r="K1159" s="60" t="str">
        <f t="shared" ca="1" si="205"/>
        <v/>
      </c>
      <c r="L1159" s="60"/>
      <c r="M1159" s="60">
        <f t="shared" ca="1" si="206"/>
        <v>0</v>
      </c>
      <c r="N1159" s="61" t="str">
        <f t="shared" ca="1" si="207"/>
        <v/>
      </c>
      <c r="O1159" s="61"/>
      <c r="P1159" s="62"/>
      <c r="Q1159" s="62"/>
      <c r="R1159" s="62"/>
      <c r="S1159" s="62"/>
      <c r="T1159" s="62"/>
      <c r="U1159" s="63">
        <f t="shared" si="197"/>
        <v>0</v>
      </c>
    </row>
    <row r="1160" spans="1:21" ht="15" hidden="1" customHeight="1" x14ac:dyDescent="0.3">
      <c r="A1160" s="330"/>
      <c r="B1160" s="46">
        <v>94</v>
      </c>
      <c r="C1160" s="47" t="str">
        <f t="shared" ca="1" si="198"/>
        <v>11.13</v>
      </c>
      <c r="D1160" s="47" t="str">
        <f t="shared" ca="1" si="199"/>
        <v>na</v>
      </c>
      <c r="E1160" s="47" t="s">
        <v>22</v>
      </c>
      <c r="F1160" s="65" t="str">
        <f t="shared" ca="1" si="200"/>
        <v>https://conservatoire.agglo-larochelle.fr/musique/enseignants-musique</v>
      </c>
      <c r="G1160" s="47" t="str">
        <f t="shared" ca="1" si="201"/>
        <v>AA</v>
      </c>
      <c r="H1160" s="47" t="str">
        <f t="shared" ca="1" si="202"/>
        <v/>
      </c>
      <c r="I1160" s="47" t="str">
        <f t="shared" ca="1" si="203"/>
        <v/>
      </c>
      <c r="J1160" s="49" t="str">
        <f t="shared" ca="1" si="204"/>
        <v/>
      </c>
      <c r="K1160" s="50" t="str">
        <f t="shared" ca="1" si="205"/>
        <v/>
      </c>
      <c r="L1160" s="50"/>
      <c r="M1160" s="50">
        <f t="shared" ca="1" si="206"/>
        <v>0</v>
      </c>
      <c r="N1160" s="51" t="str">
        <f t="shared" ca="1" si="207"/>
        <v/>
      </c>
      <c r="O1160" s="51"/>
      <c r="P1160" s="52"/>
      <c r="Q1160" s="52"/>
      <c r="R1160" s="52"/>
      <c r="S1160" s="52"/>
      <c r="T1160" s="52"/>
      <c r="U1160" s="53">
        <f t="shared" ref="U1160:U1223" si="208">SUM($P1160:$T1160)</f>
        <v>0</v>
      </c>
    </row>
    <row r="1161" spans="1:21" ht="15" hidden="1" customHeight="1" x14ac:dyDescent="0.3">
      <c r="A1161" s="330"/>
      <c r="B1161" s="56">
        <v>94</v>
      </c>
      <c r="C1161" s="57" t="str">
        <f t="shared" ca="1" si="198"/>
        <v>11.13</v>
      </c>
      <c r="D1161" s="57" t="str">
        <f t="shared" ca="1" si="199"/>
        <v>na</v>
      </c>
      <c r="E1161" s="57" t="s">
        <v>25</v>
      </c>
      <c r="F1161" s="64" t="str">
        <f t="shared" ca="1" si="200"/>
        <v>https://conservatoire.agglo-larochelle.fr/agenda?</v>
      </c>
      <c r="G1161" s="57" t="str">
        <f t="shared" ca="1" si="201"/>
        <v>AA</v>
      </c>
      <c r="H1161" s="57" t="str">
        <f t="shared" ca="1" si="202"/>
        <v/>
      </c>
      <c r="I1161" s="57" t="str">
        <f t="shared" ca="1" si="203"/>
        <v/>
      </c>
      <c r="J1161" s="59" t="str">
        <f t="shared" ca="1" si="204"/>
        <v/>
      </c>
      <c r="K1161" s="60" t="str">
        <f t="shared" ca="1" si="205"/>
        <v/>
      </c>
      <c r="L1161" s="60"/>
      <c r="M1161" s="60">
        <f t="shared" ca="1" si="206"/>
        <v>0</v>
      </c>
      <c r="N1161" s="61" t="str">
        <f t="shared" ca="1" si="207"/>
        <v/>
      </c>
      <c r="O1161" s="61"/>
      <c r="P1161" s="62"/>
      <c r="Q1161" s="62"/>
      <c r="R1161" s="62"/>
      <c r="S1161" s="62"/>
      <c r="T1161" s="62"/>
      <c r="U1161" s="63">
        <f t="shared" si="208"/>
        <v>0</v>
      </c>
    </row>
    <row r="1162" spans="1:21" ht="15" hidden="1" customHeight="1" x14ac:dyDescent="0.3">
      <c r="A1162" s="330"/>
      <c r="B1162" s="56">
        <v>94</v>
      </c>
      <c r="C1162" s="57" t="str">
        <f t="shared" ca="1" si="198"/>
        <v>11.13</v>
      </c>
      <c r="D1162" s="57" t="str">
        <f t="shared" ca="1" si="199"/>
        <v>na</v>
      </c>
      <c r="E1162" s="57" t="s">
        <v>28</v>
      </c>
      <c r="F1162" s="64" t="str">
        <f t="shared" ca="1" si="200"/>
        <v>https://conservatoire.agglo-larochelle.fr/agenda?article=conservatoire-funky-band-et-ateliers-musiques-actuelles</v>
      </c>
      <c r="G1162" s="57" t="str">
        <f t="shared" ca="1" si="201"/>
        <v>AA</v>
      </c>
      <c r="H1162" s="57" t="str">
        <f t="shared" ca="1" si="202"/>
        <v/>
      </c>
      <c r="I1162" s="57" t="str">
        <f t="shared" ca="1" si="203"/>
        <v/>
      </c>
      <c r="J1162" s="59" t="str">
        <f t="shared" ca="1" si="204"/>
        <v/>
      </c>
      <c r="K1162" s="60" t="str">
        <f t="shared" ca="1" si="205"/>
        <v/>
      </c>
      <c r="L1162" s="60"/>
      <c r="M1162" s="60">
        <f t="shared" ca="1" si="206"/>
        <v>0</v>
      </c>
      <c r="N1162" s="61" t="str">
        <f t="shared" ca="1" si="207"/>
        <v/>
      </c>
      <c r="O1162" s="61"/>
      <c r="P1162" s="62"/>
      <c r="Q1162" s="62"/>
      <c r="R1162" s="62"/>
      <c r="S1162" s="62"/>
      <c r="T1162" s="62"/>
      <c r="U1162" s="63">
        <f t="shared" si="208"/>
        <v>0</v>
      </c>
    </row>
    <row r="1163" spans="1:21" ht="15" hidden="1" customHeight="1" x14ac:dyDescent="0.3">
      <c r="A1163" s="330"/>
      <c r="B1163" s="56">
        <v>94</v>
      </c>
      <c r="C1163" s="57" t="str">
        <f t="shared" ca="1" si="198"/>
        <v>11.13</v>
      </c>
      <c r="D1163" s="57" t="str">
        <f t="shared" ca="1" si="199"/>
        <v>na</v>
      </c>
      <c r="E1163" s="57" t="s">
        <v>31</v>
      </c>
      <c r="F1163" s="64" t="str">
        <f t="shared" ca="1" si="200"/>
        <v>https://conservatoire.agglo-larochelle.fr/actualites</v>
      </c>
      <c r="G1163" s="57" t="str">
        <f t="shared" ca="1" si="201"/>
        <v>AA</v>
      </c>
      <c r="H1163" s="57" t="str">
        <f t="shared" ca="1" si="202"/>
        <v/>
      </c>
      <c r="I1163" s="57" t="str">
        <f t="shared" ca="1" si="203"/>
        <v/>
      </c>
      <c r="J1163" s="59" t="str">
        <f t="shared" ca="1" si="204"/>
        <v/>
      </c>
      <c r="K1163" s="60" t="str">
        <f t="shared" ca="1" si="205"/>
        <v/>
      </c>
      <c r="L1163" s="60"/>
      <c r="M1163" s="60">
        <f t="shared" ca="1" si="206"/>
        <v>0</v>
      </c>
      <c r="N1163" s="61" t="str">
        <f t="shared" ca="1" si="207"/>
        <v/>
      </c>
      <c r="O1163" s="61"/>
      <c r="P1163" s="62"/>
      <c r="Q1163" s="62"/>
      <c r="R1163" s="62"/>
      <c r="S1163" s="62"/>
      <c r="T1163" s="62"/>
      <c r="U1163" s="63">
        <f t="shared" si="208"/>
        <v>0</v>
      </c>
    </row>
    <row r="1164" spans="1:21" ht="15" hidden="1" customHeight="1" x14ac:dyDescent="0.3">
      <c r="A1164" s="330"/>
      <c r="B1164" s="56">
        <v>94</v>
      </c>
      <c r="C1164" s="57" t="str">
        <f t="shared" ca="1" si="198"/>
        <v>11.13</v>
      </c>
      <c r="D1164" s="57" t="str">
        <f t="shared" ca="1" si="199"/>
        <v>na</v>
      </c>
      <c r="E1164" s="57" t="s">
        <v>34</v>
      </c>
      <c r="F1164" s="64" t="str">
        <f t="shared" ca="1" si="200"/>
        <v>https://conservatoire.agglo-larochelle.fr/-/ouverture-de-saison</v>
      </c>
      <c r="G1164" s="57" t="str">
        <f t="shared" ca="1" si="201"/>
        <v>AA</v>
      </c>
      <c r="H1164" s="57" t="str">
        <f t="shared" ca="1" si="202"/>
        <v/>
      </c>
      <c r="I1164" s="57" t="str">
        <f t="shared" ca="1" si="203"/>
        <v/>
      </c>
      <c r="J1164" s="59" t="str">
        <f t="shared" ca="1" si="204"/>
        <v/>
      </c>
      <c r="K1164" s="60" t="str">
        <f t="shared" ca="1" si="205"/>
        <v/>
      </c>
      <c r="L1164" s="60"/>
      <c r="M1164" s="60">
        <f t="shared" ca="1" si="206"/>
        <v>0</v>
      </c>
      <c r="N1164" s="61" t="str">
        <f t="shared" ca="1" si="207"/>
        <v/>
      </c>
      <c r="O1164" s="61"/>
      <c r="P1164" s="62"/>
      <c r="Q1164" s="62"/>
      <c r="R1164" s="62"/>
      <c r="S1164" s="62"/>
      <c r="T1164" s="62"/>
      <c r="U1164" s="63">
        <f t="shared" si="208"/>
        <v>0</v>
      </c>
    </row>
    <row r="1165" spans="1:21" ht="15" hidden="1" customHeight="1" x14ac:dyDescent="0.3">
      <c r="A1165" s="330"/>
      <c r="B1165" s="56">
        <v>94</v>
      </c>
      <c r="C1165" s="57" t="str">
        <f t="shared" ca="1" si="198"/>
        <v>11.13</v>
      </c>
      <c r="D1165" s="57" t="str">
        <f t="shared" ca="1" si="199"/>
        <v>c</v>
      </c>
      <c r="E1165" s="57" t="s">
        <v>37</v>
      </c>
      <c r="F1165" s="64" t="str">
        <f t="shared" ca="1" si="200"/>
        <v>https://conservatoire.agglo-larochelle.fr/contactez-nous</v>
      </c>
      <c r="G1165" s="57" t="str">
        <f t="shared" ca="1" si="201"/>
        <v>AA</v>
      </c>
      <c r="H1165" s="57" t="str">
        <f t="shared" ca="1" si="202"/>
        <v/>
      </c>
      <c r="I1165" s="57" t="str">
        <f t="shared" ca="1" si="203"/>
        <v/>
      </c>
      <c r="J1165" s="59" t="str">
        <f t="shared" ca="1" si="204"/>
        <v/>
      </c>
      <c r="K1165" s="60" t="str">
        <f t="shared" ca="1" si="205"/>
        <v/>
      </c>
      <c r="L1165" s="60"/>
      <c r="M1165" s="60">
        <f t="shared" ca="1" si="206"/>
        <v>0</v>
      </c>
      <c r="N1165" s="61" t="str">
        <f t="shared" ca="1" si="207"/>
        <v/>
      </c>
      <c r="O1165" s="61"/>
      <c r="P1165" s="62"/>
      <c r="Q1165" s="62"/>
      <c r="R1165" s="62"/>
      <c r="S1165" s="62"/>
      <c r="T1165" s="62"/>
      <c r="U1165" s="63">
        <f t="shared" si="208"/>
        <v>0</v>
      </c>
    </row>
    <row r="1166" spans="1:21" ht="15" hidden="1" customHeight="1" x14ac:dyDescent="0.3">
      <c r="A1166" s="330"/>
      <c r="B1166" s="56">
        <v>94</v>
      </c>
      <c r="C1166" s="57" t="str">
        <f t="shared" ca="1" si="198"/>
        <v>11.13</v>
      </c>
      <c r="D1166" s="57" t="str">
        <f t="shared" ca="1" si="199"/>
        <v>na</v>
      </c>
      <c r="E1166" s="57" t="s">
        <v>40</v>
      </c>
      <c r="F1166" s="64" t="str">
        <f t="shared" ca="1" si="200"/>
        <v>https://conservatoire.agglo-larochelle.fr/pratique/reseau-des-ecoles-de-l-agglo?article=puilboreau-a-deux-pas-de-la</v>
      </c>
      <c r="G1166" s="57" t="str">
        <f t="shared" ca="1" si="201"/>
        <v>AA</v>
      </c>
      <c r="H1166" s="57" t="str">
        <f t="shared" ca="1" si="202"/>
        <v/>
      </c>
      <c r="I1166" s="57" t="str">
        <f t="shared" ca="1" si="203"/>
        <v/>
      </c>
      <c r="J1166" s="59" t="str">
        <f t="shared" ca="1" si="204"/>
        <v/>
      </c>
      <c r="K1166" s="60" t="str">
        <f t="shared" ca="1" si="205"/>
        <v/>
      </c>
      <c r="L1166" s="60"/>
      <c r="M1166" s="60">
        <f t="shared" ca="1" si="206"/>
        <v>0</v>
      </c>
      <c r="N1166" s="61" t="str">
        <f t="shared" ca="1" si="207"/>
        <v/>
      </c>
      <c r="O1166" s="61"/>
      <c r="P1166" s="62"/>
      <c r="Q1166" s="62"/>
      <c r="R1166" s="62"/>
      <c r="S1166" s="62"/>
      <c r="T1166" s="62"/>
      <c r="U1166" s="63">
        <f t="shared" si="208"/>
        <v>0</v>
      </c>
    </row>
    <row r="1167" spans="1:21" ht="15" hidden="1" customHeight="1" x14ac:dyDescent="0.3">
      <c r="A1167" s="330"/>
      <c r="B1167" s="56">
        <v>94</v>
      </c>
      <c r="C1167" s="57" t="str">
        <f t="shared" ca="1" si="198"/>
        <v>11.13</v>
      </c>
      <c r="D1167" s="57" t="str">
        <f t="shared" ca="1" si="199"/>
        <v>na</v>
      </c>
      <c r="E1167" s="57" t="s">
        <v>43</v>
      </c>
      <c r="F1167" s="64" t="str">
        <f t="shared" ca="1" si="200"/>
        <v>https://conservatoire.agglo-larochelle.fr/ressources-documentaires</v>
      </c>
      <c r="G1167" s="57" t="str">
        <f t="shared" ca="1" si="201"/>
        <v>AA</v>
      </c>
      <c r="H1167" s="57" t="str">
        <f t="shared" ca="1" si="202"/>
        <v/>
      </c>
      <c r="I1167" s="57" t="str">
        <f t="shared" ca="1" si="203"/>
        <v/>
      </c>
      <c r="J1167" s="59" t="str">
        <f t="shared" ca="1" si="204"/>
        <v/>
      </c>
      <c r="K1167" s="60" t="str">
        <f t="shared" ca="1" si="205"/>
        <v/>
      </c>
      <c r="L1167" s="60"/>
      <c r="M1167" s="60">
        <f t="shared" ca="1" si="206"/>
        <v>0</v>
      </c>
      <c r="N1167" s="61" t="str">
        <f t="shared" ca="1" si="207"/>
        <v/>
      </c>
      <c r="O1167" s="61"/>
      <c r="P1167" s="62"/>
      <c r="Q1167" s="62"/>
      <c r="R1167" s="62"/>
      <c r="S1167" s="62"/>
      <c r="T1167" s="62"/>
      <c r="U1167" s="63">
        <f t="shared" si="208"/>
        <v>0</v>
      </c>
    </row>
    <row r="1168" spans="1:21" ht="15" hidden="1" customHeight="1" x14ac:dyDescent="0.3">
      <c r="A1168" s="330"/>
      <c r="B1168" s="56">
        <v>94</v>
      </c>
      <c r="C1168" s="57" t="str">
        <f t="shared" ca="1" si="198"/>
        <v>11.13</v>
      </c>
      <c r="D1168" s="57" t="str">
        <f t="shared" ca="1" si="199"/>
        <v>na</v>
      </c>
      <c r="E1168" s="57" t="s">
        <v>46</v>
      </c>
      <c r="F1168" s="64" t="str">
        <f t="shared" ca="1" si="200"/>
        <v>https://conservatoire.agglo-larochelle.fr/accessibilite</v>
      </c>
      <c r="G1168" s="57" t="str">
        <f t="shared" ca="1" si="201"/>
        <v>AA</v>
      </c>
      <c r="H1168" s="57" t="str">
        <f t="shared" ca="1" si="202"/>
        <v/>
      </c>
      <c r="I1168" s="57" t="str">
        <f t="shared" ca="1" si="203"/>
        <v/>
      </c>
      <c r="J1168" s="59" t="str">
        <f t="shared" ca="1" si="204"/>
        <v/>
      </c>
      <c r="K1168" s="60" t="str">
        <f t="shared" ca="1" si="205"/>
        <v/>
      </c>
      <c r="L1168" s="60"/>
      <c r="M1168" s="60">
        <f t="shared" ca="1" si="206"/>
        <v>0</v>
      </c>
      <c r="N1168" s="61" t="str">
        <f t="shared" ca="1" si="207"/>
        <v/>
      </c>
      <c r="O1168" s="61"/>
      <c r="P1168" s="62"/>
      <c r="Q1168" s="62"/>
      <c r="R1168" s="62"/>
      <c r="S1168" s="62"/>
      <c r="T1168" s="62"/>
      <c r="U1168" s="63">
        <f t="shared" si="208"/>
        <v>0</v>
      </c>
    </row>
    <row r="1169" spans="1:21" ht="15" hidden="1" customHeight="1" x14ac:dyDescent="0.3">
      <c r="A1169" s="330"/>
      <c r="B1169" s="56">
        <v>94</v>
      </c>
      <c r="C1169" s="57" t="str">
        <f t="shared" ca="1" si="198"/>
        <v>11.13</v>
      </c>
      <c r="D1169" s="57" t="str">
        <f t="shared" ca="1" si="199"/>
        <v>na</v>
      </c>
      <c r="E1169" s="57" t="s">
        <v>49</v>
      </c>
      <c r="F1169" s="64" t="str">
        <f t="shared" ca="1" si="200"/>
        <v>https://conservatoire.agglo-larochelle.fr/mentions-legales</v>
      </c>
      <c r="G1169" s="57" t="str">
        <f t="shared" ca="1" si="201"/>
        <v>AA</v>
      </c>
      <c r="H1169" s="57" t="str">
        <f t="shared" ca="1" si="202"/>
        <v/>
      </c>
      <c r="I1169" s="57" t="str">
        <f t="shared" ca="1" si="203"/>
        <v/>
      </c>
      <c r="J1169" s="59" t="str">
        <f t="shared" ca="1" si="204"/>
        <v/>
      </c>
      <c r="K1169" s="60" t="str">
        <f t="shared" ca="1" si="205"/>
        <v/>
      </c>
      <c r="L1169" s="60"/>
      <c r="M1169" s="60">
        <f t="shared" ca="1" si="206"/>
        <v>0</v>
      </c>
      <c r="N1169" s="61" t="str">
        <f t="shared" ca="1" si="207"/>
        <v/>
      </c>
      <c r="O1169" s="61"/>
      <c r="P1169" s="62"/>
      <c r="Q1169" s="62"/>
      <c r="R1169" s="62"/>
      <c r="S1169" s="62"/>
      <c r="T1169" s="62"/>
      <c r="U1169" s="63">
        <f t="shared" si="208"/>
        <v>0</v>
      </c>
    </row>
    <row r="1170" spans="1:21" ht="15" hidden="1" customHeight="1" x14ac:dyDescent="0.3">
      <c r="A1170" s="330" t="s">
        <v>96</v>
      </c>
      <c r="B1170" s="56">
        <v>95</v>
      </c>
      <c r="C1170" s="57" t="str">
        <f t="shared" ca="1" si="198"/>
        <v>12.1</v>
      </c>
      <c r="D1170" s="57" t="str">
        <f t="shared" ca="1" si="199"/>
        <v>c</v>
      </c>
      <c r="E1170" s="57" t="s">
        <v>10</v>
      </c>
      <c r="F1170" s="64" t="str">
        <f t="shared" ca="1" si="200"/>
        <v>https://conservatoire.agglo-larochelle.fr/</v>
      </c>
      <c r="G1170" s="57" t="str">
        <f t="shared" ca="1" si="201"/>
        <v>AA</v>
      </c>
      <c r="H1170" s="57" t="str">
        <f t="shared" ca="1" si="202"/>
        <v/>
      </c>
      <c r="I1170" s="57" t="str">
        <f t="shared" ca="1" si="203"/>
        <v/>
      </c>
      <c r="J1170" s="59" t="str">
        <f t="shared" ca="1" si="204"/>
        <v/>
      </c>
      <c r="K1170" s="60" t="str">
        <f t="shared" ca="1" si="205"/>
        <v/>
      </c>
      <c r="L1170" s="60"/>
      <c r="M1170" s="60">
        <f t="shared" ca="1" si="206"/>
        <v>0</v>
      </c>
      <c r="N1170" s="61" t="str">
        <f t="shared" ca="1" si="207"/>
        <v/>
      </c>
      <c r="O1170" s="61"/>
      <c r="P1170" s="62"/>
      <c r="Q1170" s="62"/>
      <c r="R1170" s="62"/>
      <c r="S1170" s="62"/>
      <c r="T1170" s="62"/>
      <c r="U1170" s="63">
        <f t="shared" si="208"/>
        <v>0</v>
      </c>
    </row>
    <row r="1171" spans="1:21" ht="15" hidden="1" customHeight="1" x14ac:dyDescent="0.3">
      <c r="A1171" s="330"/>
      <c r="B1171" s="56">
        <v>95</v>
      </c>
      <c r="C1171" s="57" t="str">
        <f t="shared" ca="1" si="198"/>
        <v>12.1</v>
      </c>
      <c r="D1171" s="57" t="str">
        <f t="shared" ca="1" si="199"/>
        <v>c</v>
      </c>
      <c r="E1171" s="57" t="s">
        <v>13</v>
      </c>
      <c r="F1171" s="64" t="str">
        <f t="shared" ca="1" si="200"/>
        <v>https://conservatoire.agglo-larochelle.fr/plan-du-site</v>
      </c>
      <c r="G1171" s="57" t="str">
        <f t="shared" ca="1" si="201"/>
        <v>AA</v>
      </c>
      <c r="H1171" s="57" t="str">
        <f t="shared" ca="1" si="202"/>
        <v/>
      </c>
      <c r="I1171" s="57" t="str">
        <f t="shared" ca="1" si="203"/>
        <v/>
      </c>
      <c r="J1171" s="59" t="str">
        <f t="shared" ca="1" si="204"/>
        <v/>
      </c>
      <c r="K1171" s="60" t="str">
        <f t="shared" ca="1" si="205"/>
        <v/>
      </c>
      <c r="L1171" s="60"/>
      <c r="M1171" s="60">
        <f t="shared" ca="1" si="206"/>
        <v>0</v>
      </c>
      <c r="N1171" s="61" t="str">
        <f t="shared" ca="1" si="207"/>
        <v/>
      </c>
      <c r="O1171" s="61"/>
      <c r="P1171" s="62"/>
      <c r="Q1171" s="62"/>
      <c r="R1171" s="62"/>
      <c r="S1171" s="62"/>
      <c r="T1171" s="62"/>
      <c r="U1171" s="63">
        <f t="shared" si="208"/>
        <v>0</v>
      </c>
    </row>
    <row r="1172" spans="1:21" ht="15" hidden="1" customHeight="1" x14ac:dyDescent="0.3">
      <c r="A1172" s="330"/>
      <c r="B1172" s="56">
        <v>95</v>
      </c>
      <c r="C1172" s="57" t="str">
        <f t="shared" ca="1" si="198"/>
        <v>12.1</v>
      </c>
      <c r="D1172" s="57" t="str">
        <f t="shared" ca="1" si="199"/>
        <v>c</v>
      </c>
      <c r="E1172" s="57" t="s">
        <v>16</v>
      </c>
      <c r="F1172" s="64" t="str">
        <f t="shared" ca="1" si="200"/>
        <v>https://conservatoire.agglo-larochelle.fr/musique</v>
      </c>
      <c r="G1172" s="57" t="str">
        <f t="shared" ca="1" si="201"/>
        <v>AA</v>
      </c>
      <c r="H1172" s="57" t="str">
        <f t="shared" ca="1" si="202"/>
        <v/>
      </c>
      <c r="I1172" s="57" t="str">
        <f t="shared" ca="1" si="203"/>
        <v/>
      </c>
      <c r="J1172" s="59" t="str">
        <f t="shared" ca="1" si="204"/>
        <v/>
      </c>
      <c r="K1172" s="60" t="str">
        <f t="shared" ca="1" si="205"/>
        <v/>
      </c>
      <c r="L1172" s="60"/>
      <c r="M1172" s="60">
        <f t="shared" ca="1" si="206"/>
        <v>0</v>
      </c>
      <c r="N1172" s="61" t="str">
        <f t="shared" ca="1" si="207"/>
        <v/>
      </c>
      <c r="O1172" s="61"/>
      <c r="P1172" s="62"/>
      <c r="Q1172" s="62"/>
      <c r="R1172" s="62"/>
      <c r="S1172" s="62"/>
      <c r="T1172" s="62"/>
      <c r="U1172" s="63">
        <f t="shared" si="208"/>
        <v>0</v>
      </c>
    </row>
    <row r="1173" spans="1:21" ht="15" hidden="1" customHeight="1" x14ac:dyDescent="0.3">
      <c r="A1173" s="330"/>
      <c r="B1173" s="56">
        <v>95</v>
      </c>
      <c r="C1173" s="57" t="str">
        <f t="shared" ca="1" si="198"/>
        <v>12.1</v>
      </c>
      <c r="D1173" s="57" t="str">
        <f t="shared" ca="1" si="199"/>
        <v>c</v>
      </c>
      <c r="E1173" s="57" t="s">
        <v>19</v>
      </c>
      <c r="F1173" s="64" t="str">
        <f t="shared" ca="1" si="200"/>
        <v>https://conservatoire.agglo-larochelle.fr/musique/parcours-du-musicien</v>
      </c>
      <c r="G1173" s="57" t="str">
        <f t="shared" ca="1" si="201"/>
        <v>AA</v>
      </c>
      <c r="H1173" s="57" t="str">
        <f t="shared" ca="1" si="202"/>
        <v/>
      </c>
      <c r="I1173" s="57" t="str">
        <f t="shared" ca="1" si="203"/>
        <v/>
      </c>
      <c r="J1173" s="59" t="str">
        <f t="shared" ca="1" si="204"/>
        <v/>
      </c>
      <c r="K1173" s="60" t="str">
        <f t="shared" ca="1" si="205"/>
        <v/>
      </c>
      <c r="L1173" s="60"/>
      <c r="M1173" s="60">
        <f t="shared" ca="1" si="206"/>
        <v>0</v>
      </c>
      <c r="N1173" s="61" t="str">
        <f t="shared" ca="1" si="207"/>
        <v/>
      </c>
      <c r="O1173" s="61"/>
      <c r="P1173" s="62"/>
      <c r="Q1173" s="62"/>
      <c r="R1173" s="62"/>
      <c r="S1173" s="62"/>
      <c r="T1173" s="62"/>
      <c r="U1173" s="63">
        <f t="shared" si="208"/>
        <v>0</v>
      </c>
    </row>
    <row r="1174" spans="1:21" ht="15" hidden="1" customHeight="1" x14ac:dyDescent="0.3">
      <c r="A1174" s="330"/>
      <c r="B1174" s="56">
        <v>95</v>
      </c>
      <c r="C1174" s="57" t="str">
        <f t="shared" ca="1" si="198"/>
        <v>12.1</v>
      </c>
      <c r="D1174" s="57" t="str">
        <f t="shared" ca="1" si="199"/>
        <v>c</v>
      </c>
      <c r="E1174" s="57" t="s">
        <v>22</v>
      </c>
      <c r="F1174" s="64" t="str">
        <f t="shared" ca="1" si="200"/>
        <v>https://conservatoire.agglo-larochelle.fr/musique/enseignants-musique</v>
      </c>
      <c r="G1174" s="57" t="str">
        <f t="shared" ca="1" si="201"/>
        <v>AA</v>
      </c>
      <c r="H1174" s="57" t="str">
        <f t="shared" ca="1" si="202"/>
        <v/>
      </c>
      <c r="I1174" s="57" t="str">
        <f t="shared" ca="1" si="203"/>
        <v/>
      </c>
      <c r="J1174" s="59" t="str">
        <f t="shared" ca="1" si="204"/>
        <v/>
      </c>
      <c r="K1174" s="60" t="str">
        <f t="shared" ca="1" si="205"/>
        <v/>
      </c>
      <c r="L1174" s="60"/>
      <c r="M1174" s="60">
        <f t="shared" ca="1" si="206"/>
        <v>0</v>
      </c>
      <c r="N1174" s="61" t="str">
        <f t="shared" ca="1" si="207"/>
        <v/>
      </c>
      <c r="O1174" s="61"/>
      <c r="P1174" s="62"/>
      <c r="Q1174" s="62"/>
      <c r="R1174" s="62"/>
      <c r="S1174" s="62"/>
      <c r="T1174" s="62"/>
      <c r="U1174" s="63">
        <f t="shared" si="208"/>
        <v>0</v>
      </c>
    </row>
    <row r="1175" spans="1:21" ht="15" hidden="1" customHeight="1" x14ac:dyDescent="0.3">
      <c r="A1175" s="330"/>
      <c r="B1175" s="56">
        <v>95</v>
      </c>
      <c r="C1175" s="57" t="str">
        <f t="shared" ca="1" si="198"/>
        <v>12.1</v>
      </c>
      <c r="D1175" s="57" t="str">
        <f t="shared" ca="1" si="199"/>
        <v>c</v>
      </c>
      <c r="E1175" s="57" t="s">
        <v>25</v>
      </c>
      <c r="F1175" s="64" t="str">
        <f t="shared" ca="1" si="200"/>
        <v>https://conservatoire.agglo-larochelle.fr/agenda?</v>
      </c>
      <c r="G1175" s="57" t="str">
        <f t="shared" ca="1" si="201"/>
        <v>AA</v>
      </c>
      <c r="H1175" s="57" t="str">
        <f t="shared" ca="1" si="202"/>
        <v/>
      </c>
      <c r="I1175" s="57" t="str">
        <f t="shared" ca="1" si="203"/>
        <v/>
      </c>
      <c r="J1175" s="59" t="str">
        <f t="shared" ca="1" si="204"/>
        <v/>
      </c>
      <c r="K1175" s="60" t="str">
        <f t="shared" ca="1" si="205"/>
        <v/>
      </c>
      <c r="L1175" s="60"/>
      <c r="M1175" s="60">
        <f t="shared" ca="1" si="206"/>
        <v>0</v>
      </c>
      <c r="N1175" s="61" t="str">
        <f t="shared" ca="1" si="207"/>
        <v/>
      </c>
      <c r="O1175" s="61"/>
      <c r="P1175" s="62"/>
      <c r="Q1175" s="62"/>
      <c r="R1175" s="62"/>
      <c r="S1175" s="62"/>
      <c r="T1175" s="62"/>
      <c r="U1175" s="63">
        <f t="shared" si="208"/>
        <v>0</v>
      </c>
    </row>
    <row r="1176" spans="1:21" ht="15" hidden="1" customHeight="1" x14ac:dyDescent="0.3">
      <c r="A1176" s="330"/>
      <c r="B1176" s="56">
        <v>95</v>
      </c>
      <c r="C1176" s="57" t="str">
        <f t="shared" ca="1" si="198"/>
        <v>12.1</v>
      </c>
      <c r="D1176" s="57" t="str">
        <f t="shared" ca="1" si="199"/>
        <v>c</v>
      </c>
      <c r="E1176" s="57" t="s">
        <v>28</v>
      </c>
      <c r="F1176" s="64" t="str">
        <f t="shared" ca="1" si="200"/>
        <v>https://conservatoire.agglo-larochelle.fr/agenda?article=conservatoire-funky-band-et-ateliers-musiques-actuelles</v>
      </c>
      <c r="G1176" s="57" t="str">
        <f t="shared" ca="1" si="201"/>
        <v>AA</v>
      </c>
      <c r="H1176" s="57" t="str">
        <f t="shared" ca="1" si="202"/>
        <v/>
      </c>
      <c r="I1176" s="57" t="str">
        <f t="shared" ca="1" si="203"/>
        <v/>
      </c>
      <c r="J1176" s="59" t="str">
        <f t="shared" ca="1" si="204"/>
        <v/>
      </c>
      <c r="K1176" s="60" t="str">
        <f t="shared" ca="1" si="205"/>
        <v/>
      </c>
      <c r="L1176" s="60"/>
      <c r="M1176" s="60">
        <f t="shared" ca="1" si="206"/>
        <v>0</v>
      </c>
      <c r="N1176" s="61" t="str">
        <f t="shared" ca="1" si="207"/>
        <v/>
      </c>
      <c r="O1176" s="61"/>
      <c r="P1176" s="62"/>
      <c r="Q1176" s="62"/>
      <c r="R1176" s="62"/>
      <c r="S1176" s="62"/>
      <c r="T1176" s="62"/>
      <c r="U1176" s="63">
        <f t="shared" si="208"/>
        <v>0</v>
      </c>
    </row>
    <row r="1177" spans="1:21" ht="15" hidden="1" customHeight="1" x14ac:dyDescent="0.3">
      <c r="A1177" s="330"/>
      <c r="B1177" s="56">
        <v>95</v>
      </c>
      <c r="C1177" s="57" t="str">
        <f t="shared" ref="C1177:C1240" ca="1" si="209">IF(INDIRECT($E1177&amp;"!B"&amp;$B1177)=0,"",INDIRECT($E1177&amp;"!B"&amp;$B1177))</f>
        <v>12.1</v>
      </c>
      <c r="D1177" s="57" t="str">
        <f t="shared" ref="D1177:D1240" ca="1" si="210">IF(INDIRECT($E1177&amp;"!F"&amp;$B1177)=0,"",INDIRECT($E1177&amp;"!F"&amp;$B1177))</f>
        <v>c</v>
      </c>
      <c r="E1177" s="57" t="s">
        <v>31</v>
      </c>
      <c r="F1177" s="64" t="str">
        <f t="shared" ref="F1177:F1240" ca="1" si="211">HYPERLINK(INDIRECT($E1177&amp;"!C3"))</f>
        <v>https://conservatoire.agglo-larochelle.fr/actualites</v>
      </c>
      <c r="G1177" s="57" t="str">
        <f t="shared" ref="G1177:G1240" ca="1" si="212">IF(INDIRECT($E1177&amp;"!C"&amp;$B1177)=0,"",INDIRECT($E1177&amp;"!C"&amp;$B1177))</f>
        <v>AA</v>
      </c>
      <c r="H1177" s="57" t="str">
        <f t="shared" ref="H1177:H1240" ca="1" si="213">IF(INDIRECT($E1177&amp;"!D"&amp;$B1177)=0,"",INDIRECT($E1177&amp;"!D"&amp;$B1177))</f>
        <v/>
      </c>
      <c r="I1177" s="57" t="str">
        <f t="shared" ref="I1177:I1240" ca="1" si="214">IF(INDIRECT($E1177&amp;"!H"&amp;$B1177)=0,"",INDIRECT($E1177&amp;"!H"&amp;$B1177))</f>
        <v/>
      </c>
      <c r="J1177" s="59" t="str">
        <f t="shared" ref="J1177:J1240" ca="1" si="215">IF(INDIRECT($E1177&amp;"!I"&amp;$B1177)=0,"",INDIRECT($E1177&amp;"!I"&amp;$B1177))</f>
        <v/>
      </c>
      <c r="K1177" s="60" t="str">
        <f t="shared" ref="K1177:K1240" ca="1" si="216">IFERROR(VLOOKUP($J1177,$W$1:$AA$4,(MATCH($I1177,$X$5:$AA$5,0))+1,FALSE),"")</f>
        <v/>
      </c>
      <c r="L1177" s="60"/>
      <c r="M1177" s="60">
        <f t="shared" ref="M1177:M1240" ca="1" si="217">COUNTIFS($C$7:$C$1491,$C1177,$D$7:$D$1491,"nc")</f>
        <v>0</v>
      </c>
      <c r="N1177" s="61" t="str">
        <f t="shared" ref="N1177:N1240" ca="1" si="218">IF(INDIRECT($E1177&amp;"!J"&amp;$B1177)=0,"",INDIRECT($E1177&amp;"!J"&amp;$B1177))</f>
        <v/>
      </c>
      <c r="O1177" s="61"/>
      <c r="P1177" s="62"/>
      <c r="Q1177" s="62"/>
      <c r="R1177" s="62"/>
      <c r="S1177" s="62"/>
      <c r="T1177" s="62"/>
      <c r="U1177" s="63">
        <f t="shared" si="208"/>
        <v>0</v>
      </c>
    </row>
    <row r="1178" spans="1:21" ht="15" hidden="1" customHeight="1" x14ac:dyDescent="0.3">
      <c r="A1178" s="330"/>
      <c r="B1178" s="46">
        <v>95</v>
      </c>
      <c r="C1178" s="47" t="str">
        <f t="shared" ca="1" si="209"/>
        <v>12.1</v>
      </c>
      <c r="D1178" s="47" t="str">
        <f t="shared" ca="1" si="210"/>
        <v>c</v>
      </c>
      <c r="E1178" s="47" t="s">
        <v>34</v>
      </c>
      <c r="F1178" s="65" t="str">
        <f t="shared" ca="1" si="211"/>
        <v>https://conservatoire.agglo-larochelle.fr/-/ouverture-de-saison</v>
      </c>
      <c r="G1178" s="47" t="str">
        <f t="shared" ca="1" si="212"/>
        <v>AA</v>
      </c>
      <c r="H1178" s="47" t="str">
        <f t="shared" ca="1" si="213"/>
        <v/>
      </c>
      <c r="I1178" s="47" t="str">
        <f t="shared" ca="1" si="214"/>
        <v/>
      </c>
      <c r="J1178" s="49" t="str">
        <f t="shared" ca="1" si="215"/>
        <v/>
      </c>
      <c r="K1178" s="50" t="str">
        <f t="shared" ca="1" si="216"/>
        <v/>
      </c>
      <c r="L1178" s="50"/>
      <c r="M1178" s="50">
        <f t="shared" ca="1" si="217"/>
        <v>0</v>
      </c>
      <c r="N1178" s="51" t="str">
        <f t="shared" ca="1" si="218"/>
        <v/>
      </c>
      <c r="O1178" s="51"/>
      <c r="P1178" s="52"/>
      <c r="Q1178" s="52"/>
      <c r="R1178" s="52"/>
      <c r="S1178" s="52"/>
      <c r="T1178" s="52"/>
      <c r="U1178" s="53">
        <f t="shared" si="208"/>
        <v>0</v>
      </c>
    </row>
    <row r="1179" spans="1:21" ht="15" hidden="1" customHeight="1" x14ac:dyDescent="0.3">
      <c r="A1179" s="330"/>
      <c r="B1179" s="56">
        <v>95</v>
      </c>
      <c r="C1179" s="57" t="str">
        <f t="shared" ca="1" si="209"/>
        <v>12.1</v>
      </c>
      <c r="D1179" s="57" t="str">
        <f t="shared" ca="1" si="210"/>
        <v>c</v>
      </c>
      <c r="E1179" s="57" t="s">
        <v>37</v>
      </c>
      <c r="F1179" s="64" t="str">
        <f t="shared" ca="1" si="211"/>
        <v>https://conservatoire.agglo-larochelle.fr/contactez-nous</v>
      </c>
      <c r="G1179" s="57" t="str">
        <f t="shared" ca="1" si="212"/>
        <v>AA</v>
      </c>
      <c r="H1179" s="57" t="str">
        <f t="shared" ca="1" si="213"/>
        <v/>
      </c>
      <c r="I1179" s="57" t="str">
        <f t="shared" ca="1" si="214"/>
        <v/>
      </c>
      <c r="J1179" s="59" t="str">
        <f t="shared" ca="1" si="215"/>
        <v/>
      </c>
      <c r="K1179" s="60" t="str">
        <f t="shared" ca="1" si="216"/>
        <v/>
      </c>
      <c r="L1179" s="60"/>
      <c r="M1179" s="60">
        <f t="shared" ca="1" si="217"/>
        <v>0</v>
      </c>
      <c r="N1179" s="61" t="str">
        <f t="shared" ca="1" si="218"/>
        <v/>
      </c>
      <c r="O1179" s="61"/>
      <c r="P1179" s="62"/>
      <c r="Q1179" s="62"/>
      <c r="R1179" s="62"/>
      <c r="S1179" s="62"/>
      <c r="T1179" s="62"/>
      <c r="U1179" s="63">
        <f t="shared" si="208"/>
        <v>0</v>
      </c>
    </row>
    <row r="1180" spans="1:21" ht="15" hidden="1" customHeight="1" x14ac:dyDescent="0.3">
      <c r="A1180" s="330"/>
      <c r="B1180" s="56">
        <v>95</v>
      </c>
      <c r="C1180" s="57" t="str">
        <f t="shared" ca="1" si="209"/>
        <v>12.1</v>
      </c>
      <c r="D1180" s="57" t="str">
        <f t="shared" ca="1" si="210"/>
        <v>c</v>
      </c>
      <c r="E1180" s="57" t="s">
        <v>40</v>
      </c>
      <c r="F1180" s="64" t="str">
        <f t="shared" ca="1" si="211"/>
        <v>https://conservatoire.agglo-larochelle.fr/pratique/reseau-des-ecoles-de-l-agglo?article=puilboreau-a-deux-pas-de-la</v>
      </c>
      <c r="G1180" s="57" t="str">
        <f t="shared" ca="1" si="212"/>
        <v>AA</v>
      </c>
      <c r="H1180" s="57" t="str">
        <f t="shared" ca="1" si="213"/>
        <v/>
      </c>
      <c r="I1180" s="57" t="str">
        <f t="shared" ca="1" si="214"/>
        <v/>
      </c>
      <c r="J1180" s="59" t="str">
        <f t="shared" ca="1" si="215"/>
        <v/>
      </c>
      <c r="K1180" s="60" t="str">
        <f t="shared" ca="1" si="216"/>
        <v/>
      </c>
      <c r="L1180" s="60"/>
      <c r="M1180" s="60">
        <f t="shared" ca="1" si="217"/>
        <v>0</v>
      </c>
      <c r="N1180" s="61" t="str">
        <f t="shared" ca="1" si="218"/>
        <v/>
      </c>
      <c r="O1180" s="61"/>
      <c r="P1180" s="62"/>
      <c r="Q1180" s="62"/>
      <c r="R1180" s="62"/>
      <c r="S1180" s="62"/>
      <c r="T1180" s="62"/>
      <c r="U1180" s="63">
        <f t="shared" si="208"/>
        <v>0</v>
      </c>
    </row>
    <row r="1181" spans="1:21" ht="15" hidden="1" customHeight="1" x14ac:dyDescent="0.3">
      <c r="A1181" s="330"/>
      <c r="B1181" s="56">
        <v>95</v>
      </c>
      <c r="C1181" s="57" t="str">
        <f t="shared" ca="1" si="209"/>
        <v>12.1</v>
      </c>
      <c r="D1181" s="57" t="str">
        <f t="shared" ca="1" si="210"/>
        <v>c</v>
      </c>
      <c r="E1181" s="57" t="s">
        <v>43</v>
      </c>
      <c r="F1181" s="64" t="str">
        <f t="shared" ca="1" si="211"/>
        <v>https://conservatoire.agglo-larochelle.fr/ressources-documentaires</v>
      </c>
      <c r="G1181" s="57" t="str">
        <f t="shared" ca="1" si="212"/>
        <v>AA</v>
      </c>
      <c r="H1181" s="57" t="str">
        <f t="shared" ca="1" si="213"/>
        <v/>
      </c>
      <c r="I1181" s="57" t="str">
        <f t="shared" ca="1" si="214"/>
        <v/>
      </c>
      <c r="J1181" s="59" t="str">
        <f t="shared" ca="1" si="215"/>
        <v/>
      </c>
      <c r="K1181" s="60" t="str">
        <f t="shared" ca="1" si="216"/>
        <v/>
      </c>
      <c r="L1181" s="60"/>
      <c r="M1181" s="60">
        <f t="shared" ca="1" si="217"/>
        <v>0</v>
      </c>
      <c r="N1181" s="61" t="str">
        <f t="shared" ca="1" si="218"/>
        <v/>
      </c>
      <c r="O1181" s="61"/>
      <c r="P1181" s="62"/>
      <c r="Q1181" s="62"/>
      <c r="R1181" s="62"/>
      <c r="S1181" s="62"/>
      <c r="T1181" s="62"/>
      <c r="U1181" s="63">
        <f t="shared" si="208"/>
        <v>0</v>
      </c>
    </row>
    <row r="1182" spans="1:21" ht="15" hidden="1" customHeight="1" x14ac:dyDescent="0.3">
      <c r="A1182" s="330"/>
      <c r="B1182" s="56">
        <v>95</v>
      </c>
      <c r="C1182" s="57" t="str">
        <f t="shared" ca="1" si="209"/>
        <v>12.1</v>
      </c>
      <c r="D1182" s="57" t="str">
        <f t="shared" ca="1" si="210"/>
        <v>na</v>
      </c>
      <c r="E1182" s="57" t="s">
        <v>46</v>
      </c>
      <c r="F1182" s="64" t="str">
        <f t="shared" ca="1" si="211"/>
        <v>https://conservatoire.agglo-larochelle.fr/accessibilite</v>
      </c>
      <c r="G1182" s="57" t="str">
        <f t="shared" ca="1" si="212"/>
        <v>AA</v>
      </c>
      <c r="H1182" s="57" t="str">
        <f t="shared" ca="1" si="213"/>
        <v/>
      </c>
      <c r="I1182" s="57" t="str">
        <f t="shared" ca="1" si="214"/>
        <v/>
      </c>
      <c r="J1182" s="59" t="str">
        <f t="shared" ca="1" si="215"/>
        <v/>
      </c>
      <c r="K1182" s="60" t="str">
        <f t="shared" ca="1" si="216"/>
        <v/>
      </c>
      <c r="L1182" s="60"/>
      <c r="M1182" s="60">
        <f t="shared" ca="1" si="217"/>
        <v>0</v>
      </c>
      <c r="N1182" s="61" t="str">
        <f t="shared" ca="1" si="218"/>
        <v/>
      </c>
      <c r="O1182" s="61"/>
      <c r="P1182" s="62"/>
      <c r="Q1182" s="62"/>
      <c r="R1182" s="62"/>
      <c r="S1182" s="62"/>
      <c r="T1182" s="62"/>
      <c r="U1182" s="63">
        <f t="shared" si="208"/>
        <v>0</v>
      </c>
    </row>
    <row r="1183" spans="1:21" ht="15" hidden="1" customHeight="1" x14ac:dyDescent="0.3">
      <c r="A1183" s="330"/>
      <c r="B1183" s="56">
        <v>95</v>
      </c>
      <c r="C1183" s="57" t="str">
        <f t="shared" ca="1" si="209"/>
        <v>12.1</v>
      </c>
      <c r="D1183" s="57" t="str">
        <f t="shared" ca="1" si="210"/>
        <v>c</v>
      </c>
      <c r="E1183" s="57" t="s">
        <v>49</v>
      </c>
      <c r="F1183" s="64" t="str">
        <f t="shared" ca="1" si="211"/>
        <v>https://conservatoire.agglo-larochelle.fr/mentions-legales</v>
      </c>
      <c r="G1183" s="57" t="str">
        <f t="shared" ca="1" si="212"/>
        <v>AA</v>
      </c>
      <c r="H1183" s="57" t="str">
        <f t="shared" ca="1" si="213"/>
        <v/>
      </c>
      <c r="I1183" s="57" t="str">
        <f t="shared" ca="1" si="214"/>
        <v/>
      </c>
      <c r="J1183" s="59" t="str">
        <f t="shared" ca="1" si="215"/>
        <v/>
      </c>
      <c r="K1183" s="60" t="str">
        <f t="shared" ca="1" si="216"/>
        <v/>
      </c>
      <c r="L1183" s="60"/>
      <c r="M1183" s="60">
        <f t="shared" ca="1" si="217"/>
        <v>0</v>
      </c>
      <c r="N1183" s="61" t="str">
        <f t="shared" ca="1" si="218"/>
        <v/>
      </c>
      <c r="O1183" s="61"/>
      <c r="P1183" s="62"/>
      <c r="Q1183" s="62"/>
      <c r="R1183" s="62"/>
      <c r="S1183" s="62"/>
      <c r="T1183" s="62"/>
      <c r="U1183" s="63">
        <f t="shared" si="208"/>
        <v>0</v>
      </c>
    </row>
    <row r="1184" spans="1:21" ht="15" hidden="1" customHeight="1" x14ac:dyDescent="0.3">
      <c r="A1184" s="330"/>
      <c r="B1184" s="56">
        <v>96</v>
      </c>
      <c r="C1184" s="57" t="str">
        <f t="shared" ca="1" si="209"/>
        <v>12.2</v>
      </c>
      <c r="D1184" s="57" t="str">
        <f t="shared" ca="1" si="210"/>
        <v>c</v>
      </c>
      <c r="E1184" s="57" t="s">
        <v>10</v>
      </c>
      <c r="F1184" s="64" t="str">
        <f t="shared" ca="1" si="211"/>
        <v>https://conservatoire.agglo-larochelle.fr/</v>
      </c>
      <c r="G1184" s="57" t="str">
        <f t="shared" ca="1" si="212"/>
        <v>AA</v>
      </c>
      <c r="H1184" s="57" t="str">
        <f t="shared" ca="1" si="213"/>
        <v/>
      </c>
      <c r="I1184" s="57" t="str">
        <f t="shared" ca="1" si="214"/>
        <v/>
      </c>
      <c r="J1184" s="59" t="str">
        <f t="shared" ca="1" si="215"/>
        <v/>
      </c>
      <c r="K1184" s="60" t="str">
        <f t="shared" ca="1" si="216"/>
        <v/>
      </c>
      <c r="L1184" s="60"/>
      <c r="M1184" s="60">
        <f t="shared" ca="1" si="217"/>
        <v>0</v>
      </c>
      <c r="N1184" s="61" t="str">
        <f t="shared" ca="1" si="218"/>
        <v/>
      </c>
      <c r="O1184" s="61"/>
      <c r="P1184" s="62"/>
      <c r="Q1184" s="62"/>
      <c r="R1184" s="62"/>
      <c r="S1184" s="62"/>
      <c r="T1184" s="62"/>
      <c r="U1184" s="63">
        <f t="shared" si="208"/>
        <v>0</v>
      </c>
    </row>
    <row r="1185" spans="1:21" ht="15" hidden="1" customHeight="1" x14ac:dyDescent="0.3">
      <c r="A1185" s="330"/>
      <c r="B1185" s="56">
        <v>96</v>
      </c>
      <c r="C1185" s="57" t="str">
        <f t="shared" ca="1" si="209"/>
        <v>12.2</v>
      </c>
      <c r="D1185" s="57" t="str">
        <f t="shared" ca="1" si="210"/>
        <v>c</v>
      </c>
      <c r="E1185" s="57" t="s">
        <v>13</v>
      </c>
      <c r="F1185" s="64" t="str">
        <f t="shared" ca="1" si="211"/>
        <v>https://conservatoire.agglo-larochelle.fr/plan-du-site</v>
      </c>
      <c r="G1185" s="57" t="str">
        <f t="shared" ca="1" si="212"/>
        <v>AA</v>
      </c>
      <c r="H1185" s="57" t="str">
        <f t="shared" ca="1" si="213"/>
        <v/>
      </c>
      <c r="I1185" s="57" t="str">
        <f t="shared" ca="1" si="214"/>
        <v/>
      </c>
      <c r="J1185" s="59" t="str">
        <f t="shared" ca="1" si="215"/>
        <v/>
      </c>
      <c r="K1185" s="60" t="str">
        <f t="shared" ca="1" si="216"/>
        <v/>
      </c>
      <c r="L1185" s="60"/>
      <c r="M1185" s="60">
        <f t="shared" ca="1" si="217"/>
        <v>0</v>
      </c>
      <c r="N1185" s="61" t="str">
        <f t="shared" ca="1" si="218"/>
        <v/>
      </c>
      <c r="O1185" s="61"/>
      <c r="P1185" s="62"/>
      <c r="Q1185" s="62"/>
      <c r="R1185" s="62"/>
      <c r="S1185" s="62"/>
      <c r="T1185" s="62"/>
      <c r="U1185" s="63">
        <f t="shared" si="208"/>
        <v>0</v>
      </c>
    </row>
    <row r="1186" spans="1:21" ht="15" hidden="1" customHeight="1" x14ac:dyDescent="0.3">
      <c r="A1186" s="330"/>
      <c r="B1186" s="56">
        <v>96</v>
      </c>
      <c r="C1186" s="57" t="str">
        <f t="shared" ca="1" si="209"/>
        <v>12.2</v>
      </c>
      <c r="D1186" s="57" t="str">
        <f t="shared" ca="1" si="210"/>
        <v>c</v>
      </c>
      <c r="E1186" s="57" t="s">
        <v>16</v>
      </c>
      <c r="F1186" s="64" t="str">
        <f t="shared" ca="1" si="211"/>
        <v>https://conservatoire.agglo-larochelle.fr/musique</v>
      </c>
      <c r="G1186" s="57" t="str">
        <f t="shared" ca="1" si="212"/>
        <v>AA</v>
      </c>
      <c r="H1186" s="57" t="str">
        <f t="shared" ca="1" si="213"/>
        <v/>
      </c>
      <c r="I1186" s="57" t="str">
        <f t="shared" ca="1" si="214"/>
        <v/>
      </c>
      <c r="J1186" s="59" t="str">
        <f t="shared" ca="1" si="215"/>
        <v/>
      </c>
      <c r="K1186" s="60" t="str">
        <f t="shared" ca="1" si="216"/>
        <v/>
      </c>
      <c r="L1186" s="60"/>
      <c r="M1186" s="60">
        <f t="shared" ca="1" si="217"/>
        <v>0</v>
      </c>
      <c r="N1186" s="61" t="str">
        <f t="shared" ca="1" si="218"/>
        <v/>
      </c>
      <c r="O1186" s="61"/>
      <c r="P1186" s="62"/>
      <c r="Q1186" s="62"/>
      <c r="R1186" s="62"/>
      <c r="S1186" s="62"/>
      <c r="T1186" s="62"/>
      <c r="U1186" s="63">
        <f t="shared" si="208"/>
        <v>0</v>
      </c>
    </row>
    <row r="1187" spans="1:21" ht="15" hidden="1" customHeight="1" x14ac:dyDescent="0.3">
      <c r="A1187" s="330"/>
      <c r="B1187" s="56">
        <v>96</v>
      </c>
      <c r="C1187" s="57" t="str">
        <f t="shared" ca="1" si="209"/>
        <v>12.2</v>
      </c>
      <c r="D1187" s="57" t="str">
        <f t="shared" ca="1" si="210"/>
        <v>c</v>
      </c>
      <c r="E1187" s="57" t="s">
        <v>19</v>
      </c>
      <c r="F1187" s="64" t="str">
        <f t="shared" ca="1" si="211"/>
        <v>https://conservatoire.agglo-larochelle.fr/musique/parcours-du-musicien</v>
      </c>
      <c r="G1187" s="57" t="str">
        <f t="shared" ca="1" si="212"/>
        <v>AA</v>
      </c>
      <c r="H1187" s="57" t="str">
        <f t="shared" ca="1" si="213"/>
        <v/>
      </c>
      <c r="I1187" s="57" t="str">
        <f t="shared" ca="1" si="214"/>
        <v/>
      </c>
      <c r="J1187" s="59" t="str">
        <f t="shared" ca="1" si="215"/>
        <v/>
      </c>
      <c r="K1187" s="60" t="str">
        <f t="shared" ca="1" si="216"/>
        <v/>
      </c>
      <c r="L1187" s="60"/>
      <c r="M1187" s="60">
        <f t="shared" ca="1" si="217"/>
        <v>0</v>
      </c>
      <c r="N1187" s="61" t="str">
        <f t="shared" ca="1" si="218"/>
        <v/>
      </c>
      <c r="O1187" s="61"/>
      <c r="P1187" s="62"/>
      <c r="Q1187" s="62"/>
      <c r="R1187" s="62"/>
      <c r="S1187" s="62"/>
      <c r="T1187" s="62"/>
      <c r="U1187" s="63">
        <f t="shared" si="208"/>
        <v>0</v>
      </c>
    </row>
    <row r="1188" spans="1:21" ht="15" hidden="1" customHeight="1" x14ac:dyDescent="0.3">
      <c r="A1188" s="330"/>
      <c r="B1188" s="56">
        <v>96</v>
      </c>
      <c r="C1188" s="57" t="str">
        <f t="shared" ca="1" si="209"/>
        <v>12.2</v>
      </c>
      <c r="D1188" s="57" t="str">
        <f t="shared" ca="1" si="210"/>
        <v>c</v>
      </c>
      <c r="E1188" s="57" t="s">
        <v>22</v>
      </c>
      <c r="F1188" s="64" t="str">
        <f t="shared" ca="1" si="211"/>
        <v>https://conservatoire.agglo-larochelle.fr/musique/enseignants-musique</v>
      </c>
      <c r="G1188" s="57" t="str">
        <f t="shared" ca="1" si="212"/>
        <v>AA</v>
      </c>
      <c r="H1188" s="57" t="str">
        <f t="shared" ca="1" si="213"/>
        <v/>
      </c>
      <c r="I1188" s="57" t="str">
        <f t="shared" ca="1" si="214"/>
        <v/>
      </c>
      <c r="J1188" s="59" t="str">
        <f t="shared" ca="1" si="215"/>
        <v/>
      </c>
      <c r="K1188" s="60" t="str">
        <f t="shared" ca="1" si="216"/>
        <v/>
      </c>
      <c r="L1188" s="60"/>
      <c r="M1188" s="60">
        <f t="shared" ca="1" si="217"/>
        <v>0</v>
      </c>
      <c r="N1188" s="61" t="str">
        <f t="shared" ca="1" si="218"/>
        <v/>
      </c>
      <c r="O1188" s="61"/>
      <c r="P1188" s="62"/>
      <c r="Q1188" s="62"/>
      <c r="R1188" s="62"/>
      <c r="S1188" s="62"/>
      <c r="T1188" s="62"/>
      <c r="U1188" s="63">
        <f t="shared" si="208"/>
        <v>0</v>
      </c>
    </row>
    <row r="1189" spans="1:21" ht="15" hidden="1" customHeight="1" x14ac:dyDescent="0.3">
      <c r="A1189" s="330"/>
      <c r="B1189" s="56">
        <v>96</v>
      </c>
      <c r="C1189" s="57" t="str">
        <f t="shared" ca="1" si="209"/>
        <v>12.2</v>
      </c>
      <c r="D1189" s="57" t="str">
        <f t="shared" ca="1" si="210"/>
        <v>c</v>
      </c>
      <c r="E1189" s="57" t="s">
        <v>25</v>
      </c>
      <c r="F1189" s="64" t="str">
        <f t="shared" ca="1" si="211"/>
        <v>https://conservatoire.agglo-larochelle.fr/agenda?</v>
      </c>
      <c r="G1189" s="57" t="str">
        <f t="shared" ca="1" si="212"/>
        <v>AA</v>
      </c>
      <c r="H1189" s="57" t="str">
        <f t="shared" ca="1" si="213"/>
        <v/>
      </c>
      <c r="I1189" s="57" t="str">
        <f t="shared" ca="1" si="214"/>
        <v/>
      </c>
      <c r="J1189" s="59" t="str">
        <f t="shared" ca="1" si="215"/>
        <v/>
      </c>
      <c r="K1189" s="60" t="str">
        <f t="shared" ca="1" si="216"/>
        <v/>
      </c>
      <c r="L1189" s="60"/>
      <c r="M1189" s="60">
        <f t="shared" ca="1" si="217"/>
        <v>0</v>
      </c>
      <c r="N1189" s="61" t="str">
        <f t="shared" ca="1" si="218"/>
        <v/>
      </c>
      <c r="O1189" s="61"/>
      <c r="P1189" s="62"/>
      <c r="Q1189" s="62"/>
      <c r="R1189" s="62"/>
      <c r="S1189" s="62"/>
      <c r="T1189" s="62"/>
      <c r="U1189" s="63">
        <f t="shared" si="208"/>
        <v>0</v>
      </c>
    </row>
    <row r="1190" spans="1:21" ht="15" hidden="1" customHeight="1" x14ac:dyDescent="0.3">
      <c r="A1190" s="330"/>
      <c r="B1190" s="56">
        <v>96</v>
      </c>
      <c r="C1190" s="57" t="str">
        <f t="shared" ca="1" si="209"/>
        <v>12.2</v>
      </c>
      <c r="D1190" s="57" t="str">
        <f t="shared" ca="1" si="210"/>
        <v>c</v>
      </c>
      <c r="E1190" s="57" t="s">
        <v>28</v>
      </c>
      <c r="F1190" s="64" t="str">
        <f t="shared" ca="1" si="211"/>
        <v>https://conservatoire.agglo-larochelle.fr/agenda?article=conservatoire-funky-band-et-ateliers-musiques-actuelles</v>
      </c>
      <c r="G1190" s="57" t="str">
        <f t="shared" ca="1" si="212"/>
        <v>AA</v>
      </c>
      <c r="H1190" s="57" t="str">
        <f t="shared" ca="1" si="213"/>
        <v/>
      </c>
      <c r="I1190" s="57" t="str">
        <f t="shared" ca="1" si="214"/>
        <v/>
      </c>
      <c r="J1190" s="59" t="str">
        <f t="shared" ca="1" si="215"/>
        <v/>
      </c>
      <c r="K1190" s="60" t="str">
        <f t="shared" ca="1" si="216"/>
        <v/>
      </c>
      <c r="L1190" s="60"/>
      <c r="M1190" s="60">
        <f t="shared" ca="1" si="217"/>
        <v>0</v>
      </c>
      <c r="N1190" s="61" t="str">
        <f t="shared" ca="1" si="218"/>
        <v/>
      </c>
      <c r="O1190" s="61"/>
      <c r="P1190" s="62"/>
      <c r="Q1190" s="62"/>
      <c r="R1190" s="62"/>
      <c r="S1190" s="62"/>
      <c r="T1190" s="62"/>
      <c r="U1190" s="63">
        <f t="shared" si="208"/>
        <v>0</v>
      </c>
    </row>
    <row r="1191" spans="1:21" ht="15" hidden="1" customHeight="1" x14ac:dyDescent="0.3">
      <c r="A1191" s="330"/>
      <c r="B1191" s="56">
        <v>96</v>
      </c>
      <c r="C1191" s="57" t="str">
        <f t="shared" ca="1" si="209"/>
        <v>12.2</v>
      </c>
      <c r="D1191" s="57" t="str">
        <f t="shared" ca="1" si="210"/>
        <v>c</v>
      </c>
      <c r="E1191" s="57" t="s">
        <v>31</v>
      </c>
      <c r="F1191" s="64" t="str">
        <f t="shared" ca="1" si="211"/>
        <v>https://conservatoire.agglo-larochelle.fr/actualites</v>
      </c>
      <c r="G1191" s="57" t="str">
        <f t="shared" ca="1" si="212"/>
        <v>AA</v>
      </c>
      <c r="H1191" s="57" t="str">
        <f t="shared" ca="1" si="213"/>
        <v/>
      </c>
      <c r="I1191" s="57" t="str">
        <f t="shared" ca="1" si="214"/>
        <v/>
      </c>
      <c r="J1191" s="59" t="str">
        <f t="shared" ca="1" si="215"/>
        <v/>
      </c>
      <c r="K1191" s="60" t="str">
        <f t="shared" ca="1" si="216"/>
        <v/>
      </c>
      <c r="L1191" s="60"/>
      <c r="M1191" s="60">
        <f t="shared" ca="1" si="217"/>
        <v>0</v>
      </c>
      <c r="N1191" s="61" t="str">
        <f t="shared" ca="1" si="218"/>
        <v/>
      </c>
      <c r="O1191" s="61"/>
      <c r="P1191" s="62"/>
      <c r="Q1191" s="62"/>
      <c r="R1191" s="62"/>
      <c r="S1191" s="62"/>
      <c r="T1191" s="62"/>
      <c r="U1191" s="63">
        <f t="shared" si="208"/>
        <v>0</v>
      </c>
    </row>
    <row r="1192" spans="1:21" ht="15" hidden="1" customHeight="1" x14ac:dyDescent="0.3">
      <c r="A1192" s="330"/>
      <c r="B1192" s="56">
        <v>96</v>
      </c>
      <c r="C1192" s="57" t="str">
        <f t="shared" ca="1" si="209"/>
        <v>12.2</v>
      </c>
      <c r="D1192" s="57" t="str">
        <f t="shared" ca="1" si="210"/>
        <v>c</v>
      </c>
      <c r="E1192" s="57" t="s">
        <v>34</v>
      </c>
      <c r="F1192" s="64" t="str">
        <f t="shared" ca="1" si="211"/>
        <v>https://conservatoire.agglo-larochelle.fr/-/ouverture-de-saison</v>
      </c>
      <c r="G1192" s="57" t="str">
        <f t="shared" ca="1" si="212"/>
        <v>AA</v>
      </c>
      <c r="H1192" s="57" t="str">
        <f t="shared" ca="1" si="213"/>
        <v/>
      </c>
      <c r="I1192" s="57" t="str">
        <f t="shared" ca="1" si="214"/>
        <v/>
      </c>
      <c r="J1192" s="59" t="str">
        <f t="shared" ca="1" si="215"/>
        <v/>
      </c>
      <c r="K1192" s="60" t="str">
        <f t="shared" ca="1" si="216"/>
        <v/>
      </c>
      <c r="L1192" s="60"/>
      <c r="M1192" s="60">
        <f t="shared" ca="1" si="217"/>
        <v>0</v>
      </c>
      <c r="N1192" s="61" t="str">
        <f t="shared" ca="1" si="218"/>
        <v/>
      </c>
      <c r="O1192" s="61"/>
      <c r="P1192" s="62"/>
      <c r="Q1192" s="62"/>
      <c r="R1192" s="62"/>
      <c r="S1192" s="62"/>
      <c r="T1192" s="62"/>
      <c r="U1192" s="63">
        <f t="shared" si="208"/>
        <v>0</v>
      </c>
    </row>
    <row r="1193" spans="1:21" ht="15" hidden="1" customHeight="1" x14ac:dyDescent="0.3">
      <c r="A1193" s="330"/>
      <c r="B1193" s="56">
        <v>96</v>
      </c>
      <c r="C1193" s="57" t="str">
        <f t="shared" ca="1" si="209"/>
        <v>12.2</v>
      </c>
      <c r="D1193" s="57" t="str">
        <f t="shared" ca="1" si="210"/>
        <v>c</v>
      </c>
      <c r="E1193" s="57" t="s">
        <v>37</v>
      </c>
      <c r="F1193" s="64" t="str">
        <f t="shared" ca="1" si="211"/>
        <v>https://conservatoire.agglo-larochelle.fr/contactez-nous</v>
      </c>
      <c r="G1193" s="57" t="str">
        <f t="shared" ca="1" si="212"/>
        <v>AA</v>
      </c>
      <c r="H1193" s="57" t="str">
        <f t="shared" ca="1" si="213"/>
        <v/>
      </c>
      <c r="I1193" s="57" t="str">
        <f t="shared" ca="1" si="214"/>
        <v/>
      </c>
      <c r="J1193" s="59" t="str">
        <f t="shared" ca="1" si="215"/>
        <v/>
      </c>
      <c r="K1193" s="60" t="str">
        <f t="shared" ca="1" si="216"/>
        <v/>
      </c>
      <c r="L1193" s="60"/>
      <c r="M1193" s="60">
        <f t="shared" ca="1" si="217"/>
        <v>0</v>
      </c>
      <c r="N1193" s="61" t="str">
        <f t="shared" ca="1" si="218"/>
        <v/>
      </c>
      <c r="O1193" s="61"/>
      <c r="P1193" s="62"/>
      <c r="Q1193" s="62"/>
      <c r="R1193" s="62"/>
      <c r="S1193" s="62"/>
      <c r="T1193" s="62"/>
      <c r="U1193" s="63">
        <f t="shared" si="208"/>
        <v>0</v>
      </c>
    </row>
    <row r="1194" spans="1:21" ht="15" hidden="1" customHeight="1" x14ac:dyDescent="0.3">
      <c r="A1194" s="330"/>
      <c r="B1194" s="56">
        <v>96</v>
      </c>
      <c r="C1194" s="57" t="str">
        <f t="shared" ca="1" si="209"/>
        <v>12.2</v>
      </c>
      <c r="D1194" s="57" t="str">
        <f t="shared" ca="1" si="210"/>
        <v>c</v>
      </c>
      <c r="E1194" s="57" t="s">
        <v>40</v>
      </c>
      <c r="F1194" s="64" t="str">
        <f t="shared" ca="1" si="211"/>
        <v>https://conservatoire.agglo-larochelle.fr/pratique/reseau-des-ecoles-de-l-agglo?article=puilboreau-a-deux-pas-de-la</v>
      </c>
      <c r="G1194" s="57" t="str">
        <f t="shared" ca="1" si="212"/>
        <v>AA</v>
      </c>
      <c r="H1194" s="57" t="str">
        <f t="shared" ca="1" si="213"/>
        <v/>
      </c>
      <c r="I1194" s="57" t="str">
        <f t="shared" ca="1" si="214"/>
        <v/>
      </c>
      <c r="J1194" s="59" t="str">
        <f t="shared" ca="1" si="215"/>
        <v/>
      </c>
      <c r="K1194" s="60" t="str">
        <f t="shared" ca="1" si="216"/>
        <v/>
      </c>
      <c r="L1194" s="60"/>
      <c r="M1194" s="60">
        <f t="shared" ca="1" si="217"/>
        <v>0</v>
      </c>
      <c r="N1194" s="61" t="str">
        <f t="shared" ca="1" si="218"/>
        <v/>
      </c>
      <c r="O1194" s="61"/>
      <c r="P1194" s="62"/>
      <c r="Q1194" s="62"/>
      <c r="R1194" s="62"/>
      <c r="S1194" s="62"/>
      <c r="T1194" s="62"/>
      <c r="U1194" s="63">
        <f t="shared" si="208"/>
        <v>0</v>
      </c>
    </row>
    <row r="1195" spans="1:21" ht="15" hidden="1" customHeight="1" x14ac:dyDescent="0.3">
      <c r="A1195" s="330"/>
      <c r="B1195" s="56">
        <v>96</v>
      </c>
      <c r="C1195" s="57" t="str">
        <f t="shared" ca="1" si="209"/>
        <v>12.2</v>
      </c>
      <c r="D1195" s="57" t="str">
        <f t="shared" ca="1" si="210"/>
        <v>c</v>
      </c>
      <c r="E1195" s="57" t="s">
        <v>43</v>
      </c>
      <c r="F1195" s="64" t="str">
        <f t="shared" ca="1" si="211"/>
        <v>https://conservatoire.agglo-larochelle.fr/ressources-documentaires</v>
      </c>
      <c r="G1195" s="57" t="str">
        <f t="shared" ca="1" si="212"/>
        <v>AA</v>
      </c>
      <c r="H1195" s="57" t="str">
        <f t="shared" ca="1" si="213"/>
        <v/>
      </c>
      <c r="I1195" s="57" t="str">
        <f t="shared" ca="1" si="214"/>
        <v/>
      </c>
      <c r="J1195" s="59" t="str">
        <f t="shared" ca="1" si="215"/>
        <v/>
      </c>
      <c r="K1195" s="60" t="str">
        <f t="shared" ca="1" si="216"/>
        <v/>
      </c>
      <c r="L1195" s="60"/>
      <c r="M1195" s="60">
        <f t="shared" ca="1" si="217"/>
        <v>0</v>
      </c>
      <c r="N1195" s="61" t="str">
        <f t="shared" ca="1" si="218"/>
        <v/>
      </c>
      <c r="O1195" s="61"/>
      <c r="P1195" s="62"/>
      <c r="Q1195" s="62"/>
      <c r="R1195" s="62"/>
      <c r="S1195" s="62"/>
      <c r="T1195" s="62"/>
      <c r="U1195" s="63">
        <f t="shared" si="208"/>
        <v>0</v>
      </c>
    </row>
    <row r="1196" spans="1:21" ht="15" hidden="1" customHeight="1" x14ac:dyDescent="0.3">
      <c r="A1196" s="330"/>
      <c r="B1196" s="46">
        <v>96</v>
      </c>
      <c r="C1196" s="47" t="str">
        <f t="shared" ca="1" si="209"/>
        <v>12.2</v>
      </c>
      <c r="D1196" s="47" t="str">
        <f t="shared" ca="1" si="210"/>
        <v>na</v>
      </c>
      <c r="E1196" s="47" t="s">
        <v>46</v>
      </c>
      <c r="F1196" s="65" t="str">
        <f t="shared" ca="1" si="211"/>
        <v>https://conservatoire.agglo-larochelle.fr/accessibilite</v>
      </c>
      <c r="G1196" s="47" t="str">
        <f t="shared" ca="1" si="212"/>
        <v>AA</v>
      </c>
      <c r="H1196" s="47" t="str">
        <f t="shared" ca="1" si="213"/>
        <v/>
      </c>
      <c r="I1196" s="47" t="str">
        <f t="shared" ca="1" si="214"/>
        <v/>
      </c>
      <c r="J1196" s="49" t="str">
        <f t="shared" ca="1" si="215"/>
        <v/>
      </c>
      <c r="K1196" s="50" t="str">
        <f t="shared" ca="1" si="216"/>
        <v/>
      </c>
      <c r="L1196" s="50"/>
      <c r="M1196" s="50">
        <f t="shared" ca="1" si="217"/>
        <v>0</v>
      </c>
      <c r="N1196" s="51" t="str">
        <f t="shared" ca="1" si="218"/>
        <v/>
      </c>
      <c r="O1196" s="51"/>
      <c r="P1196" s="52"/>
      <c r="Q1196" s="52"/>
      <c r="R1196" s="52"/>
      <c r="S1196" s="52"/>
      <c r="T1196" s="52"/>
      <c r="U1196" s="53">
        <f t="shared" si="208"/>
        <v>0</v>
      </c>
    </row>
    <row r="1197" spans="1:21" ht="15" hidden="1" customHeight="1" x14ac:dyDescent="0.3">
      <c r="A1197" s="330"/>
      <c r="B1197" s="56">
        <v>96</v>
      </c>
      <c r="C1197" s="57" t="str">
        <f t="shared" ca="1" si="209"/>
        <v>12.2</v>
      </c>
      <c r="D1197" s="57" t="str">
        <f t="shared" ca="1" si="210"/>
        <v>c</v>
      </c>
      <c r="E1197" s="57" t="s">
        <v>49</v>
      </c>
      <c r="F1197" s="64" t="str">
        <f t="shared" ca="1" si="211"/>
        <v>https://conservatoire.agglo-larochelle.fr/mentions-legales</v>
      </c>
      <c r="G1197" s="57" t="str">
        <f t="shared" ca="1" si="212"/>
        <v>AA</v>
      </c>
      <c r="H1197" s="57" t="str">
        <f t="shared" ca="1" si="213"/>
        <v/>
      </c>
      <c r="I1197" s="57" t="str">
        <f t="shared" ca="1" si="214"/>
        <v/>
      </c>
      <c r="J1197" s="59" t="str">
        <f t="shared" ca="1" si="215"/>
        <v/>
      </c>
      <c r="K1197" s="60" t="str">
        <f t="shared" ca="1" si="216"/>
        <v/>
      </c>
      <c r="L1197" s="60"/>
      <c r="M1197" s="60">
        <f t="shared" ca="1" si="217"/>
        <v>0</v>
      </c>
      <c r="N1197" s="61" t="str">
        <f t="shared" ca="1" si="218"/>
        <v/>
      </c>
      <c r="O1197" s="61"/>
      <c r="P1197" s="62"/>
      <c r="Q1197" s="62"/>
      <c r="R1197" s="62"/>
      <c r="S1197" s="62"/>
      <c r="T1197" s="62"/>
      <c r="U1197" s="63">
        <f t="shared" si="208"/>
        <v>0</v>
      </c>
    </row>
    <row r="1198" spans="1:21" ht="15" hidden="1" customHeight="1" x14ac:dyDescent="0.3">
      <c r="A1198" s="330"/>
      <c r="B1198" s="56">
        <v>97</v>
      </c>
      <c r="C1198" s="57" t="str">
        <f t="shared" ca="1" si="209"/>
        <v>12.3</v>
      </c>
      <c r="D1198" s="57" t="str">
        <f t="shared" ca="1" si="210"/>
        <v>c</v>
      </c>
      <c r="E1198" s="57" t="s">
        <v>10</v>
      </c>
      <c r="F1198" s="64" t="str">
        <f t="shared" ca="1" si="211"/>
        <v>https://conservatoire.agglo-larochelle.fr/</v>
      </c>
      <c r="G1198" s="57" t="str">
        <f t="shared" ca="1" si="212"/>
        <v>AA</v>
      </c>
      <c r="H1198" s="57" t="str">
        <f t="shared" ca="1" si="213"/>
        <v/>
      </c>
      <c r="I1198" s="57" t="str">
        <f t="shared" ca="1" si="214"/>
        <v/>
      </c>
      <c r="J1198" s="59" t="str">
        <f t="shared" ca="1" si="215"/>
        <v/>
      </c>
      <c r="K1198" s="60" t="str">
        <f t="shared" ca="1" si="216"/>
        <v/>
      </c>
      <c r="L1198" s="60"/>
      <c r="M1198" s="60">
        <f t="shared" ca="1" si="217"/>
        <v>0</v>
      </c>
      <c r="N1198" s="61" t="str">
        <f t="shared" ca="1" si="218"/>
        <v/>
      </c>
      <c r="O1198" s="61"/>
      <c r="P1198" s="62"/>
      <c r="Q1198" s="62"/>
      <c r="R1198" s="62"/>
      <c r="S1198" s="62"/>
      <c r="T1198" s="62"/>
      <c r="U1198" s="63">
        <f t="shared" si="208"/>
        <v>0</v>
      </c>
    </row>
    <row r="1199" spans="1:21" ht="15" hidden="1" customHeight="1" x14ac:dyDescent="0.3">
      <c r="A1199" s="330"/>
      <c r="B1199" s="56">
        <v>97</v>
      </c>
      <c r="C1199" s="57" t="str">
        <f t="shared" ca="1" si="209"/>
        <v>12.3</v>
      </c>
      <c r="D1199" s="57" t="str">
        <f t="shared" ca="1" si="210"/>
        <v>na</v>
      </c>
      <c r="E1199" s="57" t="s">
        <v>13</v>
      </c>
      <c r="F1199" s="64" t="str">
        <f t="shared" ca="1" si="211"/>
        <v>https://conservatoire.agglo-larochelle.fr/plan-du-site</v>
      </c>
      <c r="G1199" s="57" t="str">
        <f t="shared" ca="1" si="212"/>
        <v>AA</v>
      </c>
      <c r="H1199" s="57" t="str">
        <f t="shared" ca="1" si="213"/>
        <v/>
      </c>
      <c r="I1199" s="57" t="str">
        <f t="shared" ca="1" si="214"/>
        <v/>
      </c>
      <c r="J1199" s="59" t="str">
        <f t="shared" ca="1" si="215"/>
        <v/>
      </c>
      <c r="K1199" s="60" t="str">
        <f t="shared" ca="1" si="216"/>
        <v/>
      </c>
      <c r="L1199" s="60"/>
      <c r="M1199" s="60">
        <f t="shared" ca="1" si="217"/>
        <v>0</v>
      </c>
      <c r="N1199" s="61" t="str">
        <f t="shared" ca="1" si="218"/>
        <v/>
      </c>
      <c r="O1199" s="61"/>
      <c r="P1199" s="62"/>
      <c r="Q1199" s="62"/>
      <c r="R1199" s="62"/>
      <c r="S1199" s="62"/>
      <c r="T1199" s="62"/>
      <c r="U1199" s="63">
        <f t="shared" si="208"/>
        <v>0</v>
      </c>
    </row>
    <row r="1200" spans="1:21" ht="15" hidden="1" customHeight="1" x14ac:dyDescent="0.3">
      <c r="A1200" s="330"/>
      <c r="B1200" s="56">
        <v>97</v>
      </c>
      <c r="C1200" s="57" t="str">
        <f t="shared" ca="1" si="209"/>
        <v>12.3</v>
      </c>
      <c r="D1200" s="57" t="str">
        <f t="shared" ca="1" si="210"/>
        <v>c</v>
      </c>
      <c r="E1200" s="57" t="s">
        <v>16</v>
      </c>
      <c r="F1200" s="64" t="str">
        <f t="shared" ca="1" si="211"/>
        <v>https://conservatoire.agglo-larochelle.fr/musique</v>
      </c>
      <c r="G1200" s="57" t="str">
        <f t="shared" ca="1" si="212"/>
        <v>AA</v>
      </c>
      <c r="H1200" s="57" t="str">
        <f t="shared" ca="1" si="213"/>
        <v/>
      </c>
      <c r="I1200" s="57" t="str">
        <f t="shared" ca="1" si="214"/>
        <v/>
      </c>
      <c r="J1200" s="59" t="str">
        <f t="shared" ca="1" si="215"/>
        <v/>
      </c>
      <c r="K1200" s="60" t="str">
        <f t="shared" ca="1" si="216"/>
        <v/>
      </c>
      <c r="L1200" s="60"/>
      <c r="M1200" s="60">
        <f t="shared" ca="1" si="217"/>
        <v>0</v>
      </c>
      <c r="N1200" s="61" t="str">
        <f t="shared" ca="1" si="218"/>
        <v/>
      </c>
      <c r="O1200" s="61"/>
      <c r="P1200" s="62"/>
      <c r="Q1200" s="62"/>
      <c r="R1200" s="62"/>
      <c r="S1200" s="62"/>
      <c r="T1200" s="62"/>
      <c r="U1200" s="63">
        <f t="shared" si="208"/>
        <v>0</v>
      </c>
    </row>
    <row r="1201" spans="1:21" ht="15" hidden="1" customHeight="1" x14ac:dyDescent="0.3">
      <c r="A1201" s="330"/>
      <c r="B1201" s="56">
        <v>97</v>
      </c>
      <c r="C1201" s="57" t="str">
        <f t="shared" ca="1" si="209"/>
        <v>12.3</v>
      </c>
      <c r="D1201" s="57" t="str">
        <f t="shared" ca="1" si="210"/>
        <v>c</v>
      </c>
      <c r="E1201" s="57" t="s">
        <v>19</v>
      </c>
      <c r="F1201" s="64" t="str">
        <f t="shared" ca="1" si="211"/>
        <v>https://conservatoire.agglo-larochelle.fr/musique/parcours-du-musicien</v>
      </c>
      <c r="G1201" s="57" t="str">
        <f t="shared" ca="1" si="212"/>
        <v>AA</v>
      </c>
      <c r="H1201" s="57" t="str">
        <f t="shared" ca="1" si="213"/>
        <v/>
      </c>
      <c r="I1201" s="57" t="str">
        <f t="shared" ca="1" si="214"/>
        <v/>
      </c>
      <c r="J1201" s="59" t="str">
        <f t="shared" ca="1" si="215"/>
        <v/>
      </c>
      <c r="K1201" s="60" t="str">
        <f t="shared" ca="1" si="216"/>
        <v/>
      </c>
      <c r="L1201" s="60"/>
      <c r="M1201" s="60">
        <f t="shared" ca="1" si="217"/>
        <v>0</v>
      </c>
      <c r="N1201" s="61" t="str">
        <f t="shared" ca="1" si="218"/>
        <v/>
      </c>
      <c r="O1201" s="61"/>
      <c r="P1201" s="62"/>
      <c r="Q1201" s="62"/>
      <c r="R1201" s="62"/>
      <c r="S1201" s="62"/>
      <c r="T1201" s="62"/>
      <c r="U1201" s="63">
        <f t="shared" si="208"/>
        <v>0</v>
      </c>
    </row>
    <row r="1202" spans="1:21" ht="15" hidden="1" customHeight="1" x14ac:dyDescent="0.3">
      <c r="A1202" s="330"/>
      <c r="B1202" s="56">
        <v>97</v>
      </c>
      <c r="C1202" s="57" t="str">
        <f t="shared" ca="1" si="209"/>
        <v>12.3</v>
      </c>
      <c r="D1202" s="57" t="str">
        <f t="shared" ca="1" si="210"/>
        <v>c</v>
      </c>
      <c r="E1202" s="57" t="s">
        <v>22</v>
      </c>
      <c r="F1202" s="64" t="str">
        <f t="shared" ca="1" si="211"/>
        <v>https://conservatoire.agglo-larochelle.fr/musique/enseignants-musique</v>
      </c>
      <c r="G1202" s="57" t="str">
        <f t="shared" ca="1" si="212"/>
        <v>AA</v>
      </c>
      <c r="H1202" s="57" t="str">
        <f t="shared" ca="1" si="213"/>
        <v/>
      </c>
      <c r="I1202" s="57" t="str">
        <f t="shared" ca="1" si="214"/>
        <v/>
      </c>
      <c r="J1202" s="59" t="str">
        <f t="shared" ca="1" si="215"/>
        <v/>
      </c>
      <c r="K1202" s="60" t="str">
        <f t="shared" ca="1" si="216"/>
        <v/>
      </c>
      <c r="L1202" s="60"/>
      <c r="M1202" s="60">
        <f t="shared" ca="1" si="217"/>
        <v>0</v>
      </c>
      <c r="N1202" s="61" t="str">
        <f t="shared" ca="1" si="218"/>
        <v/>
      </c>
      <c r="O1202" s="61"/>
      <c r="P1202" s="62"/>
      <c r="Q1202" s="62"/>
      <c r="R1202" s="62"/>
      <c r="S1202" s="62"/>
      <c r="T1202" s="62"/>
      <c r="U1202" s="63">
        <f t="shared" si="208"/>
        <v>0</v>
      </c>
    </row>
    <row r="1203" spans="1:21" ht="15" hidden="1" customHeight="1" x14ac:dyDescent="0.3">
      <c r="A1203" s="330"/>
      <c r="B1203" s="56">
        <v>97</v>
      </c>
      <c r="C1203" s="57" t="str">
        <f t="shared" ca="1" si="209"/>
        <v>12.3</v>
      </c>
      <c r="D1203" s="57" t="str">
        <f t="shared" ca="1" si="210"/>
        <v>c</v>
      </c>
      <c r="E1203" s="57" t="s">
        <v>25</v>
      </c>
      <c r="F1203" s="64" t="str">
        <f t="shared" ca="1" si="211"/>
        <v>https://conservatoire.agglo-larochelle.fr/agenda?</v>
      </c>
      <c r="G1203" s="57" t="str">
        <f t="shared" ca="1" si="212"/>
        <v>AA</v>
      </c>
      <c r="H1203" s="57" t="str">
        <f t="shared" ca="1" si="213"/>
        <v/>
      </c>
      <c r="I1203" s="57" t="str">
        <f t="shared" ca="1" si="214"/>
        <v/>
      </c>
      <c r="J1203" s="59" t="str">
        <f t="shared" ca="1" si="215"/>
        <v/>
      </c>
      <c r="K1203" s="60" t="str">
        <f t="shared" ca="1" si="216"/>
        <v/>
      </c>
      <c r="L1203" s="60"/>
      <c r="M1203" s="60">
        <f t="shared" ca="1" si="217"/>
        <v>0</v>
      </c>
      <c r="N1203" s="61" t="str">
        <f t="shared" ca="1" si="218"/>
        <v/>
      </c>
      <c r="O1203" s="61"/>
      <c r="P1203" s="62"/>
      <c r="Q1203" s="62"/>
      <c r="R1203" s="62"/>
      <c r="S1203" s="62"/>
      <c r="T1203" s="62"/>
      <c r="U1203" s="63">
        <f t="shared" si="208"/>
        <v>0</v>
      </c>
    </row>
    <row r="1204" spans="1:21" ht="15" hidden="1" customHeight="1" x14ac:dyDescent="0.3">
      <c r="A1204" s="330"/>
      <c r="B1204" s="56">
        <v>97</v>
      </c>
      <c r="C1204" s="57" t="str">
        <f t="shared" ca="1" si="209"/>
        <v>12.3</v>
      </c>
      <c r="D1204" s="57" t="str">
        <f t="shared" ca="1" si="210"/>
        <v>c</v>
      </c>
      <c r="E1204" s="57" t="s">
        <v>28</v>
      </c>
      <c r="F1204" s="64" t="str">
        <f t="shared" ca="1" si="211"/>
        <v>https://conservatoire.agglo-larochelle.fr/agenda?article=conservatoire-funky-band-et-ateliers-musiques-actuelles</v>
      </c>
      <c r="G1204" s="57" t="str">
        <f t="shared" ca="1" si="212"/>
        <v>AA</v>
      </c>
      <c r="H1204" s="57" t="str">
        <f t="shared" ca="1" si="213"/>
        <v/>
      </c>
      <c r="I1204" s="57" t="str">
        <f t="shared" ca="1" si="214"/>
        <v/>
      </c>
      <c r="J1204" s="59" t="str">
        <f t="shared" ca="1" si="215"/>
        <v/>
      </c>
      <c r="K1204" s="60" t="str">
        <f t="shared" ca="1" si="216"/>
        <v/>
      </c>
      <c r="L1204" s="60"/>
      <c r="M1204" s="60">
        <f t="shared" ca="1" si="217"/>
        <v>0</v>
      </c>
      <c r="N1204" s="61" t="str">
        <f t="shared" ca="1" si="218"/>
        <v/>
      </c>
      <c r="O1204" s="61"/>
      <c r="P1204" s="62"/>
      <c r="Q1204" s="62"/>
      <c r="R1204" s="62"/>
      <c r="S1204" s="62"/>
      <c r="T1204" s="62"/>
      <c r="U1204" s="63">
        <f t="shared" si="208"/>
        <v>0</v>
      </c>
    </row>
    <row r="1205" spans="1:21" ht="15" hidden="1" customHeight="1" x14ac:dyDescent="0.3">
      <c r="A1205" s="330"/>
      <c r="B1205" s="56">
        <v>97</v>
      </c>
      <c r="C1205" s="57" t="str">
        <f t="shared" ca="1" si="209"/>
        <v>12.3</v>
      </c>
      <c r="D1205" s="57" t="str">
        <f t="shared" ca="1" si="210"/>
        <v>c</v>
      </c>
      <c r="E1205" s="57" t="s">
        <v>31</v>
      </c>
      <c r="F1205" s="64" t="str">
        <f t="shared" ca="1" si="211"/>
        <v>https://conservatoire.agglo-larochelle.fr/actualites</v>
      </c>
      <c r="G1205" s="57" t="str">
        <f t="shared" ca="1" si="212"/>
        <v>AA</v>
      </c>
      <c r="H1205" s="57" t="str">
        <f t="shared" ca="1" si="213"/>
        <v/>
      </c>
      <c r="I1205" s="57" t="str">
        <f t="shared" ca="1" si="214"/>
        <v/>
      </c>
      <c r="J1205" s="59" t="str">
        <f t="shared" ca="1" si="215"/>
        <v/>
      </c>
      <c r="K1205" s="60" t="str">
        <f t="shared" ca="1" si="216"/>
        <v/>
      </c>
      <c r="L1205" s="60"/>
      <c r="M1205" s="60">
        <f t="shared" ca="1" si="217"/>
        <v>0</v>
      </c>
      <c r="N1205" s="61" t="str">
        <f t="shared" ca="1" si="218"/>
        <v/>
      </c>
      <c r="O1205" s="61"/>
      <c r="P1205" s="62"/>
      <c r="Q1205" s="62"/>
      <c r="R1205" s="62"/>
      <c r="S1205" s="62"/>
      <c r="T1205" s="62"/>
      <c r="U1205" s="63">
        <f t="shared" si="208"/>
        <v>0</v>
      </c>
    </row>
    <row r="1206" spans="1:21" ht="15" hidden="1" customHeight="1" x14ac:dyDescent="0.3">
      <c r="A1206" s="330"/>
      <c r="B1206" s="56">
        <v>97</v>
      </c>
      <c r="C1206" s="57" t="str">
        <f t="shared" ca="1" si="209"/>
        <v>12.3</v>
      </c>
      <c r="D1206" s="57" t="str">
        <f t="shared" ca="1" si="210"/>
        <v>c</v>
      </c>
      <c r="E1206" s="57" t="s">
        <v>34</v>
      </c>
      <c r="F1206" s="64" t="str">
        <f t="shared" ca="1" si="211"/>
        <v>https://conservatoire.agglo-larochelle.fr/-/ouverture-de-saison</v>
      </c>
      <c r="G1206" s="57" t="str">
        <f t="shared" ca="1" si="212"/>
        <v>AA</v>
      </c>
      <c r="H1206" s="57" t="str">
        <f t="shared" ca="1" si="213"/>
        <v/>
      </c>
      <c r="I1206" s="57" t="str">
        <f t="shared" ca="1" si="214"/>
        <v/>
      </c>
      <c r="J1206" s="59" t="str">
        <f t="shared" ca="1" si="215"/>
        <v/>
      </c>
      <c r="K1206" s="60" t="str">
        <f t="shared" ca="1" si="216"/>
        <v/>
      </c>
      <c r="L1206" s="60"/>
      <c r="M1206" s="60">
        <f t="shared" ca="1" si="217"/>
        <v>0</v>
      </c>
      <c r="N1206" s="61" t="str">
        <f t="shared" ca="1" si="218"/>
        <v/>
      </c>
      <c r="O1206" s="61"/>
      <c r="P1206" s="62"/>
      <c r="Q1206" s="62"/>
      <c r="R1206" s="62"/>
      <c r="S1206" s="62"/>
      <c r="T1206" s="62"/>
      <c r="U1206" s="63">
        <f t="shared" si="208"/>
        <v>0</v>
      </c>
    </row>
    <row r="1207" spans="1:21" ht="15" hidden="1" customHeight="1" x14ac:dyDescent="0.3">
      <c r="A1207" s="330"/>
      <c r="B1207" s="56">
        <v>97</v>
      </c>
      <c r="C1207" s="57" t="str">
        <f t="shared" ca="1" si="209"/>
        <v>12.3</v>
      </c>
      <c r="D1207" s="57" t="str">
        <f t="shared" ca="1" si="210"/>
        <v>c</v>
      </c>
      <c r="E1207" s="57" t="s">
        <v>37</v>
      </c>
      <c r="F1207" s="64" t="str">
        <f t="shared" ca="1" si="211"/>
        <v>https://conservatoire.agglo-larochelle.fr/contactez-nous</v>
      </c>
      <c r="G1207" s="57" t="str">
        <f t="shared" ca="1" si="212"/>
        <v>AA</v>
      </c>
      <c r="H1207" s="57" t="str">
        <f t="shared" ca="1" si="213"/>
        <v/>
      </c>
      <c r="I1207" s="57" t="str">
        <f t="shared" ca="1" si="214"/>
        <v/>
      </c>
      <c r="J1207" s="59" t="str">
        <f t="shared" ca="1" si="215"/>
        <v/>
      </c>
      <c r="K1207" s="60" t="str">
        <f t="shared" ca="1" si="216"/>
        <v/>
      </c>
      <c r="L1207" s="60"/>
      <c r="M1207" s="60">
        <f t="shared" ca="1" si="217"/>
        <v>0</v>
      </c>
      <c r="N1207" s="61" t="str">
        <f t="shared" ca="1" si="218"/>
        <v/>
      </c>
      <c r="O1207" s="61"/>
      <c r="P1207" s="62"/>
      <c r="Q1207" s="62"/>
      <c r="R1207" s="62"/>
      <c r="S1207" s="62"/>
      <c r="T1207" s="62"/>
      <c r="U1207" s="63">
        <f t="shared" si="208"/>
        <v>0</v>
      </c>
    </row>
    <row r="1208" spans="1:21" ht="15" hidden="1" customHeight="1" x14ac:dyDescent="0.3">
      <c r="A1208" s="330"/>
      <c r="B1208" s="56">
        <v>97</v>
      </c>
      <c r="C1208" s="57" t="str">
        <f t="shared" ca="1" si="209"/>
        <v>12.3</v>
      </c>
      <c r="D1208" s="57" t="str">
        <f t="shared" ca="1" si="210"/>
        <v>c</v>
      </c>
      <c r="E1208" s="57" t="s">
        <v>40</v>
      </c>
      <c r="F1208" s="64" t="str">
        <f t="shared" ca="1" si="211"/>
        <v>https://conservatoire.agglo-larochelle.fr/pratique/reseau-des-ecoles-de-l-agglo?article=puilboreau-a-deux-pas-de-la</v>
      </c>
      <c r="G1208" s="57" t="str">
        <f t="shared" ca="1" si="212"/>
        <v>AA</v>
      </c>
      <c r="H1208" s="57" t="str">
        <f t="shared" ca="1" si="213"/>
        <v/>
      </c>
      <c r="I1208" s="57" t="str">
        <f t="shared" ca="1" si="214"/>
        <v/>
      </c>
      <c r="J1208" s="59" t="str">
        <f t="shared" ca="1" si="215"/>
        <v/>
      </c>
      <c r="K1208" s="60" t="str">
        <f t="shared" ca="1" si="216"/>
        <v/>
      </c>
      <c r="L1208" s="60"/>
      <c r="M1208" s="60">
        <f t="shared" ca="1" si="217"/>
        <v>0</v>
      </c>
      <c r="N1208" s="61" t="str">
        <f t="shared" ca="1" si="218"/>
        <v/>
      </c>
      <c r="O1208" s="61"/>
      <c r="P1208" s="62"/>
      <c r="Q1208" s="62"/>
      <c r="R1208" s="62"/>
      <c r="S1208" s="62"/>
      <c r="T1208" s="62"/>
      <c r="U1208" s="63">
        <f t="shared" si="208"/>
        <v>0</v>
      </c>
    </row>
    <row r="1209" spans="1:21" ht="15" hidden="1" customHeight="1" x14ac:dyDescent="0.3">
      <c r="A1209" s="330"/>
      <c r="B1209" s="56">
        <v>97</v>
      </c>
      <c r="C1209" s="57" t="str">
        <f t="shared" ca="1" si="209"/>
        <v>12.3</v>
      </c>
      <c r="D1209" s="57" t="str">
        <f t="shared" ca="1" si="210"/>
        <v>c</v>
      </c>
      <c r="E1209" s="57" t="s">
        <v>43</v>
      </c>
      <c r="F1209" s="64" t="str">
        <f t="shared" ca="1" si="211"/>
        <v>https://conservatoire.agglo-larochelle.fr/ressources-documentaires</v>
      </c>
      <c r="G1209" s="57" t="str">
        <f t="shared" ca="1" si="212"/>
        <v>AA</v>
      </c>
      <c r="H1209" s="57" t="str">
        <f t="shared" ca="1" si="213"/>
        <v/>
      </c>
      <c r="I1209" s="57" t="str">
        <f t="shared" ca="1" si="214"/>
        <v/>
      </c>
      <c r="J1209" s="59" t="str">
        <f t="shared" ca="1" si="215"/>
        <v/>
      </c>
      <c r="K1209" s="60" t="str">
        <f t="shared" ca="1" si="216"/>
        <v/>
      </c>
      <c r="L1209" s="60"/>
      <c r="M1209" s="60">
        <f t="shared" ca="1" si="217"/>
        <v>0</v>
      </c>
      <c r="N1209" s="61" t="str">
        <f t="shared" ca="1" si="218"/>
        <v/>
      </c>
      <c r="O1209" s="61"/>
      <c r="P1209" s="62"/>
      <c r="Q1209" s="62"/>
      <c r="R1209" s="62"/>
      <c r="S1209" s="62"/>
      <c r="T1209" s="62"/>
      <c r="U1209" s="63">
        <f t="shared" si="208"/>
        <v>0</v>
      </c>
    </row>
    <row r="1210" spans="1:21" ht="15" hidden="1" customHeight="1" x14ac:dyDescent="0.3">
      <c r="A1210" s="330"/>
      <c r="B1210" s="56">
        <v>97</v>
      </c>
      <c r="C1210" s="57" t="str">
        <f t="shared" ca="1" si="209"/>
        <v>12.3</v>
      </c>
      <c r="D1210" s="57" t="str">
        <f t="shared" ca="1" si="210"/>
        <v>na</v>
      </c>
      <c r="E1210" s="57" t="s">
        <v>46</v>
      </c>
      <c r="F1210" s="64" t="str">
        <f t="shared" ca="1" si="211"/>
        <v>https://conservatoire.agglo-larochelle.fr/accessibilite</v>
      </c>
      <c r="G1210" s="57" t="str">
        <f t="shared" ca="1" si="212"/>
        <v>AA</v>
      </c>
      <c r="H1210" s="57" t="str">
        <f t="shared" ca="1" si="213"/>
        <v/>
      </c>
      <c r="I1210" s="57" t="str">
        <f t="shared" ca="1" si="214"/>
        <v/>
      </c>
      <c r="J1210" s="59" t="str">
        <f t="shared" ca="1" si="215"/>
        <v/>
      </c>
      <c r="K1210" s="60" t="str">
        <f t="shared" ca="1" si="216"/>
        <v/>
      </c>
      <c r="L1210" s="60"/>
      <c r="M1210" s="60">
        <f t="shared" ca="1" si="217"/>
        <v>0</v>
      </c>
      <c r="N1210" s="61" t="str">
        <f t="shared" ca="1" si="218"/>
        <v/>
      </c>
      <c r="O1210" s="61"/>
      <c r="P1210" s="62"/>
      <c r="Q1210" s="62"/>
      <c r="R1210" s="62"/>
      <c r="S1210" s="62"/>
      <c r="T1210" s="62"/>
      <c r="U1210" s="63">
        <f t="shared" si="208"/>
        <v>0</v>
      </c>
    </row>
    <row r="1211" spans="1:21" ht="15" hidden="1" customHeight="1" x14ac:dyDescent="0.3">
      <c r="A1211" s="330"/>
      <c r="B1211" s="56">
        <v>97</v>
      </c>
      <c r="C1211" s="57" t="str">
        <f t="shared" ca="1" si="209"/>
        <v>12.3</v>
      </c>
      <c r="D1211" s="57" t="str">
        <f t="shared" ca="1" si="210"/>
        <v>c</v>
      </c>
      <c r="E1211" s="57" t="s">
        <v>49</v>
      </c>
      <c r="F1211" s="64" t="str">
        <f t="shared" ca="1" si="211"/>
        <v>https://conservatoire.agglo-larochelle.fr/mentions-legales</v>
      </c>
      <c r="G1211" s="57" t="str">
        <f t="shared" ca="1" si="212"/>
        <v>AA</v>
      </c>
      <c r="H1211" s="57" t="str">
        <f t="shared" ca="1" si="213"/>
        <v/>
      </c>
      <c r="I1211" s="57" t="str">
        <f t="shared" ca="1" si="214"/>
        <v/>
      </c>
      <c r="J1211" s="59" t="str">
        <f t="shared" ca="1" si="215"/>
        <v/>
      </c>
      <c r="K1211" s="60" t="str">
        <f t="shared" ca="1" si="216"/>
        <v/>
      </c>
      <c r="L1211" s="60"/>
      <c r="M1211" s="60">
        <f t="shared" ca="1" si="217"/>
        <v>0</v>
      </c>
      <c r="N1211" s="61" t="str">
        <f t="shared" ca="1" si="218"/>
        <v/>
      </c>
      <c r="O1211" s="61"/>
      <c r="P1211" s="62"/>
      <c r="Q1211" s="62"/>
      <c r="R1211" s="62"/>
      <c r="S1211" s="62"/>
      <c r="T1211" s="62"/>
      <c r="U1211" s="63">
        <f t="shared" si="208"/>
        <v>0</v>
      </c>
    </row>
    <row r="1212" spans="1:21" ht="15" hidden="1" customHeight="1" x14ac:dyDescent="0.3">
      <c r="A1212" s="330"/>
      <c r="B1212" s="56">
        <v>98</v>
      </c>
      <c r="C1212" s="57" t="str">
        <f t="shared" ca="1" si="209"/>
        <v>12.4</v>
      </c>
      <c r="D1212" s="57" t="str">
        <f t="shared" ca="1" si="210"/>
        <v>c</v>
      </c>
      <c r="E1212" s="57" t="s">
        <v>10</v>
      </c>
      <c r="F1212" s="64" t="str">
        <f t="shared" ca="1" si="211"/>
        <v>https://conservatoire.agglo-larochelle.fr/</v>
      </c>
      <c r="G1212" s="57" t="str">
        <f t="shared" ca="1" si="212"/>
        <v>AA</v>
      </c>
      <c r="H1212" s="57" t="str">
        <f t="shared" ca="1" si="213"/>
        <v/>
      </c>
      <c r="I1212" s="57" t="str">
        <f t="shared" ca="1" si="214"/>
        <v/>
      </c>
      <c r="J1212" s="59" t="str">
        <f t="shared" ca="1" si="215"/>
        <v/>
      </c>
      <c r="K1212" s="60" t="str">
        <f t="shared" ca="1" si="216"/>
        <v/>
      </c>
      <c r="L1212" s="60"/>
      <c r="M1212" s="60">
        <f t="shared" ca="1" si="217"/>
        <v>0</v>
      </c>
      <c r="N1212" s="61" t="str">
        <f t="shared" ca="1" si="218"/>
        <v/>
      </c>
      <c r="O1212" s="61"/>
      <c r="P1212" s="62"/>
      <c r="Q1212" s="62"/>
      <c r="R1212" s="62"/>
      <c r="S1212" s="62"/>
      <c r="T1212" s="62"/>
      <c r="U1212" s="63">
        <f t="shared" si="208"/>
        <v>0</v>
      </c>
    </row>
    <row r="1213" spans="1:21" ht="15" hidden="1" customHeight="1" x14ac:dyDescent="0.3">
      <c r="A1213" s="330"/>
      <c r="B1213" s="56">
        <v>98</v>
      </c>
      <c r="C1213" s="57" t="str">
        <f t="shared" ca="1" si="209"/>
        <v>12.4</v>
      </c>
      <c r="D1213" s="57" t="str">
        <f t="shared" ca="1" si="210"/>
        <v>c</v>
      </c>
      <c r="E1213" s="57" t="s">
        <v>13</v>
      </c>
      <c r="F1213" s="64" t="str">
        <f t="shared" ca="1" si="211"/>
        <v>https://conservatoire.agglo-larochelle.fr/plan-du-site</v>
      </c>
      <c r="G1213" s="57" t="str">
        <f t="shared" ca="1" si="212"/>
        <v>AA</v>
      </c>
      <c r="H1213" s="57" t="str">
        <f t="shared" ca="1" si="213"/>
        <v/>
      </c>
      <c r="I1213" s="57" t="str">
        <f t="shared" ca="1" si="214"/>
        <v/>
      </c>
      <c r="J1213" s="59" t="str">
        <f t="shared" ca="1" si="215"/>
        <v/>
      </c>
      <c r="K1213" s="60" t="str">
        <f t="shared" ca="1" si="216"/>
        <v/>
      </c>
      <c r="L1213" s="60"/>
      <c r="M1213" s="60">
        <f t="shared" ca="1" si="217"/>
        <v>0</v>
      </c>
      <c r="N1213" s="61" t="str">
        <f t="shared" ca="1" si="218"/>
        <v/>
      </c>
      <c r="O1213" s="61"/>
      <c r="P1213" s="62"/>
      <c r="Q1213" s="62"/>
      <c r="R1213" s="62"/>
      <c r="S1213" s="62"/>
      <c r="T1213" s="62"/>
      <c r="U1213" s="63">
        <f t="shared" si="208"/>
        <v>0</v>
      </c>
    </row>
    <row r="1214" spans="1:21" ht="15" hidden="1" customHeight="1" x14ac:dyDescent="0.3">
      <c r="A1214" s="330"/>
      <c r="B1214" s="46">
        <v>98</v>
      </c>
      <c r="C1214" s="47" t="str">
        <f t="shared" ca="1" si="209"/>
        <v>12.4</v>
      </c>
      <c r="D1214" s="47" t="str">
        <f t="shared" ca="1" si="210"/>
        <v>c</v>
      </c>
      <c r="E1214" s="47" t="s">
        <v>16</v>
      </c>
      <c r="F1214" s="65" t="str">
        <f t="shared" ca="1" si="211"/>
        <v>https://conservatoire.agglo-larochelle.fr/musique</v>
      </c>
      <c r="G1214" s="47" t="str">
        <f t="shared" ca="1" si="212"/>
        <v>AA</v>
      </c>
      <c r="H1214" s="47" t="str">
        <f t="shared" ca="1" si="213"/>
        <v/>
      </c>
      <c r="I1214" s="47" t="str">
        <f t="shared" ca="1" si="214"/>
        <v/>
      </c>
      <c r="J1214" s="49" t="str">
        <f t="shared" ca="1" si="215"/>
        <v/>
      </c>
      <c r="K1214" s="50" t="str">
        <f t="shared" ca="1" si="216"/>
        <v/>
      </c>
      <c r="L1214" s="50"/>
      <c r="M1214" s="50">
        <f t="shared" ca="1" si="217"/>
        <v>0</v>
      </c>
      <c r="N1214" s="51" t="str">
        <f t="shared" ca="1" si="218"/>
        <v/>
      </c>
      <c r="O1214" s="51"/>
      <c r="P1214" s="52"/>
      <c r="Q1214" s="52"/>
      <c r="R1214" s="52"/>
      <c r="S1214" s="52"/>
      <c r="T1214" s="52"/>
      <c r="U1214" s="53">
        <f t="shared" si="208"/>
        <v>0</v>
      </c>
    </row>
    <row r="1215" spans="1:21" ht="15" hidden="1" customHeight="1" x14ac:dyDescent="0.3">
      <c r="A1215" s="330"/>
      <c r="B1215" s="56">
        <v>98</v>
      </c>
      <c r="C1215" s="57" t="str">
        <f t="shared" ca="1" si="209"/>
        <v>12.4</v>
      </c>
      <c r="D1215" s="57" t="str">
        <f t="shared" ca="1" si="210"/>
        <v>c</v>
      </c>
      <c r="E1215" s="57" t="s">
        <v>19</v>
      </c>
      <c r="F1215" s="64" t="str">
        <f t="shared" ca="1" si="211"/>
        <v>https://conservatoire.agglo-larochelle.fr/musique/parcours-du-musicien</v>
      </c>
      <c r="G1215" s="57" t="str">
        <f t="shared" ca="1" si="212"/>
        <v>AA</v>
      </c>
      <c r="H1215" s="57" t="str">
        <f t="shared" ca="1" si="213"/>
        <v/>
      </c>
      <c r="I1215" s="57" t="str">
        <f t="shared" ca="1" si="214"/>
        <v/>
      </c>
      <c r="J1215" s="59" t="str">
        <f t="shared" ca="1" si="215"/>
        <v/>
      </c>
      <c r="K1215" s="60" t="str">
        <f t="shared" ca="1" si="216"/>
        <v/>
      </c>
      <c r="L1215" s="60"/>
      <c r="M1215" s="60">
        <f t="shared" ca="1" si="217"/>
        <v>0</v>
      </c>
      <c r="N1215" s="61" t="str">
        <f t="shared" ca="1" si="218"/>
        <v/>
      </c>
      <c r="O1215" s="61"/>
      <c r="P1215" s="62"/>
      <c r="Q1215" s="62"/>
      <c r="R1215" s="62"/>
      <c r="S1215" s="62"/>
      <c r="T1215" s="62"/>
      <c r="U1215" s="63">
        <f t="shared" si="208"/>
        <v>0</v>
      </c>
    </row>
    <row r="1216" spans="1:21" ht="15" hidden="1" customHeight="1" x14ac:dyDescent="0.3">
      <c r="A1216" s="330"/>
      <c r="B1216" s="56">
        <v>98</v>
      </c>
      <c r="C1216" s="57" t="str">
        <f t="shared" ca="1" si="209"/>
        <v>12.4</v>
      </c>
      <c r="D1216" s="57" t="str">
        <f t="shared" ca="1" si="210"/>
        <v>c</v>
      </c>
      <c r="E1216" s="57" t="s">
        <v>22</v>
      </c>
      <c r="F1216" s="64" t="str">
        <f t="shared" ca="1" si="211"/>
        <v>https://conservatoire.agglo-larochelle.fr/musique/enseignants-musique</v>
      </c>
      <c r="G1216" s="57" t="str">
        <f t="shared" ca="1" si="212"/>
        <v>AA</v>
      </c>
      <c r="H1216" s="57" t="str">
        <f t="shared" ca="1" si="213"/>
        <v/>
      </c>
      <c r="I1216" s="57" t="str">
        <f t="shared" ca="1" si="214"/>
        <v/>
      </c>
      <c r="J1216" s="59" t="str">
        <f t="shared" ca="1" si="215"/>
        <v/>
      </c>
      <c r="K1216" s="60" t="str">
        <f t="shared" ca="1" si="216"/>
        <v/>
      </c>
      <c r="L1216" s="60"/>
      <c r="M1216" s="60">
        <f t="shared" ca="1" si="217"/>
        <v>0</v>
      </c>
      <c r="N1216" s="61" t="str">
        <f t="shared" ca="1" si="218"/>
        <v/>
      </c>
      <c r="O1216" s="61"/>
      <c r="P1216" s="62"/>
      <c r="Q1216" s="62"/>
      <c r="R1216" s="62"/>
      <c r="S1216" s="62"/>
      <c r="T1216" s="62"/>
      <c r="U1216" s="63">
        <f t="shared" si="208"/>
        <v>0</v>
      </c>
    </row>
    <row r="1217" spans="1:21" ht="15" hidden="1" customHeight="1" x14ac:dyDescent="0.3">
      <c r="A1217" s="330"/>
      <c r="B1217" s="56">
        <v>98</v>
      </c>
      <c r="C1217" s="57" t="str">
        <f t="shared" ca="1" si="209"/>
        <v>12.4</v>
      </c>
      <c r="D1217" s="57" t="str">
        <f t="shared" ca="1" si="210"/>
        <v>c</v>
      </c>
      <c r="E1217" s="57" t="s">
        <v>25</v>
      </c>
      <c r="F1217" s="64" t="str">
        <f t="shared" ca="1" si="211"/>
        <v>https://conservatoire.agglo-larochelle.fr/agenda?</v>
      </c>
      <c r="G1217" s="57" t="str">
        <f t="shared" ca="1" si="212"/>
        <v>AA</v>
      </c>
      <c r="H1217" s="57" t="str">
        <f t="shared" ca="1" si="213"/>
        <v/>
      </c>
      <c r="I1217" s="57" t="str">
        <f t="shared" ca="1" si="214"/>
        <v/>
      </c>
      <c r="J1217" s="59" t="str">
        <f t="shared" ca="1" si="215"/>
        <v/>
      </c>
      <c r="K1217" s="60" t="str">
        <f t="shared" ca="1" si="216"/>
        <v/>
      </c>
      <c r="L1217" s="60"/>
      <c r="M1217" s="60">
        <f t="shared" ca="1" si="217"/>
        <v>0</v>
      </c>
      <c r="N1217" s="61" t="str">
        <f t="shared" ca="1" si="218"/>
        <v/>
      </c>
      <c r="O1217" s="61"/>
      <c r="P1217" s="62"/>
      <c r="Q1217" s="62"/>
      <c r="R1217" s="62"/>
      <c r="S1217" s="62"/>
      <c r="T1217" s="62"/>
      <c r="U1217" s="63">
        <f t="shared" si="208"/>
        <v>0</v>
      </c>
    </row>
    <row r="1218" spans="1:21" ht="15" hidden="1" customHeight="1" x14ac:dyDescent="0.3">
      <c r="A1218" s="330"/>
      <c r="B1218" s="56">
        <v>98</v>
      </c>
      <c r="C1218" s="57" t="str">
        <f t="shared" ca="1" si="209"/>
        <v>12.4</v>
      </c>
      <c r="D1218" s="57" t="str">
        <f t="shared" ca="1" si="210"/>
        <v>c</v>
      </c>
      <c r="E1218" s="57" t="s">
        <v>28</v>
      </c>
      <c r="F1218" s="64" t="str">
        <f t="shared" ca="1" si="211"/>
        <v>https://conservatoire.agglo-larochelle.fr/agenda?article=conservatoire-funky-band-et-ateliers-musiques-actuelles</v>
      </c>
      <c r="G1218" s="57" t="str">
        <f t="shared" ca="1" si="212"/>
        <v>AA</v>
      </c>
      <c r="H1218" s="57" t="str">
        <f t="shared" ca="1" si="213"/>
        <v/>
      </c>
      <c r="I1218" s="57" t="str">
        <f t="shared" ca="1" si="214"/>
        <v/>
      </c>
      <c r="J1218" s="59" t="str">
        <f t="shared" ca="1" si="215"/>
        <v/>
      </c>
      <c r="K1218" s="60" t="str">
        <f t="shared" ca="1" si="216"/>
        <v/>
      </c>
      <c r="L1218" s="60"/>
      <c r="M1218" s="60">
        <f t="shared" ca="1" si="217"/>
        <v>0</v>
      </c>
      <c r="N1218" s="61" t="str">
        <f t="shared" ca="1" si="218"/>
        <v/>
      </c>
      <c r="O1218" s="61"/>
      <c r="P1218" s="62"/>
      <c r="Q1218" s="62"/>
      <c r="R1218" s="62"/>
      <c r="S1218" s="62"/>
      <c r="T1218" s="62"/>
      <c r="U1218" s="63">
        <f t="shared" si="208"/>
        <v>0</v>
      </c>
    </row>
    <row r="1219" spans="1:21" ht="15" hidden="1" customHeight="1" x14ac:dyDescent="0.3">
      <c r="A1219" s="330"/>
      <c r="B1219" s="56">
        <v>98</v>
      </c>
      <c r="C1219" s="57" t="str">
        <f t="shared" ca="1" si="209"/>
        <v>12.4</v>
      </c>
      <c r="D1219" s="57" t="str">
        <f t="shared" ca="1" si="210"/>
        <v>c</v>
      </c>
      <c r="E1219" s="57" t="s">
        <v>31</v>
      </c>
      <c r="F1219" s="64" t="str">
        <f t="shared" ca="1" si="211"/>
        <v>https://conservatoire.agglo-larochelle.fr/actualites</v>
      </c>
      <c r="G1219" s="57" t="str">
        <f t="shared" ca="1" si="212"/>
        <v>AA</v>
      </c>
      <c r="H1219" s="57" t="str">
        <f t="shared" ca="1" si="213"/>
        <v/>
      </c>
      <c r="I1219" s="57" t="str">
        <f t="shared" ca="1" si="214"/>
        <v/>
      </c>
      <c r="J1219" s="59" t="str">
        <f t="shared" ca="1" si="215"/>
        <v/>
      </c>
      <c r="K1219" s="60" t="str">
        <f t="shared" ca="1" si="216"/>
        <v/>
      </c>
      <c r="L1219" s="60"/>
      <c r="M1219" s="60">
        <f t="shared" ca="1" si="217"/>
        <v>0</v>
      </c>
      <c r="N1219" s="61" t="str">
        <f t="shared" ca="1" si="218"/>
        <v/>
      </c>
      <c r="O1219" s="61"/>
      <c r="P1219" s="62"/>
      <c r="Q1219" s="62"/>
      <c r="R1219" s="62"/>
      <c r="S1219" s="62"/>
      <c r="T1219" s="62"/>
      <c r="U1219" s="63">
        <f t="shared" si="208"/>
        <v>0</v>
      </c>
    </row>
    <row r="1220" spans="1:21" ht="15" hidden="1" customHeight="1" x14ac:dyDescent="0.3">
      <c r="A1220" s="330"/>
      <c r="B1220" s="56">
        <v>98</v>
      </c>
      <c r="C1220" s="57" t="str">
        <f t="shared" ca="1" si="209"/>
        <v>12.4</v>
      </c>
      <c r="D1220" s="57" t="str">
        <f t="shared" ca="1" si="210"/>
        <v>c</v>
      </c>
      <c r="E1220" s="57" t="s">
        <v>34</v>
      </c>
      <c r="F1220" s="64" t="str">
        <f t="shared" ca="1" si="211"/>
        <v>https://conservatoire.agglo-larochelle.fr/-/ouverture-de-saison</v>
      </c>
      <c r="G1220" s="57" t="str">
        <f t="shared" ca="1" si="212"/>
        <v>AA</v>
      </c>
      <c r="H1220" s="57" t="str">
        <f t="shared" ca="1" si="213"/>
        <v/>
      </c>
      <c r="I1220" s="57" t="str">
        <f t="shared" ca="1" si="214"/>
        <v/>
      </c>
      <c r="J1220" s="59" t="str">
        <f t="shared" ca="1" si="215"/>
        <v/>
      </c>
      <c r="K1220" s="60" t="str">
        <f t="shared" ca="1" si="216"/>
        <v/>
      </c>
      <c r="L1220" s="60"/>
      <c r="M1220" s="60">
        <f t="shared" ca="1" si="217"/>
        <v>0</v>
      </c>
      <c r="N1220" s="61" t="str">
        <f t="shared" ca="1" si="218"/>
        <v/>
      </c>
      <c r="O1220" s="61"/>
      <c r="P1220" s="62"/>
      <c r="Q1220" s="62"/>
      <c r="R1220" s="62"/>
      <c r="S1220" s="62"/>
      <c r="T1220" s="62"/>
      <c r="U1220" s="63">
        <f t="shared" si="208"/>
        <v>0</v>
      </c>
    </row>
    <row r="1221" spans="1:21" ht="15" hidden="1" customHeight="1" x14ac:dyDescent="0.3">
      <c r="A1221" s="330"/>
      <c r="B1221" s="56">
        <v>98</v>
      </c>
      <c r="C1221" s="57" t="str">
        <f t="shared" ca="1" si="209"/>
        <v>12.4</v>
      </c>
      <c r="D1221" s="57" t="str">
        <f t="shared" ca="1" si="210"/>
        <v>c</v>
      </c>
      <c r="E1221" s="57" t="s">
        <v>37</v>
      </c>
      <c r="F1221" s="64" t="str">
        <f t="shared" ca="1" si="211"/>
        <v>https://conservatoire.agglo-larochelle.fr/contactez-nous</v>
      </c>
      <c r="G1221" s="57" t="str">
        <f t="shared" ca="1" si="212"/>
        <v>AA</v>
      </c>
      <c r="H1221" s="57" t="str">
        <f t="shared" ca="1" si="213"/>
        <v/>
      </c>
      <c r="I1221" s="57" t="str">
        <f t="shared" ca="1" si="214"/>
        <v/>
      </c>
      <c r="J1221" s="59" t="str">
        <f t="shared" ca="1" si="215"/>
        <v/>
      </c>
      <c r="K1221" s="60" t="str">
        <f t="shared" ca="1" si="216"/>
        <v/>
      </c>
      <c r="L1221" s="60"/>
      <c r="M1221" s="60">
        <f t="shared" ca="1" si="217"/>
        <v>0</v>
      </c>
      <c r="N1221" s="61" t="str">
        <f t="shared" ca="1" si="218"/>
        <v/>
      </c>
      <c r="O1221" s="61"/>
      <c r="P1221" s="62"/>
      <c r="Q1221" s="62"/>
      <c r="R1221" s="62"/>
      <c r="S1221" s="62"/>
      <c r="T1221" s="62"/>
      <c r="U1221" s="63">
        <f t="shared" si="208"/>
        <v>0</v>
      </c>
    </row>
    <row r="1222" spans="1:21" ht="15" hidden="1" customHeight="1" x14ac:dyDescent="0.3">
      <c r="A1222" s="330"/>
      <c r="B1222" s="56">
        <v>98</v>
      </c>
      <c r="C1222" s="57" t="str">
        <f t="shared" ca="1" si="209"/>
        <v>12.4</v>
      </c>
      <c r="D1222" s="57" t="str">
        <f t="shared" ca="1" si="210"/>
        <v>c</v>
      </c>
      <c r="E1222" s="57" t="s">
        <v>40</v>
      </c>
      <c r="F1222" s="64" t="str">
        <f t="shared" ca="1" si="211"/>
        <v>https://conservatoire.agglo-larochelle.fr/pratique/reseau-des-ecoles-de-l-agglo?article=puilboreau-a-deux-pas-de-la</v>
      </c>
      <c r="G1222" s="57" t="str">
        <f t="shared" ca="1" si="212"/>
        <v>AA</v>
      </c>
      <c r="H1222" s="57" t="str">
        <f t="shared" ca="1" si="213"/>
        <v/>
      </c>
      <c r="I1222" s="57" t="str">
        <f t="shared" ca="1" si="214"/>
        <v/>
      </c>
      <c r="J1222" s="59" t="str">
        <f t="shared" ca="1" si="215"/>
        <v/>
      </c>
      <c r="K1222" s="60" t="str">
        <f t="shared" ca="1" si="216"/>
        <v/>
      </c>
      <c r="L1222" s="60"/>
      <c r="M1222" s="60">
        <f t="shared" ca="1" si="217"/>
        <v>0</v>
      </c>
      <c r="N1222" s="61" t="str">
        <f t="shared" ca="1" si="218"/>
        <v/>
      </c>
      <c r="O1222" s="61"/>
      <c r="P1222" s="62"/>
      <c r="Q1222" s="62"/>
      <c r="R1222" s="62"/>
      <c r="S1222" s="62"/>
      <c r="T1222" s="62"/>
      <c r="U1222" s="63">
        <f t="shared" si="208"/>
        <v>0</v>
      </c>
    </row>
    <row r="1223" spans="1:21" ht="15" hidden="1" customHeight="1" x14ac:dyDescent="0.3">
      <c r="A1223" s="330"/>
      <c r="B1223" s="56">
        <v>98</v>
      </c>
      <c r="C1223" s="57" t="str">
        <f t="shared" ca="1" si="209"/>
        <v>12.4</v>
      </c>
      <c r="D1223" s="57" t="str">
        <f t="shared" ca="1" si="210"/>
        <v>c</v>
      </c>
      <c r="E1223" s="57" t="s">
        <v>43</v>
      </c>
      <c r="F1223" s="64" t="str">
        <f t="shared" ca="1" si="211"/>
        <v>https://conservatoire.agglo-larochelle.fr/ressources-documentaires</v>
      </c>
      <c r="G1223" s="57" t="str">
        <f t="shared" ca="1" si="212"/>
        <v>AA</v>
      </c>
      <c r="H1223" s="57" t="str">
        <f t="shared" ca="1" si="213"/>
        <v/>
      </c>
      <c r="I1223" s="57" t="str">
        <f t="shared" ca="1" si="214"/>
        <v/>
      </c>
      <c r="J1223" s="59" t="str">
        <f t="shared" ca="1" si="215"/>
        <v/>
      </c>
      <c r="K1223" s="60" t="str">
        <f t="shared" ca="1" si="216"/>
        <v/>
      </c>
      <c r="L1223" s="60"/>
      <c r="M1223" s="60">
        <f t="shared" ca="1" si="217"/>
        <v>0</v>
      </c>
      <c r="N1223" s="61" t="str">
        <f t="shared" ca="1" si="218"/>
        <v/>
      </c>
      <c r="O1223" s="61"/>
      <c r="P1223" s="62"/>
      <c r="Q1223" s="62"/>
      <c r="R1223" s="62"/>
      <c r="S1223" s="62"/>
      <c r="T1223" s="62"/>
      <c r="U1223" s="63">
        <f t="shared" si="208"/>
        <v>0</v>
      </c>
    </row>
    <row r="1224" spans="1:21" ht="15" hidden="1" customHeight="1" x14ac:dyDescent="0.3">
      <c r="A1224" s="330"/>
      <c r="B1224" s="56">
        <v>98</v>
      </c>
      <c r="C1224" s="57" t="str">
        <f t="shared" ca="1" si="209"/>
        <v>12.4</v>
      </c>
      <c r="D1224" s="57" t="str">
        <f t="shared" ca="1" si="210"/>
        <v>na</v>
      </c>
      <c r="E1224" s="57" t="s">
        <v>46</v>
      </c>
      <c r="F1224" s="64" t="str">
        <f t="shared" ca="1" si="211"/>
        <v>https://conservatoire.agglo-larochelle.fr/accessibilite</v>
      </c>
      <c r="G1224" s="57" t="str">
        <f t="shared" ca="1" si="212"/>
        <v>AA</v>
      </c>
      <c r="H1224" s="57" t="str">
        <f t="shared" ca="1" si="213"/>
        <v/>
      </c>
      <c r="I1224" s="57" t="str">
        <f t="shared" ca="1" si="214"/>
        <v/>
      </c>
      <c r="J1224" s="59" t="str">
        <f t="shared" ca="1" si="215"/>
        <v/>
      </c>
      <c r="K1224" s="60" t="str">
        <f t="shared" ca="1" si="216"/>
        <v/>
      </c>
      <c r="L1224" s="60"/>
      <c r="M1224" s="60">
        <f t="shared" ca="1" si="217"/>
        <v>0</v>
      </c>
      <c r="N1224" s="61" t="str">
        <f t="shared" ca="1" si="218"/>
        <v/>
      </c>
      <c r="O1224" s="61"/>
      <c r="P1224" s="62"/>
      <c r="Q1224" s="62"/>
      <c r="R1224" s="62"/>
      <c r="S1224" s="62"/>
      <c r="T1224" s="62"/>
      <c r="U1224" s="63">
        <f t="shared" ref="U1224:U1287" si="219">SUM($P1224:$T1224)</f>
        <v>0</v>
      </c>
    </row>
    <row r="1225" spans="1:21" ht="15" hidden="1" customHeight="1" x14ac:dyDescent="0.3">
      <c r="A1225" s="330"/>
      <c r="B1225" s="56">
        <v>98</v>
      </c>
      <c r="C1225" s="57" t="str">
        <f t="shared" ca="1" si="209"/>
        <v>12.4</v>
      </c>
      <c r="D1225" s="57" t="str">
        <f t="shared" ca="1" si="210"/>
        <v>c</v>
      </c>
      <c r="E1225" s="57" t="s">
        <v>49</v>
      </c>
      <c r="F1225" s="64" t="str">
        <f t="shared" ca="1" si="211"/>
        <v>https://conservatoire.agglo-larochelle.fr/mentions-legales</v>
      </c>
      <c r="G1225" s="57" t="str">
        <f t="shared" ca="1" si="212"/>
        <v>AA</v>
      </c>
      <c r="H1225" s="57" t="str">
        <f t="shared" ca="1" si="213"/>
        <v/>
      </c>
      <c r="I1225" s="57" t="str">
        <f t="shared" ca="1" si="214"/>
        <v/>
      </c>
      <c r="J1225" s="59" t="str">
        <f t="shared" ca="1" si="215"/>
        <v/>
      </c>
      <c r="K1225" s="60" t="str">
        <f t="shared" ca="1" si="216"/>
        <v/>
      </c>
      <c r="L1225" s="60"/>
      <c r="M1225" s="60">
        <f t="shared" ca="1" si="217"/>
        <v>0</v>
      </c>
      <c r="N1225" s="61" t="str">
        <f t="shared" ca="1" si="218"/>
        <v/>
      </c>
      <c r="O1225" s="61"/>
      <c r="P1225" s="62"/>
      <c r="Q1225" s="62"/>
      <c r="R1225" s="62"/>
      <c r="S1225" s="62"/>
      <c r="T1225" s="62"/>
      <c r="U1225" s="63">
        <f t="shared" si="219"/>
        <v>0</v>
      </c>
    </row>
    <row r="1226" spans="1:21" ht="15" hidden="1" customHeight="1" x14ac:dyDescent="0.3">
      <c r="A1226" s="330"/>
      <c r="B1226" s="56">
        <v>99</v>
      </c>
      <c r="C1226" s="57" t="str">
        <f t="shared" ca="1" si="209"/>
        <v>12.5</v>
      </c>
      <c r="D1226" s="57" t="str">
        <f t="shared" ca="1" si="210"/>
        <v>c</v>
      </c>
      <c r="E1226" s="57" t="s">
        <v>10</v>
      </c>
      <c r="F1226" s="64" t="str">
        <f t="shared" ca="1" si="211"/>
        <v>https://conservatoire.agglo-larochelle.fr/</v>
      </c>
      <c r="G1226" s="57" t="str">
        <f t="shared" ca="1" si="212"/>
        <v>AA</v>
      </c>
      <c r="H1226" s="57" t="str">
        <f t="shared" ca="1" si="213"/>
        <v/>
      </c>
      <c r="I1226" s="57" t="str">
        <f t="shared" ca="1" si="214"/>
        <v/>
      </c>
      <c r="J1226" s="59" t="str">
        <f t="shared" ca="1" si="215"/>
        <v/>
      </c>
      <c r="K1226" s="60" t="str">
        <f t="shared" ca="1" si="216"/>
        <v/>
      </c>
      <c r="L1226" s="60"/>
      <c r="M1226" s="60">
        <f t="shared" ca="1" si="217"/>
        <v>0</v>
      </c>
      <c r="N1226" s="61" t="str">
        <f t="shared" ca="1" si="218"/>
        <v/>
      </c>
      <c r="O1226" s="61"/>
      <c r="P1226" s="62"/>
      <c r="Q1226" s="62"/>
      <c r="R1226" s="62"/>
      <c r="S1226" s="62"/>
      <c r="T1226" s="62"/>
      <c r="U1226" s="63">
        <f t="shared" si="219"/>
        <v>0</v>
      </c>
    </row>
    <row r="1227" spans="1:21" ht="15" hidden="1" customHeight="1" x14ac:dyDescent="0.3">
      <c r="A1227" s="330"/>
      <c r="B1227" s="56">
        <v>99</v>
      </c>
      <c r="C1227" s="57" t="str">
        <f t="shared" ca="1" si="209"/>
        <v>12.5</v>
      </c>
      <c r="D1227" s="57" t="str">
        <f t="shared" ca="1" si="210"/>
        <v>c</v>
      </c>
      <c r="E1227" s="57" t="s">
        <v>13</v>
      </c>
      <c r="F1227" s="64" t="str">
        <f t="shared" ca="1" si="211"/>
        <v>https://conservatoire.agglo-larochelle.fr/plan-du-site</v>
      </c>
      <c r="G1227" s="57" t="str">
        <f t="shared" ca="1" si="212"/>
        <v>AA</v>
      </c>
      <c r="H1227" s="57" t="str">
        <f t="shared" ca="1" si="213"/>
        <v/>
      </c>
      <c r="I1227" s="57" t="str">
        <f t="shared" ca="1" si="214"/>
        <v/>
      </c>
      <c r="J1227" s="59" t="str">
        <f t="shared" ca="1" si="215"/>
        <v/>
      </c>
      <c r="K1227" s="60" t="str">
        <f t="shared" ca="1" si="216"/>
        <v/>
      </c>
      <c r="L1227" s="60"/>
      <c r="M1227" s="60">
        <f t="shared" ca="1" si="217"/>
        <v>0</v>
      </c>
      <c r="N1227" s="61" t="str">
        <f t="shared" ca="1" si="218"/>
        <v/>
      </c>
      <c r="O1227" s="61"/>
      <c r="P1227" s="62"/>
      <c r="Q1227" s="62"/>
      <c r="R1227" s="62"/>
      <c r="S1227" s="62"/>
      <c r="T1227" s="62"/>
      <c r="U1227" s="63">
        <f t="shared" si="219"/>
        <v>0</v>
      </c>
    </row>
    <row r="1228" spans="1:21" ht="15" hidden="1" customHeight="1" x14ac:dyDescent="0.3">
      <c r="A1228" s="330"/>
      <c r="B1228" s="56">
        <v>99</v>
      </c>
      <c r="C1228" s="57" t="str">
        <f t="shared" ca="1" si="209"/>
        <v>12.5</v>
      </c>
      <c r="D1228" s="57" t="str">
        <f t="shared" ca="1" si="210"/>
        <v>c</v>
      </c>
      <c r="E1228" s="57" t="s">
        <v>16</v>
      </c>
      <c r="F1228" s="64" t="str">
        <f t="shared" ca="1" si="211"/>
        <v>https://conservatoire.agglo-larochelle.fr/musique</v>
      </c>
      <c r="G1228" s="57" t="str">
        <f t="shared" ca="1" si="212"/>
        <v>AA</v>
      </c>
      <c r="H1228" s="57" t="str">
        <f t="shared" ca="1" si="213"/>
        <v/>
      </c>
      <c r="I1228" s="57" t="str">
        <f t="shared" ca="1" si="214"/>
        <v/>
      </c>
      <c r="J1228" s="59" t="str">
        <f t="shared" ca="1" si="215"/>
        <v/>
      </c>
      <c r="K1228" s="60" t="str">
        <f t="shared" ca="1" si="216"/>
        <v/>
      </c>
      <c r="L1228" s="60"/>
      <c r="M1228" s="60">
        <f t="shared" ca="1" si="217"/>
        <v>0</v>
      </c>
      <c r="N1228" s="61" t="str">
        <f t="shared" ca="1" si="218"/>
        <v/>
      </c>
      <c r="O1228" s="61"/>
      <c r="P1228" s="62"/>
      <c r="Q1228" s="62"/>
      <c r="R1228" s="62"/>
      <c r="S1228" s="62"/>
      <c r="T1228" s="62"/>
      <c r="U1228" s="63">
        <f t="shared" si="219"/>
        <v>0</v>
      </c>
    </row>
    <row r="1229" spans="1:21" ht="15" hidden="1" customHeight="1" x14ac:dyDescent="0.3">
      <c r="A1229" s="330"/>
      <c r="B1229" s="56">
        <v>99</v>
      </c>
      <c r="C1229" s="57" t="str">
        <f t="shared" ca="1" si="209"/>
        <v>12.5</v>
      </c>
      <c r="D1229" s="57" t="str">
        <f t="shared" ca="1" si="210"/>
        <v>c</v>
      </c>
      <c r="E1229" s="57" t="s">
        <v>19</v>
      </c>
      <c r="F1229" s="64" t="str">
        <f t="shared" ca="1" si="211"/>
        <v>https://conservatoire.agglo-larochelle.fr/musique/parcours-du-musicien</v>
      </c>
      <c r="G1229" s="57" t="str">
        <f t="shared" ca="1" si="212"/>
        <v>AA</v>
      </c>
      <c r="H1229" s="57" t="str">
        <f t="shared" ca="1" si="213"/>
        <v/>
      </c>
      <c r="I1229" s="57" t="str">
        <f t="shared" ca="1" si="214"/>
        <v/>
      </c>
      <c r="J1229" s="59" t="str">
        <f t="shared" ca="1" si="215"/>
        <v/>
      </c>
      <c r="K1229" s="60" t="str">
        <f t="shared" ca="1" si="216"/>
        <v/>
      </c>
      <c r="L1229" s="60"/>
      <c r="M1229" s="60">
        <f t="shared" ca="1" si="217"/>
        <v>0</v>
      </c>
      <c r="N1229" s="61" t="str">
        <f t="shared" ca="1" si="218"/>
        <v/>
      </c>
      <c r="O1229" s="61"/>
      <c r="P1229" s="62"/>
      <c r="Q1229" s="62"/>
      <c r="R1229" s="62"/>
      <c r="S1229" s="62"/>
      <c r="T1229" s="62"/>
      <c r="U1229" s="63">
        <f t="shared" si="219"/>
        <v>0</v>
      </c>
    </row>
    <row r="1230" spans="1:21" ht="15" hidden="1" customHeight="1" x14ac:dyDescent="0.3">
      <c r="A1230" s="330"/>
      <c r="B1230" s="56">
        <v>99</v>
      </c>
      <c r="C1230" s="57" t="str">
        <f t="shared" ca="1" si="209"/>
        <v>12.5</v>
      </c>
      <c r="D1230" s="57" t="str">
        <f t="shared" ca="1" si="210"/>
        <v>c</v>
      </c>
      <c r="E1230" s="57" t="s">
        <v>22</v>
      </c>
      <c r="F1230" s="64" t="str">
        <f t="shared" ca="1" si="211"/>
        <v>https://conservatoire.agglo-larochelle.fr/musique/enseignants-musique</v>
      </c>
      <c r="G1230" s="57" t="str">
        <f t="shared" ca="1" si="212"/>
        <v>AA</v>
      </c>
      <c r="H1230" s="57" t="str">
        <f t="shared" ca="1" si="213"/>
        <v/>
      </c>
      <c r="I1230" s="57" t="str">
        <f t="shared" ca="1" si="214"/>
        <v/>
      </c>
      <c r="J1230" s="59" t="str">
        <f t="shared" ca="1" si="215"/>
        <v/>
      </c>
      <c r="K1230" s="60" t="str">
        <f t="shared" ca="1" si="216"/>
        <v/>
      </c>
      <c r="L1230" s="60"/>
      <c r="M1230" s="60">
        <f t="shared" ca="1" si="217"/>
        <v>0</v>
      </c>
      <c r="N1230" s="61" t="str">
        <f t="shared" ca="1" si="218"/>
        <v/>
      </c>
      <c r="O1230" s="61"/>
      <c r="P1230" s="62"/>
      <c r="Q1230" s="62"/>
      <c r="R1230" s="62"/>
      <c r="S1230" s="62"/>
      <c r="T1230" s="62"/>
      <c r="U1230" s="63">
        <f t="shared" si="219"/>
        <v>0</v>
      </c>
    </row>
    <row r="1231" spans="1:21" ht="15" hidden="1" customHeight="1" x14ac:dyDescent="0.3">
      <c r="A1231" s="330"/>
      <c r="B1231" s="56">
        <v>99</v>
      </c>
      <c r="C1231" s="57" t="str">
        <f t="shared" ca="1" si="209"/>
        <v>12.5</v>
      </c>
      <c r="D1231" s="57" t="str">
        <f t="shared" ca="1" si="210"/>
        <v>c</v>
      </c>
      <c r="E1231" s="57" t="s">
        <v>25</v>
      </c>
      <c r="F1231" s="64" t="str">
        <f t="shared" ca="1" si="211"/>
        <v>https://conservatoire.agglo-larochelle.fr/agenda?</v>
      </c>
      <c r="G1231" s="57" t="str">
        <f t="shared" ca="1" si="212"/>
        <v>AA</v>
      </c>
      <c r="H1231" s="57" t="str">
        <f t="shared" ca="1" si="213"/>
        <v/>
      </c>
      <c r="I1231" s="57" t="str">
        <f t="shared" ca="1" si="214"/>
        <v/>
      </c>
      <c r="J1231" s="59" t="str">
        <f t="shared" ca="1" si="215"/>
        <v/>
      </c>
      <c r="K1231" s="60" t="str">
        <f t="shared" ca="1" si="216"/>
        <v/>
      </c>
      <c r="L1231" s="60"/>
      <c r="M1231" s="60">
        <f t="shared" ca="1" si="217"/>
        <v>0</v>
      </c>
      <c r="N1231" s="61" t="str">
        <f t="shared" ca="1" si="218"/>
        <v/>
      </c>
      <c r="O1231" s="61"/>
      <c r="P1231" s="62"/>
      <c r="Q1231" s="62"/>
      <c r="R1231" s="62"/>
      <c r="S1231" s="62"/>
      <c r="T1231" s="62"/>
      <c r="U1231" s="63">
        <f t="shared" si="219"/>
        <v>0</v>
      </c>
    </row>
    <row r="1232" spans="1:21" ht="15" hidden="1" customHeight="1" x14ac:dyDescent="0.3">
      <c r="A1232" s="330"/>
      <c r="B1232" s="46">
        <v>99</v>
      </c>
      <c r="C1232" s="47" t="str">
        <f t="shared" ca="1" si="209"/>
        <v>12.5</v>
      </c>
      <c r="D1232" s="47" t="str">
        <f t="shared" ca="1" si="210"/>
        <v>c</v>
      </c>
      <c r="E1232" s="47" t="s">
        <v>28</v>
      </c>
      <c r="F1232" s="65" t="str">
        <f t="shared" ca="1" si="211"/>
        <v>https://conservatoire.agglo-larochelle.fr/agenda?article=conservatoire-funky-band-et-ateliers-musiques-actuelles</v>
      </c>
      <c r="G1232" s="47" t="str">
        <f t="shared" ca="1" si="212"/>
        <v>AA</v>
      </c>
      <c r="H1232" s="47" t="str">
        <f t="shared" ca="1" si="213"/>
        <v/>
      </c>
      <c r="I1232" s="47" t="str">
        <f t="shared" ca="1" si="214"/>
        <v/>
      </c>
      <c r="J1232" s="49" t="str">
        <f t="shared" ca="1" si="215"/>
        <v/>
      </c>
      <c r="K1232" s="50" t="str">
        <f t="shared" ca="1" si="216"/>
        <v/>
      </c>
      <c r="L1232" s="50"/>
      <c r="M1232" s="50">
        <f t="shared" ca="1" si="217"/>
        <v>0</v>
      </c>
      <c r="N1232" s="51" t="str">
        <f t="shared" ca="1" si="218"/>
        <v/>
      </c>
      <c r="O1232" s="51"/>
      <c r="P1232" s="52"/>
      <c r="Q1232" s="52"/>
      <c r="R1232" s="52"/>
      <c r="S1232" s="52"/>
      <c r="T1232" s="52"/>
      <c r="U1232" s="53">
        <f t="shared" si="219"/>
        <v>0</v>
      </c>
    </row>
    <row r="1233" spans="1:21" ht="15" hidden="1" customHeight="1" x14ac:dyDescent="0.3">
      <c r="A1233" s="330"/>
      <c r="B1233" s="56">
        <v>99</v>
      </c>
      <c r="C1233" s="57" t="str">
        <f t="shared" ca="1" si="209"/>
        <v>12.5</v>
      </c>
      <c r="D1233" s="57" t="str">
        <f t="shared" ca="1" si="210"/>
        <v>c</v>
      </c>
      <c r="E1233" s="57" t="s">
        <v>31</v>
      </c>
      <c r="F1233" s="64" t="str">
        <f t="shared" ca="1" si="211"/>
        <v>https://conservatoire.agglo-larochelle.fr/actualites</v>
      </c>
      <c r="G1233" s="57" t="str">
        <f t="shared" ca="1" si="212"/>
        <v>AA</v>
      </c>
      <c r="H1233" s="57" t="str">
        <f t="shared" ca="1" si="213"/>
        <v/>
      </c>
      <c r="I1233" s="57" t="str">
        <f t="shared" ca="1" si="214"/>
        <v/>
      </c>
      <c r="J1233" s="59" t="str">
        <f t="shared" ca="1" si="215"/>
        <v/>
      </c>
      <c r="K1233" s="60" t="str">
        <f t="shared" ca="1" si="216"/>
        <v/>
      </c>
      <c r="L1233" s="60"/>
      <c r="M1233" s="60">
        <f t="shared" ca="1" si="217"/>
        <v>0</v>
      </c>
      <c r="N1233" s="61" t="str">
        <f t="shared" ca="1" si="218"/>
        <v/>
      </c>
      <c r="O1233" s="61"/>
      <c r="P1233" s="62"/>
      <c r="Q1233" s="62"/>
      <c r="R1233" s="62"/>
      <c r="S1233" s="62"/>
      <c r="T1233" s="62"/>
      <c r="U1233" s="63">
        <f t="shared" si="219"/>
        <v>0</v>
      </c>
    </row>
    <row r="1234" spans="1:21" ht="15" hidden="1" customHeight="1" x14ac:dyDescent="0.3">
      <c r="A1234" s="330"/>
      <c r="B1234" s="56">
        <v>99</v>
      </c>
      <c r="C1234" s="57" t="str">
        <f t="shared" ca="1" si="209"/>
        <v>12.5</v>
      </c>
      <c r="D1234" s="57" t="str">
        <f t="shared" ca="1" si="210"/>
        <v>c</v>
      </c>
      <c r="E1234" s="57" t="s">
        <v>34</v>
      </c>
      <c r="F1234" s="64" t="str">
        <f t="shared" ca="1" si="211"/>
        <v>https://conservatoire.agglo-larochelle.fr/-/ouverture-de-saison</v>
      </c>
      <c r="G1234" s="57" t="str">
        <f t="shared" ca="1" si="212"/>
        <v>AA</v>
      </c>
      <c r="H1234" s="57" t="str">
        <f t="shared" ca="1" si="213"/>
        <v/>
      </c>
      <c r="I1234" s="57" t="str">
        <f t="shared" ca="1" si="214"/>
        <v/>
      </c>
      <c r="J1234" s="59" t="str">
        <f t="shared" ca="1" si="215"/>
        <v/>
      </c>
      <c r="K1234" s="60" t="str">
        <f t="shared" ca="1" si="216"/>
        <v/>
      </c>
      <c r="L1234" s="60"/>
      <c r="M1234" s="60">
        <f t="shared" ca="1" si="217"/>
        <v>0</v>
      </c>
      <c r="N1234" s="61" t="str">
        <f t="shared" ca="1" si="218"/>
        <v/>
      </c>
      <c r="O1234" s="61"/>
      <c r="P1234" s="62"/>
      <c r="Q1234" s="62"/>
      <c r="R1234" s="62"/>
      <c r="S1234" s="62"/>
      <c r="T1234" s="62"/>
      <c r="U1234" s="63">
        <f t="shared" si="219"/>
        <v>0</v>
      </c>
    </row>
    <row r="1235" spans="1:21" ht="15" hidden="1" customHeight="1" x14ac:dyDescent="0.3">
      <c r="A1235" s="330"/>
      <c r="B1235" s="56">
        <v>99</v>
      </c>
      <c r="C1235" s="57" t="str">
        <f t="shared" ca="1" si="209"/>
        <v>12.5</v>
      </c>
      <c r="D1235" s="57" t="str">
        <f t="shared" ca="1" si="210"/>
        <v>c</v>
      </c>
      <c r="E1235" s="57" t="s">
        <v>37</v>
      </c>
      <c r="F1235" s="64" t="str">
        <f t="shared" ca="1" si="211"/>
        <v>https://conservatoire.agglo-larochelle.fr/contactez-nous</v>
      </c>
      <c r="G1235" s="57" t="str">
        <f t="shared" ca="1" si="212"/>
        <v>AA</v>
      </c>
      <c r="H1235" s="57" t="str">
        <f t="shared" ca="1" si="213"/>
        <v/>
      </c>
      <c r="I1235" s="57" t="str">
        <f t="shared" ca="1" si="214"/>
        <v/>
      </c>
      <c r="J1235" s="59" t="str">
        <f t="shared" ca="1" si="215"/>
        <v/>
      </c>
      <c r="K1235" s="60" t="str">
        <f t="shared" ca="1" si="216"/>
        <v/>
      </c>
      <c r="L1235" s="60"/>
      <c r="M1235" s="60">
        <f t="shared" ca="1" si="217"/>
        <v>0</v>
      </c>
      <c r="N1235" s="61" t="str">
        <f t="shared" ca="1" si="218"/>
        <v/>
      </c>
      <c r="O1235" s="61"/>
      <c r="P1235" s="62"/>
      <c r="Q1235" s="62"/>
      <c r="R1235" s="62"/>
      <c r="S1235" s="62"/>
      <c r="T1235" s="62"/>
      <c r="U1235" s="63">
        <f t="shared" si="219"/>
        <v>0</v>
      </c>
    </row>
    <row r="1236" spans="1:21" ht="15" hidden="1" customHeight="1" x14ac:dyDescent="0.3">
      <c r="A1236" s="330"/>
      <c r="B1236" s="56">
        <v>99</v>
      </c>
      <c r="C1236" s="57" t="str">
        <f t="shared" ca="1" si="209"/>
        <v>12.5</v>
      </c>
      <c r="D1236" s="57" t="str">
        <f t="shared" ca="1" si="210"/>
        <v>c</v>
      </c>
      <c r="E1236" s="57" t="s">
        <v>40</v>
      </c>
      <c r="F1236" s="64" t="str">
        <f t="shared" ca="1" si="211"/>
        <v>https://conservatoire.agglo-larochelle.fr/pratique/reseau-des-ecoles-de-l-agglo?article=puilboreau-a-deux-pas-de-la</v>
      </c>
      <c r="G1236" s="57" t="str">
        <f t="shared" ca="1" si="212"/>
        <v>AA</v>
      </c>
      <c r="H1236" s="57" t="str">
        <f t="shared" ca="1" si="213"/>
        <v/>
      </c>
      <c r="I1236" s="57" t="str">
        <f t="shared" ca="1" si="214"/>
        <v/>
      </c>
      <c r="J1236" s="59" t="str">
        <f t="shared" ca="1" si="215"/>
        <v/>
      </c>
      <c r="K1236" s="60" t="str">
        <f t="shared" ca="1" si="216"/>
        <v/>
      </c>
      <c r="L1236" s="60"/>
      <c r="M1236" s="60">
        <f t="shared" ca="1" si="217"/>
        <v>0</v>
      </c>
      <c r="N1236" s="61" t="str">
        <f t="shared" ca="1" si="218"/>
        <v/>
      </c>
      <c r="O1236" s="61"/>
      <c r="P1236" s="62"/>
      <c r="Q1236" s="62"/>
      <c r="R1236" s="62"/>
      <c r="S1236" s="62"/>
      <c r="T1236" s="62"/>
      <c r="U1236" s="63">
        <f t="shared" si="219"/>
        <v>0</v>
      </c>
    </row>
    <row r="1237" spans="1:21" ht="15" hidden="1" customHeight="1" x14ac:dyDescent="0.3">
      <c r="A1237" s="330"/>
      <c r="B1237" s="56">
        <v>99</v>
      </c>
      <c r="C1237" s="57" t="str">
        <f t="shared" ca="1" si="209"/>
        <v>12.5</v>
      </c>
      <c r="D1237" s="57" t="str">
        <f t="shared" ca="1" si="210"/>
        <v>c</v>
      </c>
      <c r="E1237" s="57" t="s">
        <v>43</v>
      </c>
      <c r="F1237" s="64" t="str">
        <f t="shared" ca="1" si="211"/>
        <v>https://conservatoire.agglo-larochelle.fr/ressources-documentaires</v>
      </c>
      <c r="G1237" s="57" t="str">
        <f t="shared" ca="1" si="212"/>
        <v>AA</v>
      </c>
      <c r="H1237" s="57" t="str">
        <f t="shared" ca="1" si="213"/>
        <v/>
      </c>
      <c r="I1237" s="57" t="str">
        <f t="shared" ca="1" si="214"/>
        <v/>
      </c>
      <c r="J1237" s="59" t="str">
        <f t="shared" ca="1" si="215"/>
        <v/>
      </c>
      <c r="K1237" s="60" t="str">
        <f t="shared" ca="1" si="216"/>
        <v/>
      </c>
      <c r="L1237" s="60"/>
      <c r="M1237" s="60">
        <f t="shared" ca="1" si="217"/>
        <v>0</v>
      </c>
      <c r="N1237" s="61" t="str">
        <f t="shared" ca="1" si="218"/>
        <v/>
      </c>
      <c r="O1237" s="61"/>
      <c r="P1237" s="62"/>
      <c r="Q1237" s="62"/>
      <c r="R1237" s="62"/>
      <c r="S1237" s="62"/>
      <c r="T1237" s="62"/>
      <c r="U1237" s="63">
        <f t="shared" si="219"/>
        <v>0</v>
      </c>
    </row>
    <row r="1238" spans="1:21" ht="15" hidden="1" customHeight="1" x14ac:dyDescent="0.3">
      <c r="A1238" s="330"/>
      <c r="B1238" s="56">
        <v>99</v>
      </c>
      <c r="C1238" s="57" t="str">
        <f t="shared" ca="1" si="209"/>
        <v>12.5</v>
      </c>
      <c r="D1238" s="57" t="str">
        <f t="shared" ca="1" si="210"/>
        <v>na</v>
      </c>
      <c r="E1238" s="57" t="s">
        <v>46</v>
      </c>
      <c r="F1238" s="64" t="str">
        <f t="shared" ca="1" si="211"/>
        <v>https://conservatoire.agglo-larochelle.fr/accessibilite</v>
      </c>
      <c r="G1238" s="57" t="str">
        <f t="shared" ca="1" si="212"/>
        <v>AA</v>
      </c>
      <c r="H1238" s="57" t="str">
        <f t="shared" ca="1" si="213"/>
        <v/>
      </c>
      <c r="I1238" s="57" t="str">
        <f t="shared" ca="1" si="214"/>
        <v/>
      </c>
      <c r="J1238" s="59" t="str">
        <f t="shared" ca="1" si="215"/>
        <v/>
      </c>
      <c r="K1238" s="60" t="str">
        <f t="shared" ca="1" si="216"/>
        <v/>
      </c>
      <c r="L1238" s="60"/>
      <c r="M1238" s="60">
        <f t="shared" ca="1" si="217"/>
        <v>0</v>
      </c>
      <c r="N1238" s="61" t="str">
        <f t="shared" ca="1" si="218"/>
        <v/>
      </c>
      <c r="O1238" s="61"/>
      <c r="P1238" s="62"/>
      <c r="Q1238" s="62"/>
      <c r="R1238" s="62"/>
      <c r="S1238" s="62"/>
      <c r="T1238" s="62"/>
      <c r="U1238" s="63">
        <f t="shared" si="219"/>
        <v>0</v>
      </c>
    </row>
    <row r="1239" spans="1:21" ht="15" hidden="1" customHeight="1" x14ac:dyDescent="0.3">
      <c r="A1239" s="330"/>
      <c r="B1239" s="56">
        <v>99</v>
      </c>
      <c r="C1239" s="57" t="str">
        <f t="shared" ca="1" si="209"/>
        <v>12.5</v>
      </c>
      <c r="D1239" s="57" t="str">
        <f t="shared" ca="1" si="210"/>
        <v>c</v>
      </c>
      <c r="E1239" s="57" t="s">
        <v>49</v>
      </c>
      <c r="F1239" s="64" t="str">
        <f t="shared" ca="1" si="211"/>
        <v>https://conservatoire.agglo-larochelle.fr/mentions-legales</v>
      </c>
      <c r="G1239" s="57" t="str">
        <f t="shared" ca="1" si="212"/>
        <v>AA</v>
      </c>
      <c r="H1239" s="57" t="str">
        <f t="shared" ca="1" si="213"/>
        <v/>
      </c>
      <c r="I1239" s="57" t="str">
        <f t="shared" ca="1" si="214"/>
        <v/>
      </c>
      <c r="J1239" s="59" t="str">
        <f t="shared" ca="1" si="215"/>
        <v/>
      </c>
      <c r="K1239" s="60" t="str">
        <f t="shared" ca="1" si="216"/>
        <v/>
      </c>
      <c r="L1239" s="60"/>
      <c r="M1239" s="60">
        <f t="shared" ca="1" si="217"/>
        <v>0</v>
      </c>
      <c r="N1239" s="61" t="str">
        <f t="shared" ca="1" si="218"/>
        <v/>
      </c>
      <c r="O1239" s="61"/>
      <c r="P1239" s="62"/>
      <c r="Q1239" s="62"/>
      <c r="R1239" s="62"/>
      <c r="S1239" s="62"/>
      <c r="T1239" s="62"/>
      <c r="U1239" s="63">
        <f t="shared" si="219"/>
        <v>0</v>
      </c>
    </row>
    <row r="1240" spans="1:21" ht="15" hidden="1" customHeight="1" x14ac:dyDescent="0.3">
      <c r="A1240" s="330"/>
      <c r="B1240" s="56">
        <v>100</v>
      </c>
      <c r="C1240" s="57" t="str">
        <f t="shared" ca="1" si="209"/>
        <v>12.6</v>
      </c>
      <c r="D1240" s="57" t="str">
        <f t="shared" ca="1" si="210"/>
        <v>c</v>
      </c>
      <c r="E1240" s="57" t="s">
        <v>10</v>
      </c>
      <c r="F1240" s="64" t="str">
        <f t="shared" ca="1" si="211"/>
        <v>https://conservatoire.agglo-larochelle.fr/</v>
      </c>
      <c r="G1240" s="57" t="str">
        <f t="shared" ca="1" si="212"/>
        <v>A</v>
      </c>
      <c r="H1240" s="57" t="str">
        <f t="shared" ca="1" si="213"/>
        <v/>
      </c>
      <c r="I1240" s="57" t="str">
        <f t="shared" ca="1" si="214"/>
        <v/>
      </c>
      <c r="J1240" s="59" t="str">
        <f t="shared" ca="1" si="215"/>
        <v/>
      </c>
      <c r="K1240" s="60" t="str">
        <f t="shared" ca="1" si="216"/>
        <v/>
      </c>
      <c r="L1240" s="60"/>
      <c r="M1240" s="60">
        <f t="shared" ca="1" si="217"/>
        <v>0</v>
      </c>
      <c r="N1240" s="61" t="str">
        <f t="shared" ca="1" si="218"/>
        <v/>
      </c>
      <c r="O1240" s="61"/>
      <c r="P1240" s="62"/>
      <c r="Q1240" s="62"/>
      <c r="R1240" s="62"/>
      <c r="S1240" s="62"/>
      <c r="T1240" s="62"/>
      <c r="U1240" s="63">
        <f t="shared" si="219"/>
        <v>0</v>
      </c>
    </row>
    <row r="1241" spans="1:21" ht="15" hidden="1" customHeight="1" x14ac:dyDescent="0.3">
      <c r="A1241" s="330"/>
      <c r="B1241" s="56">
        <v>100</v>
      </c>
      <c r="C1241" s="57" t="str">
        <f t="shared" ref="C1241:C1304" ca="1" si="220">IF(INDIRECT($E1241&amp;"!B"&amp;$B1241)=0,"",INDIRECT($E1241&amp;"!B"&amp;$B1241))</f>
        <v>12.6</v>
      </c>
      <c r="D1241" s="57" t="str">
        <f t="shared" ref="D1241:D1304" ca="1" si="221">IF(INDIRECT($E1241&amp;"!F"&amp;$B1241)=0,"",INDIRECT($E1241&amp;"!F"&amp;$B1241))</f>
        <v>c</v>
      </c>
      <c r="E1241" s="57" t="s">
        <v>13</v>
      </c>
      <c r="F1241" s="64" t="str">
        <f t="shared" ref="F1241:F1304" ca="1" si="222">HYPERLINK(INDIRECT($E1241&amp;"!C3"))</f>
        <v>https://conservatoire.agglo-larochelle.fr/plan-du-site</v>
      </c>
      <c r="G1241" s="57" t="str">
        <f t="shared" ref="G1241:G1304" ca="1" si="223">IF(INDIRECT($E1241&amp;"!C"&amp;$B1241)=0,"",INDIRECT($E1241&amp;"!C"&amp;$B1241))</f>
        <v>A</v>
      </c>
      <c r="H1241" s="57" t="str">
        <f t="shared" ref="H1241:H1304" ca="1" si="224">IF(INDIRECT($E1241&amp;"!D"&amp;$B1241)=0,"",INDIRECT($E1241&amp;"!D"&amp;$B1241))</f>
        <v/>
      </c>
      <c r="I1241" s="57" t="str">
        <f t="shared" ref="I1241:I1304" ca="1" si="225">IF(INDIRECT($E1241&amp;"!H"&amp;$B1241)=0,"",INDIRECT($E1241&amp;"!H"&amp;$B1241))</f>
        <v/>
      </c>
      <c r="J1241" s="59" t="str">
        <f t="shared" ref="J1241:J1304" ca="1" si="226">IF(INDIRECT($E1241&amp;"!I"&amp;$B1241)=0,"",INDIRECT($E1241&amp;"!I"&amp;$B1241))</f>
        <v/>
      </c>
      <c r="K1241" s="60" t="str">
        <f t="shared" ref="K1241:K1304" ca="1" si="227">IFERROR(VLOOKUP($J1241,$W$1:$AA$4,(MATCH($I1241,$X$5:$AA$5,0))+1,FALSE),"")</f>
        <v/>
      </c>
      <c r="L1241" s="60"/>
      <c r="M1241" s="60">
        <f t="shared" ref="M1241:M1304" ca="1" si="228">COUNTIFS($C$7:$C$1491,$C1241,$D$7:$D$1491,"nc")</f>
        <v>0</v>
      </c>
      <c r="N1241" s="61" t="str">
        <f t="shared" ref="N1241:N1304" ca="1" si="229">IF(INDIRECT($E1241&amp;"!J"&amp;$B1241)=0,"",INDIRECT($E1241&amp;"!J"&amp;$B1241))</f>
        <v/>
      </c>
      <c r="O1241" s="61"/>
      <c r="P1241" s="62"/>
      <c r="Q1241" s="62"/>
      <c r="R1241" s="62"/>
      <c r="S1241" s="62"/>
      <c r="T1241" s="62"/>
      <c r="U1241" s="63">
        <f t="shared" si="219"/>
        <v>0</v>
      </c>
    </row>
    <row r="1242" spans="1:21" ht="15" hidden="1" customHeight="1" x14ac:dyDescent="0.3">
      <c r="A1242" s="330"/>
      <c r="B1242" s="56">
        <v>100</v>
      </c>
      <c r="C1242" s="57" t="str">
        <f t="shared" ca="1" si="220"/>
        <v>12.6</v>
      </c>
      <c r="D1242" s="57" t="str">
        <f t="shared" ca="1" si="221"/>
        <v>c</v>
      </c>
      <c r="E1242" s="57" t="s">
        <v>16</v>
      </c>
      <c r="F1242" s="64" t="str">
        <f t="shared" ca="1" si="222"/>
        <v>https://conservatoire.agglo-larochelle.fr/musique</v>
      </c>
      <c r="G1242" s="57" t="str">
        <f t="shared" ca="1" si="223"/>
        <v>A</v>
      </c>
      <c r="H1242" s="57" t="str">
        <f t="shared" ca="1" si="224"/>
        <v/>
      </c>
      <c r="I1242" s="57" t="str">
        <f t="shared" ca="1" si="225"/>
        <v/>
      </c>
      <c r="J1242" s="59" t="str">
        <f t="shared" ca="1" si="226"/>
        <v/>
      </c>
      <c r="K1242" s="60" t="str">
        <f t="shared" ca="1" si="227"/>
        <v/>
      </c>
      <c r="L1242" s="60"/>
      <c r="M1242" s="60">
        <f t="shared" ca="1" si="228"/>
        <v>0</v>
      </c>
      <c r="N1242" s="61" t="str">
        <f t="shared" ca="1" si="229"/>
        <v/>
      </c>
      <c r="O1242" s="61"/>
      <c r="P1242" s="62"/>
      <c r="Q1242" s="62"/>
      <c r="R1242" s="62"/>
      <c r="S1242" s="62"/>
      <c r="T1242" s="62"/>
      <c r="U1242" s="63">
        <f t="shared" si="219"/>
        <v>0</v>
      </c>
    </row>
    <row r="1243" spans="1:21" ht="15" hidden="1" customHeight="1" x14ac:dyDescent="0.3">
      <c r="A1243" s="330"/>
      <c r="B1243" s="56">
        <v>100</v>
      </c>
      <c r="C1243" s="57" t="str">
        <f t="shared" ca="1" si="220"/>
        <v>12.6</v>
      </c>
      <c r="D1243" s="57" t="str">
        <f t="shared" ca="1" si="221"/>
        <v>c</v>
      </c>
      <c r="E1243" s="57" t="s">
        <v>19</v>
      </c>
      <c r="F1243" s="64" t="str">
        <f t="shared" ca="1" si="222"/>
        <v>https://conservatoire.agglo-larochelle.fr/musique/parcours-du-musicien</v>
      </c>
      <c r="G1243" s="57" t="str">
        <f t="shared" ca="1" si="223"/>
        <v>A</v>
      </c>
      <c r="H1243" s="57" t="str">
        <f t="shared" ca="1" si="224"/>
        <v/>
      </c>
      <c r="I1243" s="57" t="str">
        <f t="shared" ca="1" si="225"/>
        <v/>
      </c>
      <c r="J1243" s="59" t="str">
        <f t="shared" ca="1" si="226"/>
        <v/>
      </c>
      <c r="K1243" s="60" t="str">
        <f t="shared" ca="1" si="227"/>
        <v/>
      </c>
      <c r="L1243" s="60"/>
      <c r="M1243" s="60">
        <f t="shared" ca="1" si="228"/>
        <v>0</v>
      </c>
      <c r="N1243" s="61" t="str">
        <f t="shared" ca="1" si="229"/>
        <v/>
      </c>
      <c r="O1243" s="61"/>
      <c r="P1243" s="62"/>
      <c r="Q1243" s="62"/>
      <c r="R1243" s="62"/>
      <c r="S1243" s="62"/>
      <c r="T1243" s="62"/>
      <c r="U1243" s="63">
        <f t="shared" si="219"/>
        <v>0</v>
      </c>
    </row>
    <row r="1244" spans="1:21" ht="15" hidden="1" customHeight="1" x14ac:dyDescent="0.3">
      <c r="A1244" s="330"/>
      <c r="B1244" s="56">
        <v>100</v>
      </c>
      <c r="C1244" s="57" t="str">
        <f t="shared" ca="1" si="220"/>
        <v>12.6</v>
      </c>
      <c r="D1244" s="57" t="str">
        <f t="shared" ca="1" si="221"/>
        <v>c</v>
      </c>
      <c r="E1244" s="57" t="s">
        <v>22</v>
      </c>
      <c r="F1244" s="64" t="str">
        <f t="shared" ca="1" si="222"/>
        <v>https://conservatoire.agglo-larochelle.fr/musique/enseignants-musique</v>
      </c>
      <c r="G1244" s="57" t="str">
        <f t="shared" ca="1" si="223"/>
        <v>A</v>
      </c>
      <c r="H1244" s="57" t="str">
        <f t="shared" ca="1" si="224"/>
        <v/>
      </c>
      <c r="I1244" s="57" t="str">
        <f t="shared" ca="1" si="225"/>
        <v/>
      </c>
      <c r="J1244" s="59" t="str">
        <f t="shared" ca="1" si="226"/>
        <v/>
      </c>
      <c r="K1244" s="60" t="str">
        <f t="shared" ca="1" si="227"/>
        <v/>
      </c>
      <c r="L1244" s="60"/>
      <c r="M1244" s="60">
        <f t="shared" ca="1" si="228"/>
        <v>0</v>
      </c>
      <c r="N1244" s="61" t="str">
        <f t="shared" ca="1" si="229"/>
        <v/>
      </c>
      <c r="O1244" s="61"/>
      <c r="P1244" s="62"/>
      <c r="Q1244" s="62"/>
      <c r="R1244" s="62"/>
      <c r="S1244" s="62"/>
      <c r="T1244" s="62"/>
      <c r="U1244" s="63">
        <f t="shared" si="219"/>
        <v>0</v>
      </c>
    </row>
    <row r="1245" spans="1:21" ht="15" hidden="1" customHeight="1" x14ac:dyDescent="0.3">
      <c r="A1245" s="330"/>
      <c r="B1245" s="56">
        <v>100</v>
      </c>
      <c r="C1245" s="57" t="str">
        <f t="shared" ca="1" si="220"/>
        <v>12.6</v>
      </c>
      <c r="D1245" s="57" t="str">
        <f t="shared" ca="1" si="221"/>
        <v>c</v>
      </c>
      <c r="E1245" s="57" t="s">
        <v>25</v>
      </c>
      <c r="F1245" s="64" t="str">
        <f t="shared" ca="1" si="222"/>
        <v>https://conservatoire.agglo-larochelle.fr/agenda?</v>
      </c>
      <c r="G1245" s="57" t="str">
        <f t="shared" ca="1" si="223"/>
        <v>A</v>
      </c>
      <c r="H1245" s="57" t="str">
        <f t="shared" ca="1" si="224"/>
        <v/>
      </c>
      <c r="I1245" s="57" t="str">
        <f t="shared" ca="1" si="225"/>
        <v/>
      </c>
      <c r="J1245" s="59" t="str">
        <f t="shared" ca="1" si="226"/>
        <v/>
      </c>
      <c r="K1245" s="60" t="str">
        <f t="shared" ca="1" si="227"/>
        <v/>
      </c>
      <c r="L1245" s="60"/>
      <c r="M1245" s="60">
        <f t="shared" ca="1" si="228"/>
        <v>0</v>
      </c>
      <c r="N1245" s="61" t="str">
        <f t="shared" ca="1" si="229"/>
        <v/>
      </c>
      <c r="O1245" s="61"/>
      <c r="P1245" s="62"/>
      <c r="Q1245" s="62"/>
      <c r="R1245" s="62"/>
      <c r="S1245" s="62"/>
      <c r="T1245" s="62"/>
      <c r="U1245" s="63">
        <f t="shared" si="219"/>
        <v>0</v>
      </c>
    </row>
    <row r="1246" spans="1:21" ht="15" hidden="1" customHeight="1" x14ac:dyDescent="0.3">
      <c r="A1246" s="330"/>
      <c r="B1246" s="56">
        <v>100</v>
      </c>
      <c r="C1246" s="57" t="str">
        <f t="shared" ca="1" si="220"/>
        <v>12.6</v>
      </c>
      <c r="D1246" s="57" t="str">
        <f t="shared" ca="1" si="221"/>
        <v>c</v>
      </c>
      <c r="E1246" s="57" t="s">
        <v>28</v>
      </c>
      <c r="F1246" s="64" t="str">
        <f t="shared" ca="1" si="222"/>
        <v>https://conservatoire.agglo-larochelle.fr/agenda?article=conservatoire-funky-band-et-ateliers-musiques-actuelles</v>
      </c>
      <c r="G1246" s="57" t="str">
        <f t="shared" ca="1" si="223"/>
        <v>A</v>
      </c>
      <c r="H1246" s="57" t="str">
        <f t="shared" ca="1" si="224"/>
        <v/>
      </c>
      <c r="I1246" s="57" t="str">
        <f t="shared" ca="1" si="225"/>
        <v/>
      </c>
      <c r="J1246" s="59" t="str">
        <f t="shared" ca="1" si="226"/>
        <v/>
      </c>
      <c r="K1246" s="60" t="str">
        <f t="shared" ca="1" si="227"/>
        <v/>
      </c>
      <c r="L1246" s="60"/>
      <c r="M1246" s="60">
        <f t="shared" ca="1" si="228"/>
        <v>0</v>
      </c>
      <c r="N1246" s="61" t="str">
        <f t="shared" ca="1" si="229"/>
        <v/>
      </c>
      <c r="O1246" s="61"/>
      <c r="P1246" s="62"/>
      <c r="Q1246" s="62"/>
      <c r="R1246" s="62"/>
      <c r="S1246" s="62"/>
      <c r="T1246" s="62"/>
      <c r="U1246" s="63">
        <f t="shared" si="219"/>
        <v>0</v>
      </c>
    </row>
    <row r="1247" spans="1:21" ht="15" hidden="1" customHeight="1" x14ac:dyDescent="0.3">
      <c r="A1247" s="330"/>
      <c r="B1247" s="56">
        <v>100</v>
      </c>
      <c r="C1247" s="57" t="str">
        <f t="shared" ca="1" si="220"/>
        <v>12.6</v>
      </c>
      <c r="D1247" s="57" t="str">
        <f t="shared" ca="1" si="221"/>
        <v>c</v>
      </c>
      <c r="E1247" s="57" t="s">
        <v>31</v>
      </c>
      <c r="F1247" s="64" t="str">
        <f t="shared" ca="1" si="222"/>
        <v>https://conservatoire.agglo-larochelle.fr/actualites</v>
      </c>
      <c r="G1247" s="57" t="str">
        <f t="shared" ca="1" si="223"/>
        <v>A</v>
      </c>
      <c r="H1247" s="57" t="str">
        <f t="shared" ca="1" si="224"/>
        <v/>
      </c>
      <c r="I1247" s="57" t="str">
        <f t="shared" ca="1" si="225"/>
        <v/>
      </c>
      <c r="J1247" s="59" t="str">
        <f t="shared" ca="1" si="226"/>
        <v/>
      </c>
      <c r="K1247" s="60" t="str">
        <f t="shared" ca="1" si="227"/>
        <v/>
      </c>
      <c r="L1247" s="60"/>
      <c r="M1247" s="60">
        <f t="shared" ca="1" si="228"/>
        <v>0</v>
      </c>
      <c r="N1247" s="61" t="str">
        <f t="shared" ca="1" si="229"/>
        <v/>
      </c>
      <c r="O1247" s="61"/>
      <c r="P1247" s="62"/>
      <c r="Q1247" s="62"/>
      <c r="R1247" s="62"/>
      <c r="S1247" s="62"/>
      <c r="T1247" s="62"/>
      <c r="U1247" s="63">
        <f t="shared" si="219"/>
        <v>0</v>
      </c>
    </row>
    <row r="1248" spans="1:21" ht="15" hidden="1" customHeight="1" x14ac:dyDescent="0.3">
      <c r="A1248" s="330"/>
      <c r="B1248" s="56">
        <v>100</v>
      </c>
      <c r="C1248" s="57" t="str">
        <f t="shared" ca="1" si="220"/>
        <v>12.6</v>
      </c>
      <c r="D1248" s="57" t="str">
        <f t="shared" ca="1" si="221"/>
        <v>c</v>
      </c>
      <c r="E1248" s="57" t="s">
        <v>34</v>
      </c>
      <c r="F1248" s="64" t="str">
        <f t="shared" ca="1" si="222"/>
        <v>https://conservatoire.agglo-larochelle.fr/-/ouverture-de-saison</v>
      </c>
      <c r="G1248" s="57" t="str">
        <f t="shared" ca="1" si="223"/>
        <v>A</v>
      </c>
      <c r="H1248" s="57" t="str">
        <f t="shared" ca="1" si="224"/>
        <v/>
      </c>
      <c r="I1248" s="57" t="str">
        <f t="shared" ca="1" si="225"/>
        <v/>
      </c>
      <c r="J1248" s="59" t="str">
        <f t="shared" ca="1" si="226"/>
        <v/>
      </c>
      <c r="K1248" s="60" t="str">
        <f t="shared" ca="1" si="227"/>
        <v/>
      </c>
      <c r="L1248" s="60"/>
      <c r="M1248" s="60">
        <f t="shared" ca="1" si="228"/>
        <v>0</v>
      </c>
      <c r="N1248" s="61" t="str">
        <f t="shared" ca="1" si="229"/>
        <v/>
      </c>
      <c r="O1248" s="61"/>
      <c r="P1248" s="62"/>
      <c r="Q1248" s="62"/>
      <c r="R1248" s="62"/>
      <c r="S1248" s="62"/>
      <c r="T1248" s="62"/>
      <c r="U1248" s="63">
        <f t="shared" si="219"/>
        <v>0</v>
      </c>
    </row>
    <row r="1249" spans="1:21" ht="15" hidden="1" customHeight="1" x14ac:dyDescent="0.3">
      <c r="A1249" s="330"/>
      <c r="B1249" s="56">
        <v>100</v>
      </c>
      <c r="C1249" s="57" t="str">
        <f t="shared" ca="1" si="220"/>
        <v>12.6</v>
      </c>
      <c r="D1249" s="57" t="str">
        <f t="shared" ca="1" si="221"/>
        <v>c</v>
      </c>
      <c r="E1249" s="57" t="s">
        <v>37</v>
      </c>
      <c r="F1249" s="64" t="str">
        <f t="shared" ca="1" si="222"/>
        <v>https://conservatoire.agglo-larochelle.fr/contactez-nous</v>
      </c>
      <c r="G1249" s="57" t="str">
        <f t="shared" ca="1" si="223"/>
        <v>A</v>
      </c>
      <c r="H1249" s="57" t="str">
        <f t="shared" ca="1" si="224"/>
        <v/>
      </c>
      <c r="I1249" s="57" t="str">
        <f t="shared" ca="1" si="225"/>
        <v/>
      </c>
      <c r="J1249" s="59" t="str">
        <f t="shared" ca="1" si="226"/>
        <v/>
      </c>
      <c r="K1249" s="60" t="str">
        <f t="shared" ca="1" si="227"/>
        <v/>
      </c>
      <c r="L1249" s="60"/>
      <c r="M1249" s="60">
        <f t="shared" ca="1" si="228"/>
        <v>0</v>
      </c>
      <c r="N1249" s="61" t="str">
        <f t="shared" ca="1" si="229"/>
        <v/>
      </c>
      <c r="O1249" s="61"/>
      <c r="P1249" s="62"/>
      <c r="Q1249" s="62"/>
      <c r="R1249" s="62"/>
      <c r="S1249" s="62"/>
      <c r="T1249" s="62"/>
      <c r="U1249" s="63">
        <f t="shared" si="219"/>
        <v>0</v>
      </c>
    </row>
    <row r="1250" spans="1:21" ht="15" hidden="1" customHeight="1" x14ac:dyDescent="0.3">
      <c r="A1250" s="330"/>
      <c r="B1250" s="46">
        <v>100</v>
      </c>
      <c r="C1250" s="47" t="str">
        <f t="shared" ca="1" si="220"/>
        <v>12.6</v>
      </c>
      <c r="D1250" s="47" t="str">
        <f t="shared" ca="1" si="221"/>
        <v>c</v>
      </c>
      <c r="E1250" s="47" t="s">
        <v>40</v>
      </c>
      <c r="F1250" s="65" t="str">
        <f t="shared" ca="1" si="222"/>
        <v>https://conservatoire.agglo-larochelle.fr/pratique/reseau-des-ecoles-de-l-agglo?article=puilboreau-a-deux-pas-de-la</v>
      </c>
      <c r="G1250" s="47" t="str">
        <f t="shared" ca="1" si="223"/>
        <v>A</v>
      </c>
      <c r="H1250" s="47" t="str">
        <f t="shared" ca="1" si="224"/>
        <v/>
      </c>
      <c r="I1250" s="47" t="str">
        <f t="shared" ca="1" si="225"/>
        <v/>
      </c>
      <c r="J1250" s="49" t="str">
        <f t="shared" ca="1" si="226"/>
        <v/>
      </c>
      <c r="K1250" s="50" t="str">
        <f t="shared" ca="1" si="227"/>
        <v/>
      </c>
      <c r="L1250" s="50"/>
      <c r="M1250" s="50">
        <f t="shared" ca="1" si="228"/>
        <v>0</v>
      </c>
      <c r="N1250" s="51" t="str">
        <f t="shared" ca="1" si="229"/>
        <v/>
      </c>
      <c r="O1250" s="51"/>
      <c r="P1250" s="52"/>
      <c r="Q1250" s="52"/>
      <c r="R1250" s="52"/>
      <c r="S1250" s="52"/>
      <c r="T1250" s="52"/>
      <c r="U1250" s="53">
        <f t="shared" si="219"/>
        <v>0</v>
      </c>
    </row>
    <row r="1251" spans="1:21" ht="21" hidden="1" customHeight="1" x14ac:dyDescent="0.3">
      <c r="A1251" s="330"/>
      <c r="B1251" s="56">
        <v>100</v>
      </c>
      <c r="C1251" s="57" t="str">
        <f t="shared" ca="1" si="220"/>
        <v>12.6</v>
      </c>
      <c r="D1251" s="57" t="str">
        <f t="shared" ca="1" si="221"/>
        <v>c</v>
      </c>
      <c r="E1251" s="57" t="s">
        <v>43</v>
      </c>
      <c r="F1251" s="64" t="str">
        <f t="shared" ca="1" si="222"/>
        <v>https://conservatoire.agglo-larochelle.fr/ressources-documentaires</v>
      </c>
      <c r="G1251" s="57" t="str">
        <f t="shared" ca="1" si="223"/>
        <v>A</v>
      </c>
      <c r="H1251" s="57" t="str">
        <f t="shared" ca="1" si="224"/>
        <v/>
      </c>
      <c r="I1251" s="57" t="str">
        <f t="shared" ca="1" si="225"/>
        <v/>
      </c>
      <c r="J1251" s="59" t="str">
        <f t="shared" ca="1" si="226"/>
        <v/>
      </c>
      <c r="K1251" s="60" t="str">
        <f t="shared" ca="1" si="227"/>
        <v/>
      </c>
      <c r="L1251" s="60"/>
      <c r="M1251" s="60">
        <f t="shared" ca="1" si="228"/>
        <v>0</v>
      </c>
      <c r="N1251" s="61" t="str">
        <f t="shared" ca="1" si="229"/>
        <v/>
      </c>
      <c r="O1251" s="61"/>
      <c r="P1251" s="62"/>
      <c r="Q1251" s="62"/>
      <c r="R1251" s="62"/>
      <c r="S1251" s="62"/>
      <c r="T1251" s="62"/>
      <c r="U1251" s="63">
        <f t="shared" si="219"/>
        <v>0</v>
      </c>
    </row>
    <row r="1252" spans="1:21" ht="15" customHeight="1" x14ac:dyDescent="0.3">
      <c r="A1252" s="330"/>
      <c r="B1252" s="56">
        <v>100</v>
      </c>
      <c r="C1252" s="57" t="str">
        <f t="shared" ca="1" si="220"/>
        <v>12.6</v>
      </c>
      <c r="D1252" s="57" t="str">
        <f t="shared" ca="1" si="221"/>
        <v>c</v>
      </c>
      <c r="E1252" s="57" t="s">
        <v>46</v>
      </c>
      <c r="F1252" s="64" t="str">
        <f t="shared" ca="1" si="222"/>
        <v>https://conservatoire.agglo-larochelle.fr/accessibilite</v>
      </c>
      <c r="G1252" s="57" t="str">
        <f t="shared" ca="1" si="223"/>
        <v>A</v>
      </c>
      <c r="H1252" s="57" t="str">
        <f t="shared" ca="1" si="224"/>
        <v/>
      </c>
      <c r="I1252" s="57" t="str">
        <f t="shared" ca="1" si="225"/>
        <v>Mineure</v>
      </c>
      <c r="J1252" s="59" t="str">
        <f t="shared" ca="1" si="226"/>
        <v/>
      </c>
      <c r="K1252" s="60" t="str">
        <f t="shared" ca="1" si="227"/>
        <v/>
      </c>
      <c r="L1252" s="60"/>
      <c r="M1252" s="60">
        <f t="shared" ca="1" si="228"/>
        <v>0</v>
      </c>
      <c r="N1252" s="61" t="str">
        <f t="shared" ca="1" si="229"/>
        <v/>
      </c>
      <c r="O1252" s="61"/>
      <c r="P1252" s="62"/>
      <c r="Q1252" s="62"/>
      <c r="R1252" s="62"/>
      <c r="S1252" s="62"/>
      <c r="T1252" s="62"/>
      <c r="U1252" s="63">
        <f t="shared" si="219"/>
        <v>0</v>
      </c>
    </row>
    <row r="1253" spans="1:21" ht="15" hidden="1" customHeight="1" x14ac:dyDescent="0.3">
      <c r="A1253" s="330"/>
      <c r="B1253" s="56">
        <v>100</v>
      </c>
      <c r="C1253" s="57" t="str">
        <f t="shared" ca="1" si="220"/>
        <v>12.6</v>
      </c>
      <c r="D1253" s="57" t="str">
        <f t="shared" ca="1" si="221"/>
        <v>c</v>
      </c>
      <c r="E1253" s="57" t="s">
        <v>49</v>
      </c>
      <c r="F1253" s="64" t="str">
        <f t="shared" ca="1" si="222"/>
        <v>https://conservatoire.agglo-larochelle.fr/mentions-legales</v>
      </c>
      <c r="G1253" s="57" t="str">
        <f t="shared" ca="1" si="223"/>
        <v>A</v>
      </c>
      <c r="H1253" s="57" t="str">
        <f t="shared" ca="1" si="224"/>
        <v/>
      </c>
      <c r="I1253" s="57" t="str">
        <f t="shared" ca="1" si="225"/>
        <v/>
      </c>
      <c r="J1253" s="59" t="str">
        <f t="shared" ca="1" si="226"/>
        <v/>
      </c>
      <c r="K1253" s="60" t="str">
        <f t="shared" ca="1" si="227"/>
        <v/>
      </c>
      <c r="L1253" s="60"/>
      <c r="M1253" s="60">
        <f t="shared" ca="1" si="228"/>
        <v>0</v>
      </c>
      <c r="N1253" s="61" t="str">
        <f t="shared" ca="1" si="229"/>
        <v/>
      </c>
      <c r="O1253" s="61"/>
      <c r="P1253" s="62"/>
      <c r="Q1253" s="62"/>
      <c r="R1253" s="62"/>
      <c r="S1253" s="62"/>
      <c r="T1253" s="62"/>
      <c r="U1253" s="63">
        <f t="shared" si="219"/>
        <v>0</v>
      </c>
    </row>
    <row r="1254" spans="1:21" ht="15" hidden="1" customHeight="1" x14ac:dyDescent="0.3">
      <c r="A1254" s="330"/>
      <c r="B1254" s="56">
        <v>101</v>
      </c>
      <c r="C1254" s="57" t="str">
        <f t="shared" ca="1" si="220"/>
        <v>12.7</v>
      </c>
      <c r="D1254" s="57" t="str">
        <f t="shared" ca="1" si="221"/>
        <v>c</v>
      </c>
      <c r="E1254" s="57" t="s">
        <v>10</v>
      </c>
      <c r="F1254" s="64" t="str">
        <f t="shared" ca="1" si="222"/>
        <v>https://conservatoire.agglo-larochelle.fr/</v>
      </c>
      <c r="G1254" s="57" t="str">
        <f t="shared" ca="1" si="223"/>
        <v>A</v>
      </c>
      <c r="H1254" s="57" t="str">
        <f t="shared" ca="1" si="224"/>
        <v/>
      </c>
      <c r="I1254" s="57" t="str">
        <f t="shared" ca="1" si="225"/>
        <v/>
      </c>
      <c r="J1254" s="59" t="str">
        <f t="shared" ca="1" si="226"/>
        <v/>
      </c>
      <c r="K1254" s="60" t="str">
        <f t="shared" ca="1" si="227"/>
        <v/>
      </c>
      <c r="L1254" s="60"/>
      <c r="M1254" s="60">
        <f t="shared" ca="1" si="228"/>
        <v>0</v>
      </c>
      <c r="N1254" s="61" t="str">
        <f t="shared" ca="1" si="229"/>
        <v/>
      </c>
      <c r="O1254" s="61"/>
      <c r="P1254" s="62"/>
      <c r="Q1254" s="62"/>
      <c r="R1254" s="62"/>
      <c r="S1254" s="62"/>
      <c r="T1254" s="62"/>
      <c r="U1254" s="63">
        <f t="shared" si="219"/>
        <v>0</v>
      </c>
    </row>
    <row r="1255" spans="1:21" ht="15" hidden="1" customHeight="1" x14ac:dyDescent="0.3">
      <c r="A1255" s="330"/>
      <c r="B1255" s="56">
        <v>101</v>
      </c>
      <c r="C1255" s="57" t="str">
        <f t="shared" ca="1" si="220"/>
        <v>12.7</v>
      </c>
      <c r="D1255" s="57" t="str">
        <f t="shared" ca="1" si="221"/>
        <v>c</v>
      </c>
      <c r="E1255" s="57" t="s">
        <v>13</v>
      </c>
      <c r="F1255" s="64" t="str">
        <f t="shared" ca="1" si="222"/>
        <v>https://conservatoire.agglo-larochelle.fr/plan-du-site</v>
      </c>
      <c r="G1255" s="57" t="str">
        <f t="shared" ca="1" si="223"/>
        <v>A</v>
      </c>
      <c r="H1255" s="57" t="str">
        <f t="shared" ca="1" si="224"/>
        <v/>
      </c>
      <c r="I1255" s="57" t="str">
        <f t="shared" ca="1" si="225"/>
        <v/>
      </c>
      <c r="J1255" s="59" t="str">
        <f t="shared" ca="1" si="226"/>
        <v/>
      </c>
      <c r="K1255" s="60" t="str">
        <f t="shared" ca="1" si="227"/>
        <v/>
      </c>
      <c r="L1255" s="60"/>
      <c r="M1255" s="60">
        <f t="shared" ca="1" si="228"/>
        <v>0</v>
      </c>
      <c r="N1255" s="61" t="str">
        <f t="shared" ca="1" si="229"/>
        <v/>
      </c>
      <c r="O1255" s="61"/>
      <c r="P1255" s="62"/>
      <c r="Q1255" s="62"/>
      <c r="R1255" s="62"/>
      <c r="S1255" s="62"/>
      <c r="T1255" s="62"/>
      <c r="U1255" s="63">
        <f t="shared" si="219"/>
        <v>0</v>
      </c>
    </row>
    <row r="1256" spans="1:21" ht="15" hidden="1" customHeight="1" x14ac:dyDescent="0.3">
      <c r="A1256" s="330"/>
      <c r="B1256" s="56">
        <v>101</v>
      </c>
      <c r="C1256" s="57" t="str">
        <f t="shared" ca="1" si="220"/>
        <v>12.7</v>
      </c>
      <c r="D1256" s="57" t="str">
        <f t="shared" ca="1" si="221"/>
        <v>c</v>
      </c>
      <c r="E1256" s="57" t="s">
        <v>16</v>
      </c>
      <c r="F1256" s="64" t="str">
        <f t="shared" ca="1" si="222"/>
        <v>https://conservatoire.agglo-larochelle.fr/musique</v>
      </c>
      <c r="G1256" s="57" t="str">
        <f t="shared" ca="1" si="223"/>
        <v>A</v>
      </c>
      <c r="H1256" s="57" t="str">
        <f t="shared" ca="1" si="224"/>
        <v/>
      </c>
      <c r="I1256" s="57" t="str">
        <f t="shared" ca="1" si="225"/>
        <v/>
      </c>
      <c r="J1256" s="59" t="str">
        <f t="shared" ca="1" si="226"/>
        <v/>
      </c>
      <c r="K1256" s="60" t="str">
        <f t="shared" ca="1" si="227"/>
        <v/>
      </c>
      <c r="L1256" s="60"/>
      <c r="M1256" s="60">
        <f t="shared" ca="1" si="228"/>
        <v>0</v>
      </c>
      <c r="N1256" s="61" t="str">
        <f t="shared" ca="1" si="229"/>
        <v/>
      </c>
      <c r="O1256" s="61"/>
      <c r="P1256" s="62"/>
      <c r="Q1256" s="62"/>
      <c r="R1256" s="62"/>
      <c r="S1256" s="62"/>
      <c r="T1256" s="62"/>
      <c r="U1256" s="63">
        <f t="shared" si="219"/>
        <v>0</v>
      </c>
    </row>
    <row r="1257" spans="1:21" ht="15" hidden="1" customHeight="1" x14ac:dyDescent="0.3">
      <c r="A1257" s="330"/>
      <c r="B1257" s="56">
        <v>101</v>
      </c>
      <c r="C1257" s="57" t="str">
        <f t="shared" ca="1" si="220"/>
        <v>12.7</v>
      </c>
      <c r="D1257" s="57" t="str">
        <f t="shared" ca="1" si="221"/>
        <v>c</v>
      </c>
      <c r="E1257" s="57" t="s">
        <v>19</v>
      </c>
      <c r="F1257" s="64" t="str">
        <f t="shared" ca="1" si="222"/>
        <v>https://conservatoire.agglo-larochelle.fr/musique/parcours-du-musicien</v>
      </c>
      <c r="G1257" s="57" t="str">
        <f t="shared" ca="1" si="223"/>
        <v>A</v>
      </c>
      <c r="H1257" s="57" t="str">
        <f t="shared" ca="1" si="224"/>
        <v/>
      </c>
      <c r="I1257" s="57" t="str">
        <f t="shared" ca="1" si="225"/>
        <v/>
      </c>
      <c r="J1257" s="59" t="str">
        <f t="shared" ca="1" si="226"/>
        <v/>
      </c>
      <c r="K1257" s="60" t="str">
        <f t="shared" ca="1" si="227"/>
        <v/>
      </c>
      <c r="L1257" s="60"/>
      <c r="M1257" s="60">
        <f t="shared" ca="1" si="228"/>
        <v>0</v>
      </c>
      <c r="N1257" s="61" t="str">
        <f t="shared" ca="1" si="229"/>
        <v/>
      </c>
      <c r="O1257" s="61"/>
      <c r="P1257" s="62"/>
      <c r="Q1257" s="62"/>
      <c r="R1257" s="62"/>
      <c r="S1257" s="62"/>
      <c r="T1257" s="62"/>
      <c r="U1257" s="63">
        <f t="shared" si="219"/>
        <v>0</v>
      </c>
    </row>
    <row r="1258" spans="1:21" ht="15" hidden="1" customHeight="1" x14ac:dyDescent="0.3">
      <c r="A1258" s="330"/>
      <c r="B1258" s="56">
        <v>101</v>
      </c>
      <c r="C1258" s="57" t="str">
        <f t="shared" ca="1" si="220"/>
        <v>12.7</v>
      </c>
      <c r="D1258" s="57" t="str">
        <f t="shared" ca="1" si="221"/>
        <v>c</v>
      </c>
      <c r="E1258" s="57" t="s">
        <v>22</v>
      </c>
      <c r="F1258" s="64" t="str">
        <f t="shared" ca="1" si="222"/>
        <v>https://conservatoire.agglo-larochelle.fr/musique/enseignants-musique</v>
      </c>
      <c r="G1258" s="57" t="str">
        <f t="shared" ca="1" si="223"/>
        <v>A</v>
      </c>
      <c r="H1258" s="57" t="str">
        <f t="shared" ca="1" si="224"/>
        <v/>
      </c>
      <c r="I1258" s="57" t="str">
        <f t="shared" ca="1" si="225"/>
        <v/>
      </c>
      <c r="J1258" s="59" t="str">
        <f t="shared" ca="1" si="226"/>
        <v/>
      </c>
      <c r="K1258" s="60" t="str">
        <f t="shared" ca="1" si="227"/>
        <v/>
      </c>
      <c r="L1258" s="60"/>
      <c r="M1258" s="60">
        <f t="shared" ca="1" si="228"/>
        <v>0</v>
      </c>
      <c r="N1258" s="61" t="str">
        <f t="shared" ca="1" si="229"/>
        <v/>
      </c>
      <c r="O1258" s="61"/>
      <c r="P1258" s="62"/>
      <c r="Q1258" s="62"/>
      <c r="R1258" s="62"/>
      <c r="S1258" s="62"/>
      <c r="T1258" s="62"/>
      <c r="U1258" s="63">
        <f t="shared" si="219"/>
        <v>0</v>
      </c>
    </row>
    <row r="1259" spans="1:21" ht="15" hidden="1" customHeight="1" x14ac:dyDescent="0.3">
      <c r="A1259" s="330"/>
      <c r="B1259" s="56">
        <v>101</v>
      </c>
      <c r="C1259" s="57" t="str">
        <f t="shared" ca="1" si="220"/>
        <v>12.7</v>
      </c>
      <c r="D1259" s="57" t="str">
        <f t="shared" ca="1" si="221"/>
        <v>c</v>
      </c>
      <c r="E1259" s="57" t="s">
        <v>25</v>
      </c>
      <c r="F1259" s="64" t="str">
        <f t="shared" ca="1" si="222"/>
        <v>https://conservatoire.agglo-larochelle.fr/agenda?</v>
      </c>
      <c r="G1259" s="57" t="str">
        <f t="shared" ca="1" si="223"/>
        <v>A</v>
      </c>
      <c r="H1259" s="57" t="str">
        <f t="shared" ca="1" si="224"/>
        <v/>
      </c>
      <c r="I1259" s="57" t="str">
        <f t="shared" ca="1" si="225"/>
        <v/>
      </c>
      <c r="J1259" s="59" t="str">
        <f t="shared" ca="1" si="226"/>
        <v/>
      </c>
      <c r="K1259" s="60" t="str">
        <f t="shared" ca="1" si="227"/>
        <v/>
      </c>
      <c r="L1259" s="60"/>
      <c r="M1259" s="60">
        <f t="shared" ca="1" si="228"/>
        <v>0</v>
      </c>
      <c r="N1259" s="61" t="str">
        <f t="shared" ca="1" si="229"/>
        <v/>
      </c>
      <c r="O1259" s="61"/>
      <c r="P1259" s="62"/>
      <c r="Q1259" s="62"/>
      <c r="R1259" s="62"/>
      <c r="S1259" s="62"/>
      <c r="T1259" s="62"/>
      <c r="U1259" s="63">
        <f t="shared" si="219"/>
        <v>0</v>
      </c>
    </row>
    <row r="1260" spans="1:21" ht="15" hidden="1" customHeight="1" x14ac:dyDescent="0.3">
      <c r="A1260" s="330"/>
      <c r="B1260" s="56">
        <v>101</v>
      </c>
      <c r="C1260" s="57" t="str">
        <f t="shared" ca="1" si="220"/>
        <v>12.7</v>
      </c>
      <c r="D1260" s="57" t="str">
        <f t="shared" ca="1" si="221"/>
        <v>c</v>
      </c>
      <c r="E1260" s="57" t="s">
        <v>28</v>
      </c>
      <c r="F1260" s="64" t="str">
        <f t="shared" ca="1" si="222"/>
        <v>https://conservatoire.agglo-larochelle.fr/agenda?article=conservatoire-funky-band-et-ateliers-musiques-actuelles</v>
      </c>
      <c r="G1260" s="57" t="str">
        <f t="shared" ca="1" si="223"/>
        <v>A</v>
      </c>
      <c r="H1260" s="57" t="str">
        <f t="shared" ca="1" si="224"/>
        <v/>
      </c>
      <c r="I1260" s="57" t="str">
        <f t="shared" ca="1" si="225"/>
        <v/>
      </c>
      <c r="J1260" s="59" t="str">
        <f t="shared" ca="1" si="226"/>
        <v/>
      </c>
      <c r="K1260" s="60" t="str">
        <f t="shared" ca="1" si="227"/>
        <v/>
      </c>
      <c r="L1260" s="60"/>
      <c r="M1260" s="60">
        <f t="shared" ca="1" si="228"/>
        <v>0</v>
      </c>
      <c r="N1260" s="61" t="str">
        <f t="shared" ca="1" si="229"/>
        <v/>
      </c>
      <c r="O1260" s="61"/>
      <c r="P1260" s="62"/>
      <c r="Q1260" s="62"/>
      <c r="R1260" s="62"/>
      <c r="S1260" s="62"/>
      <c r="T1260" s="62"/>
      <c r="U1260" s="63">
        <f t="shared" si="219"/>
        <v>0</v>
      </c>
    </row>
    <row r="1261" spans="1:21" ht="15" hidden="1" customHeight="1" x14ac:dyDescent="0.3">
      <c r="A1261" s="330"/>
      <c r="B1261" s="56">
        <v>101</v>
      </c>
      <c r="C1261" s="57" t="str">
        <f t="shared" ca="1" si="220"/>
        <v>12.7</v>
      </c>
      <c r="D1261" s="57" t="str">
        <f t="shared" ca="1" si="221"/>
        <v>c</v>
      </c>
      <c r="E1261" s="57" t="s">
        <v>31</v>
      </c>
      <c r="F1261" s="64" t="str">
        <f t="shared" ca="1" si="222"/>
        <v>https://conservatoire.agglo-larochelle.fr/actualites</v>
      </c>
      <c r="G1261" s="57" t="str">
        <f t="shared" ca="1" si="223"/>
        <v>A</v>
      </c>
      <c r="H1261" s="57" t="str">
        <f t="shared" ca="1" si="224"/>
        <v/>
      </c>
      <c r="I1261" s="57" t="str">
        <f t="shared" ca="1" si="225"/>
        <v/>
      </c>
      <c r="J1261" s="59" t="str">
        <f t="shared" ca="1" si="226"/>
        <v/>
      </c>
      <c r="K1261" s="60" t="str">
        <f t="shared" ca="1" si="227"/>
        <v/>
      </c>
      <c r="L1261" s="60"/>
      <c r="M1261" s="60">
        <f t="shared" ca="1" si="228"/>
        <v>0</v>
      </c>
      <c r="N1261" s="61" t="str">
        <f t="shared" ca="1" si="229"/>
        <v/>
      </c>
      <c r="O1261" s="61"/>
      <c r="P1261" s="62"/>
      <c r="Q1261" s="62"/>
      <c r="R1261" s="62"/>
      <c r="S1261" s="62"/>
      <c r="T1261" s="62"/>
      <c r="U1261" s="63">
        <f t="shared" si="219"/>
        <v>0</v>
      </c>
    </row>
    <row r="1262" spans="1:21" ht="15" hidden="1" customHeight="1" x14ac:dyDescent="0.3">
      <c r="A1262" s="330"/>
      <c r="B1262" s="56">
        <v>101</v>
      </c>
      <c r="C1262" s="57" t="str">
        <f t="shared" ca="1" si="220"/>
        <v>12.7</v>
      </c>
      <c r="D1262" s="57" t="str">
        <f t="shared" ca="1" si="221"/>
        <v>c</v>
      </c>
      <c r="E1262" s="57" t="s">
        <v>34</v>
      </c>
      <c r="F1262" s="64" t="str">
        <f t="shared" ca="1" si="222"/>
        <v>https://conservatoire.agglo-larochelle.fr/-/ouverture-de-saison</v>
      </c>
      <c r="G1262" s="57" t="str">
        <f t="shared" ca="1" si="223"/>
        <v>A</v>
      </c>
      <c r="H1262" s="57" t="str">
        <f t="shared" ca="1" si="224"/>
        <v/>
      </c>
      <c r="I1262" s="57" t="str">
        <f t="shared" ca="1" si="225"/>
        <v/>
      </c>
      <c r="J1262" s="59" t="str">
        <f t="shared" ca="1" si="226"/>
        <v/>
      </c>
      <c r="K1262" s="60" t="str">
        <f t="shared" ca="1" si="227"/>
        <v/>
      </c>
      <c r="L1262" s="60"/>
      <c r="M1262" s="60">
        <f t="shared" ca="1" si="228"/>
        <v>0</v>
      </c>
      <c r="N1262" s="61" t="str">
        <f t="shared" ca="1" si="229"/>
        <v/>
      </c>
      <c r="O1262" s="61"/>
      <c r="P1262" s="62"/>
      <c r="Q1262" s="62"/>
      <c r="R1262" s="62"/>
      <c r="S1262" s="62"/>
      <c r="T1262" s="62"/>
      <c r="U1262" s="63">
        <f t="shared" si="219"/>
        <v>0</v>
      </c>
    </row>
    <row r="1263" spans="1:21" ht="15" hidden="1" customHeight="1" x14ac:dyDescent="0.3">
      <c r="A1263" s="330"/>
      <c r="B1263" s="56">
        <v>101</v>
      </c>
      <c r="C1263" s="57" t="str">
        <f t="shared" ca="1" si="220"/>
        <v>12.7</v>
      </c>
      <c r="D1263" s="57" t="str">
        <f t="shared" ca="1" si="221"/>
        <v>c</v>
      </c>
      <c r="E1263" s="57" t="s">
        <v>37</v>
      </c>
      <c r="F1263" s="64" t="str">
        <f t="shared" ca="1" si="222"/>
        <v>https://conservatoire.agglo-larochelle.fr/contactez-nous</v>
      </c>
      <c r="G1263" s="57" t="str">
        <f t="shared" ca="1" si="223"/>
        <v>A</v>
      </c>
      <c r="H1263" s="57" t="str">
        <f t="shared" ca="1" si="224"/>
        <v/>
      </c>
      <c r="I1263" s="57" t="str">
        <f t="shared" ca="1" si="225"/>
        <v/>
      </c>
      <c r="J1263" s="59" t="str">
        <f t="shared" ca="1" si="226"/>
        <v/>
      </c>
      <c r="K1263" s="60" t="str">
        <f t="shared" ca="1" si="227"/>
        <v/>
      </c>
      <c r="L1263" s="60"/>
      <c r="M1263" s="60">
        <f t="shared" ca="1" si="228"/>
        <v>0</v>
      </c>
      <c r="N1263" s="61" t="str">
        <f t="shared" ca="1" si="229"/>
        <v/>
      </c>
      <c r="O1263" s="61"/>
      <c r="P1263" s="62"/>
      <c r="Q1263" s="62"/>
      <c r="R1263" s="62"/>
      <c r="S1263" s="62"/>
      <c r="T1263" s="62"/>
      <c r="U1263" s="63">
        <f t="shared" si="219"/>
        <v>0</v>
      </c>
    </row>
    <row r="1264" spans="1:21" ht="15" hidden="1" customHeight="1" x14ac:dyDescent="0.3">
      <c r="A1264" s="330"/>
      <c r="B1264" s="56">
        <v>101</v>
      </c>
      <c r="C1264" s="57" t="str">
        <f t="shared" ca="1" si="220"/>
        <v>12.7</v>
      </c>
      <c r="D1264" s="57" t="str">
        <f t="shared" ca="1" si="221"/>
        <v>c</v>
      </c>
      <c r="E1264" s="57" t="s">
        <v>40</v>
      </c>
      <c r="F1264" s="64" t="str">
        <f t="shared" ca="1" si="222"/>
        <v>https://conservatoire.agglo-larochelle.fr/pratique/reseau-des-ecoles-de-l-agglo?article=puilboreau-a-deux-pas-de-la</v>
      </c>
      <c r="G1264" s="57" t="str">
        <f t="shared" ca="1" si="223"/>
        <v>A</v>
      </c>
      <c r="H1264" s="57" t="str">
        <f t="shared" ca="1" si="224"/>
        <v/>
      </c>
      <c r="I1264" s="57" t="str">
        <f t="shared" ca="1" si="225"/>
        <v/>
      </c>
      <c r="J1264" s="59" t="str">
        <f t="shared" ca="1" si="226"/>
        <v/>
      </c>
      <c r="K1264" s="60" t="str">
        <f t="shared" ca="1" si="227"/>
        <v/>
      </c>
      <c r="L1264" s="60"/>
      <c r="M1264" s="60">
        <f t="shared" ca="1" si="228"/>
        <v>0</v>
      </c>
      <c r="N1264" s="61" t="str">
        <f t="shared" ca="1" si="229"/>
        <v/>
      </c>
      <c r="O1264" s="61"/>
      <c r="P1264" s="62"/>
      <c r="Q1264" s="62"/>
      <c r="R1264" s="62"/>
      <c r="S1264" s="62"/>
      <c r="T1264" s="62"/>
      <c r="U1264" s="63">
        <f t="shared" si="219"/>
        <v>0</v>
      </c>
    </row>
    <row r="1265" spans="1:21" ht="15" hidden="1" customHeight="1" x14ac:dyDescent="0.3">
      <c r="A1265" s="330"/>
      <c r="B1265" s="56">
        <v>101</v>
      </c>
      <c r="C1265" s="57" t="str">
        <f t="shared" ca="1" si="220"/>
        <v>12.7</v>
      </c>
      <c r="D1265" s="57" t="str">
        <f t="shared" ca="1" si="221"/>
        <v>c</v>
      </c>
      <c r="E1265" s="57" t="s">
        <v>43</v>
      </c>
      <c r="F1265" s="64" t="str">
        <f t="shared" ca="1" si="222"/>
        <v>https://conservatoire.agglo-larochelle.fr/ressources-documentaires</v>
      </c>
      <c r="G1265" s="57" t="str">
        <f t="shared" ca="1" si="223"/>
        <v>A</v>
      </c>
      <c r="H1265" s="57" t="str">
        <f t="shared" ca="1" si="224"/>
        <v/>
      </c>
      <c r="I1265" s="57" t="str">
        <f t="shared" ca="1" si="225"/>
        <v/>
      </c>
      <c r="J1265" s="59" t="str">
        <f t="shared" ca="1" si="226"/>
        <v/>
      </c>
      <c r="K1265" s="60" t="str">
        <f t="shared" ca="1" si="227"/>
        <v/>
      </c>
      <c r="L1265" s="60"/>
      <c r="M1265" s="60">
        <f t="shared" ca="1" si="228"/>
        <v>0</v>
      </c>
      <c r="N1265" s="61" t="str">
        <f t="shared" ca="1" si="229"/>
        <v/>
      </c>
      <c r="O1265" s="61"/>
      <c r="P1265" s="62"/>
      <c r="Q1265" s="62"/>
      <c r="R1265" s="62"/>
      <c r="S1265" s="62"/>
      <c r="T1265" s="62"/>
      <c r="U1265" s="63">
        <f t="shared" si="219"/>
        <v>0</v>
      </c>
    </row>
    <row r="1266" spans="1:21" ht="15" hidden="1" customHeight="1" x14ac:dyDescent="0.3">
      <c r="A1266" s="330"/>
      <c r="B1266" s="56">
        <v>101</v>
      </c>
      <c r="C1266" s="57" t="str">
        <f t="shared" ca="1" si="220"/>
        <v>12.7</v>
      </c>
      <c r="D1266" s="57" t="str">
        <f t="shared" ca="1" si="221"/>
        <v>na</v>
      </c>
      <c r="E1266" s="57" t="s">
        <v>46</v>
      </c>
      <c r="F1266" s="64" t="str">
        <f t="shared" ca="1" si="222"/>
        <v>https://conservatoire.agglo-larochelle.fr/accessibilite</v>
      </c>
      <c r="G1266" s="57" t="str">
        <f t="shared" ca="1" si="223"/>
        <v>A</v>
      </c>
      <c r="H1266" s="57" t="str">
        <f t="shared" ca="1" si="224"/>
        <v/>
      </c>
      <c r="I1266" s="57" t="str">
        <f t="shared" ca="1" si="225"/>
        <v/>
      </c>
      <c r="J1266" s="59" t="str">
        <f t="shared" ca="1" si="226"/>
        <v/>
      </c>
      <c r="K1266" s="60" t="str">
        <f t="shared" ca="1" si="227"/>
        <v/>
      </c>
      <c r="L1266" s="60"/>
      <c r="M1266" s="60">
        <f t="shared" ca="1" si="228"/>
        <v>0</v>
      </c>
      <c r="N1266" s="61" t="str">
        <f t="shared" ca="1" si="229"/>
        <v/>
      </c>
      <c r="O1266" s="61"/>
      <c r="P1266" s="62"/>
      <c r="Q1266" s="62"/>
      <c r="R1266" s="62"/>
      <c r="S1266" s="62"/>
      <c r="T1266" s="62"/>
      <c r="U1266" s="63">
        <f t="shared" si="219"/>
        <v>0</v>
      </c>
    </row>
    <row r="1267" spans="1:21" ht="15" hidden="1" customHeight="1" x14ac:dyDescent="0.3">
      <c r="A1267" s="330"/>
      <c r="B1267" s="56">
        <v>101</v>
      </c>
      <c r="C1267" s="57" t="str">
        <f t="shared" ca="1" si="220"/>
        <v>12.7</v>
      </c>
      <c r="D1267" s="57" t="str">
        <f t="shared" ca="1" si="221"/>
        <v>c</v>
      </c>
      <c r="E1267" s="57" t="s">
        <v>49</v>
      </c>
      <c r="F1267" s="64" t="str">
        <f t="shared" ca="1" si="222"/>
        <v>https://conservatoire.agglo-larochelle.fr/mentions-legales</v>
      </c>
      <c r="G1267" s="57" t="str">
        <f t="shared" ca="1" si="223"/>
        <v>A</v>
      </c>
      <c r="H1267" s="57" t="str">
        <f t="shared" ca="1" si="224"/>
        <v/>
      </c>
      <c r="I1267" s="57" t="str">
        <f t="shared" ca="1" si="225"/>
        <v/>
      </c>
      <c r="J1267" s="59" t="str">
        <f t="shared" ca="1" si="226"/>
        <v/>
      </c>
      <c r="K1267" s="60" t="str">
        <f t="shared" ca="1" si="227"/>
        <v/>
      </c>
      <c r="L1267" s="60"/>
      <c r="M1267" s="60">
        <f t="shared" ca="1" si="228"/>
        <v>0</v>
      </c>
      <c r="N1267" s="61" t="str">
        <f t="shared" ca="1" si="229"/>
        <v/>
      </c>
      <c r="O1267" s="61"/>
      <c r="P1267" s="62"/>
      <c r="Q1267" s="62"/>
      <c r="R1267" s="62"/>
      <c r="S1267" s="62"/>
      <c r="T1267" s="62"/>
      <c r="U1267" s="63">
        <f t="shared" si="219"/>
        <v>0</v>
      </c>
    </row>
    <row r="1268" spans="1:21" ht="15" customHeight="1" x14ac:dyDescent="0.3">
      <c r="A1268" s="330"/>
      <c r="B1268" s="46">
        <v>102</v>
      </c>
      <c r="C1268" s="47" t="str">
        <f t="shared" ca="1" si="220"/>
        <v>12.8</v>
      </c>
      <c r="D1268" s="47" t="str">
        <f t="shared" ca="1" si="221"/>
        <v>c</v>
      </c>
      <c r="E1268" s="47" t="s">
        <v>10</v>
      </c>
      <c r="F1268" s="65" t="str">
        <f t="shared" ca="1" si="222"/>
        <v>https://conservatoire.agglo-larochelle.fr/</v>
      </c>
      <c r="G1268" s="47" t="str">
        <f t="shared" ca="1" si="223"/>
        <v>A</v>
      </c>
      <c r="H1268" s="47" t="str">
        <f t="shared" ca="1" si="224"/>
        <v>x</v>
      </c>
      <c r="I1268" s="47" t="str">
        <f t="shared" ca="1" si="225"/>
        <v>Majeure</v>
      </c>
      <c r="J1268" s="49" t="str">
        <f t="shared" ca="1" si="226"/>
        <v>Sur toutes les pages du site</v>
      </c>
      <c r="K1268" s="50">
        <f t="shared" ca="1" si="227"/>
        <v>1</v>
      </c>
      <c r="L1268" s="50"/>
      <c r="M1268" s="50">
        <f t="shared" ca="1" si="228"/>
        <v>0</v>
      </c>
      <c r="N1268" s="51" t="str">
        <f t="shared" ca="1" si="229"/>
        <v xml:space="preserve">l'ordre de tabulation dans les éléments en haut de la page n'est pas cohérent </v>
      </c>
      <c r="O1268" s="51"/>
      <c r="P1268" s="52"/>
      <c r="Q1268" s="52"/>
      <c r="R1268" s="52"/>
      <c r="S1268" s="52"/>
      <c r="T1268" s="52"/>
      <c r="U1268" s="53">
        <f t="shared" si="219"/>
        <v>0</v>
      </c>
    </row>
    <row r="1269" spans="1:21" ht="15" hidden="1" customHeight="1" x14ac:dyDescent="0.3">
      <c r="A1269" s="330"/>
      <c r="B1269" s="56">
        <v>102</v>
      </c>
      <c r="C1269" s="57" t="str">
        <f t="shared" ca="1" si="220"/>
        <v>12.8</v>
      </c>
      <c r="D1269" s="57" t="str">
        <f t="shared" ca="1" si="221"/>
        <v>na</v>
      </c>
      <c r="E1269" s="57" t="s">
        <v>13</v>
      </c>
      <c r="F1269" s="64" t="str">
        <f t="shared" ca="1" si="222"/>
        <v>https://conservatoire.agglo-larochelle.fr/plan-du-site</v>
      </c>
      <c r="G1269" s="57" t="str">
        <f t="shared" ca="1" si="223"/>
        <v>A</v>
      </c>
      <c r="H1269" s="57" t="str">
        <f t="shared" ca="1" si="224"/>
        <v>x</v>
      </c>
      <c r="I1269" s="57" t="str">
        <f t="shared" ca="1" si="225"/>
        <v/>
      </c>
      <c r="J1269" s="59" t="str">
        <f t="shared" ca="1" si="226"/>
        <v/>
      </c>
      <c r="K1269" s="60" t="str">
        <f t="shared" ca="1" si="227"/>
        <v/>
      </c>
      <c r="L1269" s="60"/>
      <c r="M1269" s="60">
        <f t="shared" ca="1" si="228"/>
        <v>0</v>
      </c>
      <c r="N1269" s="61" t="str">
        <f t="shared" ca="1" si="229"/>
        <v/>
      </c>
      <c r="O1269" s="61"/>
      <c r="P1269" s="62"/>
      <c r="Q1269" s="62"/>
      <c r="R1269" s="62"/>
      <c r="S1269" s="62"/>
      <c r="T1269" s="62"/>
      <c r="U1269" s="63">
        <f t="shared" si="219"/>
        <v>0</v>
      </c>
    </row>
    <row r="1270" spans="1:21" ht="15" hidden="1" customHeight="1" x14ac:dyDescent="0.3">
      <c r="A1270" s="330"/>
      <c r="B1270" s="56">
        <v>102</v>
      </c>
      <c r="C1270" s="57" t="str">
        <f t="shared" ca="1" si="220"/>
        <v>12.8</v>
      </c>
      <c r="D1270" s="57" t="str">
        <f t="shared" ca="1" si="221"/>
        <v>na</v>
      </c>
      <c r="E1270" s="57" t="s">
        <v>16</v>
      </c>
      <c r="F1270" s="64" t="str">
        <f t="shared" ca="1" si="222"/>
        <v>https://conservatoire.agglo-larochelle.fr/musique</v>
      </c>
      <c r="G1270" s="57" t="str">
        <f t="shared" ca="1" si="223"/>
        <v>A</v>
      </c>
      <c r="H1270" s="57" t="str">
        <f t="shared" ca="1" si="224"/>
        <v>x</v>
      </c>
      <c r="I1270" s="57" t="str">
        <f t="shared" ca="1" si="225"/>
        <v/>
      </c>
      <c r="J1270" s="59" t="str">
        <f t="shared" ca="1" si="226"/>
        <v/>
      </c>
      <c r="K1270" s="60" t="str">
        <f t="shared" ca="1" si="227"/>
        <v/>
      </c>
      <c r="L1270" s="60"/>
      <c r="M1270" s="60">
        <f t="shared" ca="1" si="228"/>
        <v>0</v>
      </c>
      <c r="N1270" s="61" t="str">
        <f t="shared" ca="1" si="229"/>
        <v/>
      </c>
      <c r="O1270" s="61"/>
      <c r="P1270" s="62"/>
      <c r="Q1270" s="62"/>
      <c r="R1270" s="62"/>
      <c r="S1270" s="62"/>
      <c r="T1270" s="62"/>
      <c r="U1270" s="63">
        <f t="shared" si="219"/>
        <v>0</v>
      </c>
    </row>
    <row r="1271" spans="1:21" ht="15" hidden="1" customHeight="1" x14ac:dyDescent="0.3">
      <c r="A1271" s="330"/>
      <c r="B1271" s="56">
        <v>102</v>
      </c>
      <c r="C1271" s="57" t="str">
        <f t="shared" ca="1" si="220"/>
        <v>12.8</v>
      </c>
      <c r="D1271" s="57" t="str">
        <f t="shared" ca="1" si="221"/>
        <v>na</v>
      </c>
      <c r="E1271" s="57" t="s">
        <v>19</v>
      </c>
      <c r="F1271" s="64" t="str">
        <f t="shared" ca="1" si="222"/>
        <v>https://conservatoire.agglo-larochelle.fr/musique/parcours-du-musicien</v>
      </c>
      <c r="G1271" s="57" t="str">
        <f t="shared" ca="1" si="223"/>
        <v>A</v>
      </c>
      <c r="H1271" s="57" t="str">
        <f t="shared" ca="1" si="224"/>
        <v>x</v>
      </c>
      <c r="I1271" s="57" t="str">
        <f t="shared" ca="1" si="225"/>
        <v/>
      </c>
      <c r="J1271" s="59" t="str">
        <f t="shared" ca="1" si="226"/>
        <v/>
      </c>
      <c r="K1271" s="60" t="str">
        <f t="shared" ca="1" si="227"/>
        <v/>
      </c>
      <c r="L1271" s="60"/>
      <c r="M1271" s="60">
        <f t="shared" ca="1" si="228"/>
        <v>0</v>
      </c>
      <c r="N1271" s="61" t="str">
        <f t="shared" ca="1" si="229"/>
        <v/>
      </c>
      <c r="O1271" s="61"/>
      <c r="P1271" s="62"/>
      <c r="Q1271" s="62"/>
      <c r="R1271" s="62"/>
      <c r="S1271" s="62"/>
      <c r="T1271" s="62"/>
      <c r="U1271" s="63">
        <f t="shared" si="219"/>
        <v>0</v>
      </c>
    </row>
    <row r="1272" spans="1:21" ht="15" hidden="1" customHeight="1" x14ac:dyDescent="0.3">
      <c r="A1272" s="330"/>
      <c r="B1272" s="56">
        <v>102</v>
      </c>
      <c r="C1272" s="57" t="str">
        <f t="shared" ca="1" si="220"/>
        <v>12.8</v>
      </c>
      <c r="D1272" s="57" t="str">
        <f t="shared" ca="1" si="221"/>
        <v>na</v>
      </c>
      <c r="E1272" s="57" t="s">
        <v>22</v>
      </c>
      <c r="F1272" s="64" t="str">
        <f t="shared" ca="1" si="222"/>
        <v>https://conservatoire.agglo-larochelle.fr/musique/enseignants-musique</v>
      </c>
      <c r="G1272" s="57" t="str">
        <f t="shared" ca="1" si="223"/>
        <v>A</v>
      </c>
      <c r="H1272" s="57" t="str">
        <f t="shared" ca="1" si="224"/>
        <v>x</v>
      </c>
      <c r="I1272" s="57" t="str">
        <f t="shared" ca="1" si="225"/>
        <v/>
      </c>
      <c r="J1272" s="59" t="str">
        <f t="shared" ca="1" si="226"/>
        <v/>
      </c>
      <c r="K1272" s="60" t="str">
        <f t="shared" ca="1" si="227"/>
        <v/>
      </c>
      <c r="L1272" s="60"/>
      <c r="M1272" s="60">
        <f t="shared" ca="1" si="228"/>
        <v>0</v>
      </c>
      <c r="N1272" s="61" t="str">
        <f t="shared" ca="1" si="229"/>
        <v/>
      </c>
      <c r="O1272" s="61"/>
      <c r="P1272" s="62"/>
      <c r="Q1272" s="62"/>
      <c r="R1272" s="62"/>
      <c r="S1272" s="62"/>
      <c r="T1272" s="62"/>
      <c r="U1272" s="63">
        <f t="shared" si="219"/>
        <v>0</v>
      </c>
    </row>
    <row r="1273" spans="1:21" ht="15" hidden="1" customHeight="1" x14ac:dyDescent="0.3">
      <c r="A1273" s="330"/>
      <c r="B1273" s="56">
        <v>102</v>
      </c>
      <c r="C1273" s="57" t="str">
        <f t="shared" ca="1" si="220"/>
        <v>12.8</v>
      </c>
      <c r="D1273" s="57" t="str">
        <f t="shared" ca="1" si="221"/>
        <v>na</v>
      </c>
      <c r="E1273" s="57" t="s">
        <v>25</v>
      </c>
      <c r="F1273" s="64" t="str">
        <f t="shared" ca="1" si="222"/>
        <v>https://conservatoire.agglo-larochelle.fr/agenda?</v>
      </c>
      <c r="G1273" s="57" t="str">
        <f t="shared" ca="1" si="223"/>
        <v>A</v>
      </c>
      <c r="H1273" s="57" t="str">
        <f t="shared" ca="1" si="224"/>
        <v>x</v>
      </c>
      <c r="I1273" s="57" t="str">
        <f t="shared" ca="1" si="225"/>
        <v/>
      </c>
      <c r="J1273" s="59" t="str">
        <f t="shared" ca="1" si="226"/>
        <v/>
      </c>
      <c r="K1273" s="60" t="str">
        <f t="shared" ca="1" si="227"/>
        <v/>
      </c>
      <c r="L1273" s="60"/>
      <c r="M1273" s="60">
        <f t="shared" ca="1" si="228"/>
        <v>0</v>
      </c>
      <c r="N1273" s="61" t="str">
        <f t="shared" ca="1" si="229"/>
        <v/>
      </c>
      <c r="O1273" s="61"/>
      <c r="P1273" s="62"/>
      <c r="Q1273" s="62"/>
      <c r="R1273" s="62"/>
      <c r="S1273" s="62"/>
      <c r="T1273" s="62"/>
      <c r="U1273" s="63">
        <f t="shared" si="219"/>
        <v>0</v>
      </c>
    </row>
    <row r="1274" spans="1:21" ht="15" hidden="1" customHeight="1" x14ac:dyDescent="0.3">
      <c r="A1274" s="330"/>
      <c r="B1274" s="56">
        <v>102</v>
      </c>
      <c r="C1274" s="57" t="str">
        <f t="shared" ca="1" si="220"/>
        <v>12.8</v>
      </c>
      <c r="D1274" s="57" t="str">
        <f t="shared" ca="1" si="221"/>
        <v>na</v>
      </c>
      <c r="E1274" s="57" t="s">
        <v>28</v>
      </c>
      <c r="F1274" s="64" t="str">
        <f t="shared" ca="1" si="222"/>
        <v>https://conservatoire.agglo-larochelle.fr/agenda?article=conservatoire-funky-band-et-ateliers-musiques-actuelles</v>
      </c>
      <c r="G1274" s="57" t="str">
        <f t="shared" ca="1" si="223"/>
        <v>A</v>
      </c>
      <c r="H1274" s="57" t="str">
        <f t="shared" ca="1" si="224"/>
        <v>x</v>
      </c>
      <c r="I1274" s="57" t="str">
        <f t="shared" ca="1" si="225"/>
        <v/>
      </c>
      <c r="J1274" s="59" t="str">
        <f t="shared" ca="1" si="226"/>
        <v/>
      </c>
      <c r="K1274" s="60" t="str">
        <f t="shared" ca="1" si="227"/>
        <v/>
      </c>
      <c r="L1274" s="60"/>
      <c r="M1274" s="60">
        <f t="shared" ca="1" si="228"/>
        <v>0</v>
      </c>
      <c r="N1274" s="61" t="str">
        <f t="shared" ca="1" si="229"/>
        <v/>
      </c>
      <c r="O1274" s="61"/>
      <c r="P1274" s="62"/>
      <c r="Q1274" s="62"/>
      <c r="R1274" s="62"/>
      <c r="S1274" s="62"/>
      <c r="T1274" s="62"/>
      <c r="U1274" s="63">
        <f t="shared" si="219"/>
        <v>0</v>
      </c>
    </row>
    <row r="1275" spans="1:21" ht="15" hidden="1" customHeight="1" x14ac:dyDescent="0.3">
      <c r="A1275" s="330"/>
      <c r="B1275" s="56">
        <v>102</v>
      </c>
      <c r="C1275" s="57" t="str">
        <f t="shared" ca="1" si="220"/>
        <v>12.8</v>
      </c>
      <c r="D1275" s="57" t="str">
        <f t="shared" ca="1" si="221"/>
        <v>na</v>
      </c>
      <c r="E1275" s="57" t="s">
        <v>31</v>
      </c>
      <c r="F1275" s="64" t="str">
        <f t="shared" ca="1" si="222"/>
        <v>https://conservatoire.agglo-larochelle.fr/actualites</v>
      </c>
      <c r="G1275" s="57" t="str">
        <f t="shared" ca="1" si="223"/>
        <v>A</v>
      </c>
      <c r="H1275" s="57" t="str">
        <f t="shared" ca="1" si="224"/>
        <v>x</v>
      </c>
      <c r="I1275" s="57" t="str">
        <f t="shared" ca="1" si="225"/>
        <v/>
      </c>
      <c r="J1275" s="59" t="str">
        <f t="shared" ca="1" si="226"/>
        <v/>
      </c>
      <c r="K1275" s="60" t="str">
        <f t="shared" ca="1" si="227"/>
        <v/>
      </c>
      <c r="L1275" s="60"/>
      <c r="M1275" s="60">
        <f t="shared" ca="1" si="228"/>
        <v>0</v>
      </c>
      <c r="N1275" s="61" t="str">
        <f t="shared" ca="1" si="229"/>
        <v/>
      </c>
      <c r="O1275" s="61"/>
      <c r="P1275" s="62"/>
      <c r="Q1275" s="62"/>
      <c r="R1275" s="62"/>
      <c r="S1275" s="62"/>
      <c r="T1275" s="62"/>
      <c r="U1275" s="63">
        <f t="shared" si="219"/>
        <v>0</v>
      </c>
    </row>
    <row r="1276" spans="1:21" ht="15" hidden="1" customHeight="1" x14ac:dyDescent="0.3">
      <c r="A1276" s="330"/>
      <c r="B1276" s="56">
        <v>102</v>
      </c>
      <c r="C1276" s="57" t="str">
        <f t="shared" ca="1" si="220"/>
        <v>12.8</v>
      </c>
      <c r="D1276" s="57" t="str">
        <f t="shared" ca="1" si="221"/>
        <v>na</v>
      </c>
      <c r="E1276" s="57" t="s">
        <v>34</v>
      </c>
      <c r="F1276" s="64" t="str">
        <f t="shared" ca="1" si="222"/>
        <v>https://conservatoire.agglo-larochelle.fr/-/ouverture-de-saison</v>
      </c>
      <c r="G1276" s="57" t="str">
        <f t="shared" ca="1" si="223"/>
        <v>A</v>
      </c>
      <c r="H1276" s="57" t="str">
        <f t="shared" ca="1" si="224"/>
        <v>x</v>
      </c>
      <c r="I1276" s="57" t="str">
        <f t="shared" ca="1" si="225"/>
        <v/>
      </c>
      <c r="J1276" s="59" t="str">
        <f t="shared" ca="1" si="226"/>
        <v/>
      </c>
      <c r="K1276" s="60" t="str">
        <f t="shared" ca="1" si="227"/>
        <v/>
      </c>
      <c r="L1276" s="60"/>
      <c r="M1276" s="60">
        <f t="shared" ca="1" si="228"/>
        <v>0</v>
      </c>
      <c r="N1276" s="61" t="str">
        <f t="shared" ca="1" si="229"/>
        <v/>
      </c>
      <c r="O1276" s="61"/>
      <c r="P1276" s="62"/>
      <c r="Q1276" s="62"/>
      <c r="R1276" s="62"/>
      <c r="S1276" s="62"/>
      <c r="T1276" s="62"/>
      <c r="U1276" s="63">
        <f t="shared" si="219"/>
        <v>0</v>
      </c>
    </row>
    <row r="1277" spans="1:21" ht="15" hidden="1" customHeight="1" x14ac:dyDescent="0.3">
      <c r="A1277" s="330"/>
      <c r="B1277" s="56">
        <v>102</v>
      </c>
      <c r="C1277" s="57" t="str">
        <f t="shared" ca="1" si="220"/>
        <v>12.8</v>
      </c>
      <c r="D1277" s="57" t="str">
        <f t="shared" ca="1" si="221"/>
        <v>na</v>
      </c>
      <c r="E1277" s="57" t="s">
        <v>37</v>
      </c>
      <c r="F1277" s="64" t="str">
        <f t="shared" ca="1" si="222"/>
        <v>https://conservatoire.agglo-larochelle.fr/contactez-nous</v>
      </c>
      <c r="G1277" s="57" t="str">
        <f t="shared" ca="1" si="223"/>
        <v>A</v>
      </c>
      <c r="H1277" s="57" t="str">
        <f t="shared" ca="1" si="224"/>
        <v>x</v>
      </c>
      <c r="I1277" s="57" t="str">
        <f t="shared" ca="1" si="225"/>
        <v/>
      </c>
      <c r="J1277" s="59" t="str">
        <f t="shared" ca="1" si="226"/>
        <v/>
      </c>
      <c r="K1277" s="60" t="str">
        <f t="shared" ca="1" si="227"/>
        <v/>
      </c>
      <c r="L1277" s="60"/>
      <c r="M1277" s="60">
        <f t="shared" ca="1" si="228"/>
        <v>0</v>
      </c>
      <c r="N1277" s="61" t="str">
        <f t="shared" ca="1" si="229"/>
        <v/>
      </c>
      <c r="O1277" s="61"/>
      <c r="P1277" s="62"/>
      <c r="Q1277" s="62"/>
      <c r="R1277" s="62"/>
      <c r="S1277" s="62"/>
      <c r="T1277" s="62"/>
      <c r="U1277" s="63">
        <f t="shared" si="219"/>
        <v>0</v>
      </c>
    </row>
    <row r="1278" spans="1:21" ht="15" hidden="1" customHeight="1" x14ac:dyDescent="0.3">
      <c r="A1278" s="330"/>
      <c r="B1278" s="56">
        <v>102</v>
      </c>
      <c r="C1278" s="57" t="str">
        <f t="shared" ca="1" si="220"/>
        <v>12.8</v>
      </c>
      <c r="D1278" s="57" t="str">
        <f t="shared" ca="1" si="221"/>
        <v>na</v>
      </c>
      <c r="E1278" s="57" t="s">
        <v>40</v>
      </c>
      <c r="F1278" s="64" t="str">
        <f t="shared" ca="1" si="222"/>
        <v>https://conservatoire.agglo-larochelle.fr/pratique/reseau-des-ecoles-de-l-agglo?article=puilboreau-a-deux-pas-de-la</v>
      </c>
      <c r="G1278" s="57" t="str">
        <f t="shared" ca="1" si="223"/>
        <v>A</v>
      </c>
      <c r="H1278" s="57" t="str">
        <f t="shared" ca="1" si="224"/>
        <v>x</v>
      </c>
      <c r="I1278" s="57" t="str">
        <f t="shared" ca="1" si="225"/>
        <v/>
      </c>
      <c r="J1278" s="59" t="str">
        <f t="shared" ca="1" si="226"/>
        <v/>
      </c>
      <c r="K1278" s="60" t="str">
        <f t="shared" ca="1" si="227"/>
        <v/>
      </c>
      <c r="L1278" s="60"/>
      <c r="M1278" s="60">
        <f t="shared" ca="1" si="228"/>
        <v>0</v>
      </c>
      <c r="N1278" s="61" t="str">
        <f t="shared" ca="1" si="229"/>
        <v/>
      </c>
      <c r="O1278" s="61"/>
      <c r="P1278" s="62"/>
      <c r="Q1278" s="62"/>
      <c r="R1278" s="62"/>
      <c r="S1278" s="62"/>
      <c r="T1278" s="62"/>
      <c r="U1278" s="63">
        <f t="shared" si="219"/>
        <v>0</v>
      </c>
    </row>
    <row r="1279" spans="1:21" ht="15" hidden="1" customHeight="1" x14ac:dyDescent="0.3">
      <c r="A1279" s="330"/>
      <c r="B1279" s="56">
        <v>102</v>
      </c>
      <c r="C1279" s="57" t="str">
        <f t="shared" ca="1" si="220"/>
        <v>12.8</v>
      </c>
      <c r="D1279" s="57" t="str">
        <f t="shared" ca="1" si="221"/>
        <v>na</v>
      </c>
      <c r="E1279" s="57" t="s">
        <v>43</v>
      </c>
      <c r="F1279" s="64" t="str">
        <f t="shared" ca="1" si="222"/>
        <v>https://conservatoire.agglo-larochelle.fr/ressources-documentaires</v>
      </c>
      <c r="G1279" s="57" t="str">
        <f t="shared" ca="1" si="223"/>
        <v>A</v>
      </c>
      <c r="H1279" s="57" t="str">
        <f t="shared" ca="1" si="224"/>
        <v>x</v>
      </c>
      <c r="I1279" s="57" t="str">
        <f t="shared" ca="1" si="225"/>
        <v/>
      </c>
      <c r="J1279" s="59" t="str">
        <f t="shared" ca="1" si="226"/>
        <v/>
      </c>
      <c r="K1279" s="60" t="str">
        <f t="shared" ca="1" si="227"/>
        <v/>
      </c>
      <c r="L1279" s="60"/>
      <c r="M1279" s="60">
        <f t="shared" ca="1" si="228"/>
        <v>0</v>
      </c>
      <c r="N1279" s="61" t="str">
        <f t="shared" ca="1" si="229"/>
        <v/>
      </c>
      <c r="O1279" s="61"/>
      <c r="P1279" s="62"/>
      <c r="Q1279" s="62"/>
      <c r="R1279" s="62"/>
      <c r="S1279" s="62"/>
      <c r="T1279" s="62"/>
      <c r="U1279" s="63">
        <f t="shared" si="219"/>
        <v>0</v>
      </c>
    </row>
    <row r="1280" spans="1:21" ht="15" hidden="1" customHeight="1" x14ac:dyDescent="0.3">
      <c r="A1280" s="330"/>
      <c r="B1280" s="56">
        <v>102</v>
      </c>
      <c r="C1280" s="57" t="str">
        <f t="shared" ca="1" si="220"/>
        <v>12.8</v>
      </c>
      <c r="D1280" s="57" t="str">
        <f t="shared" ca="1" si="221"/>
        <v>na</v>
      </c>
      <c r="E1280" s="57" t="s">
        <v>46</v>
      </c>
      <c r="F1280" s="64" t="str">
        <f t="shared" ca="1" si="222"/>
        <v>https://conservatoire.agglo-larochelle.fr/accessibilite</v>
      </c>
      <c r="G1280" s="57" t="str">
        <f t="shared" ca="1" si="223"/>
        <v>A</v>
      </c>
      <c r="H1280" s="57" t="str">
        <f t="shared" ca="1" si="224"/>
        <v>x</v>
      </c>
      <c r="I1280" s="57" t="str">
        <f t="shared" ca="1" si="225"/>
        <v/>
      </c>
      <c r="J1280" s="59" t="str">
        <f t="shared" ca="1" si="226"/>
        <v/>
      </c>
      <c r="K1280" s="60" t="str">
        <f t="shared" ca="1" si="227"/>
        <v/>
      </c>
      <c r="L1280" s="60"/>
      <c r="M1280" s="60">
        <f t="shared" ca="1" si="228"/>
        <v>0</v>
      </c>
      <c r="N1280" s="61" t="str">
        <f t="shared" ca="1" si="229"/>
        <v/>
      </c>
      <c r="O1280" s="61"/>
      <c r="P1280" s="62"/>
      <c r="Q1280" s="62"/>
      <c r="R1280" s="62"/>
      <c r="S1280" s="62"/>
      <c r="T1280" s="62"/>
      <c r="U1280" s="63">
        <f t="shared" si="219"/>
        <v>0</v>
      </c>
    </row>
    <row r="1281" spans="1:21" ht="15" hidden="1" customHeight="1" x14ac:dyDescent="0.3">
      <c r="A1281" s="330"/>
      <c r="B1281" s="56">
        <v>102</v>
      </c>
      <c r="C1281" s="57" t="str">
        <f t="shared" ca="1" si="220"/>
        <v>12.8</v>
      </c>
      <c r="D1281" s="57" t="str">
        <f t="shared" ca="1" si="221"/>
        <v>na</v>
      </c>
      <c r="E1281" s="57" t="s">
        <v>49</v>
      </c>
      <c r="F1281" s="64" t="str">
        <f t="shared" ca="1" si="222"/>
        <v>https://conservatoire.agglo-larochelle.fr/mentions-legales</v>
      </c>
      <c r="G1281" s="57" t="str">
        <f t="shared" ca="1" si="223"/>
        <v>A</v>
      </c>
      <c r="H1281" s="57" t="str">
        <f t="shared" ca="1" si="224"/>
        <v>x</v>
      </c>
      <c r="I1281" s="57" t="str">
        <f t="shared" ca="1" si="225"/>
        <v/>
      </c>
      <c r="J1281" s="59" t="str">
        <f t="shared" ca="1" si="226"/>
        <v/>
      </c>
      <c r="K1281" s="60" t="str">
        <f t="shared" ca="1" si="227"/>
        <v/>
      </c>
      <c r="L1281" s="60"/>
      <c r="M1281" s="60">
        <f t="shared" ca="1" si="228"/>
        <v>0</v>
      </c>
      <c r="N1281" s="61" t="str">
        <f t="shared" ca="1" si="229"/>
        <v/>
      </c>
      <c r="O1281" s="61"/>
      <c r="P1281" s="62"/>
      <c r="Q1281" s="62"/>
      <c r="R1281" s="62"/>
      <c r="S1281" s="62"/>
      <c r="T1281" s="62"/>
      <c r="U1281" s="63">
        <f t="shared" si="219"/>
        <v>0</v>
      </c>
    </row>
    <row r="1282" spans="1:21" ht="15" hidden="1" customHeight="1" x14ac:dyDescent="0.3">
      <c r="A1282" s="330"/>
      <c r="B1282" s="56">
        <v>103</v>
      </c>
      <c r="C1282" s="57" t="str">
        <f t="shared" ca="1" si="220"/>
        <v>12.9</v>
      </c>
      <c r="D1282" s="57" t="str">
        <f t="shared" ca="1" si="221"/>
        <v>c</v>
      </c>
      <c r="E1282" s="57" t="s">
        <v>10</v>
      </c>
      <c r="F1282" s="64" t="str">
        <f t="shared" ca="1" si="222"/>
        <v>https://conservatoire.agglo-larochelle.fr/</v>
      </c>
      <c r="G1282" s="57" t="str">
        <f t="shared" ca="1" si="223"/>
        <v>A</v>
      </c>
      <c r="H1282" s="57" t="str">
        <f t="shared" ca="1" si="224"/>
        <v>x</v>
      </c>
      <c r="I1282" s="57" t="str">
        <f t="shared" ca="1" si="225"/>
        <v/>
      </c>
      <c r="J1282" s="59" t="str">
        <f t="shared" ca="1" si="226"/>
        <v/>
      </c>
      <c r="K1282" s="60" t="str">
        <f t="shared" ca="1" si="227"/>
        <v/>
      </c>
      <c r="L1282" s="60"/>
      <c r="M1282" s="60">
        <f t="shared" ca="1" si="228"/>
        <v>0</v>
      </c>
      <c r="N1282" s="61" t="str">
        <f t="shared" ca="1" si="229"/>
        <v/>
      </c>
      <c r="O1282" s="61"/>
      <c r="P1282" s="62"/>
      <c r="Q1282" s="62"/>
      <c r="R1282" s="62"/>
      <c r="S1282" s="62"/>
      <c r="T1282" s="62"/>
      <c r="U1282" s="63">
        <f t="shared" si="219"/>
        <v>0</v>
      </c>
    </row>
    <row r="1283" spans="1:21" ht="15" hidden="1" customHeight="1" x14ac:dyDescent="0.3">
      <c r="A1283" s="330"/>
      <c r="B1283" s="56">
        <v>103</v>
      </c>
      <c r="C1283" s="57" t="str">
        <f t="shared" ca="1" si="220"/>
        <v>12.9</v>
      </c>
      <c r="D1283" s="57" t="str">
        <f t="shared" ca="1" si="221"/>
        <v>c</v>
      </c>
      <c r="E1283" s="57" t="s">
        <v>13</v>
      </c>
      <c r="F1283" s="64" t="str">
        <f t="shared" ca="1" si="222"/>
        <v>https://conservatoire.agglo-larochelle.fr/plan-du-site</v>
      </c>
      <c r="G1283" s="57" t="str">
        <f t="shared" ca="1" si="223"/>
        <v>A</v>
      </c>
      <c r="H1283" s="57" t="str">
        <f t="shared" ca="1" si="224"/>
        <v>x</v>
      </c>
      <c r="I1283" s="57" t="str">
        <f t="shared" ca="1" si="225"/>
        <v/>
      </c>
      <c r="J1283" s="59" t="str">
        <f t="shared" ca="1" si="226"/>
        <v/>
      </c>
      <c r="K1283" s="60" t="str">
        <f t="shared" ca="1" si="227"/>
        <v/>
      </c>
      <c r="L1283" s="60"/>
      <c r="M1283" s="60">
        <f t="shared" ca="1" si="228"/>
        <v>0</v>
      </c>
      <c r="N1283" s="61" t="str">
        <f t="shared" ca="1" si="229"/>
        <v/>
      </c>
      <c r="O1283" s="61"/>
      <c r="P1283" s="62"/>
      <c r="Q1283" s="62"/>
      <c r="R1283" s="62"/>
      <c r="S1283" s="62"/>
      <c r="T1283" s="62"/>
      <c r="U1283" s="63">
        <f t="shared" si="219"/>
        <v>0</v>
      </c>
    </row>
    <row r="1284" spans="1:21" ht="15" hidden="1" customHeight="1" x14ac:dyDescent="0.3">
      <c r="A1284" s="330"/>
      <c r="B1284" s="56">
        <v>103</v>
      </c>
      <c r="C1284" s="57" t="str">
        <f t="shared" ca="1" si="220"/>
        <v>12.9</v>
      </c>
      <c r="D1284" s="57" t="str">
        <f t="shared" ca="1" si="221"/>
        <v>c</v>
      </c>
      <c r="E1284" s="57" t="s">
        <v>16</v>
      </c>
      <c r="F1284" s="64" t="str">
        <f t="shared" ca="1" si="222"/>
        <v>https://conservatoire.agglo-larochelle.fr/musique</v>
      </c>
      <c r="G1284" s="57" t="str">
        <f t="shared" ca="1" si="223"/>
        <v>A</v>
      </c>
      <c r="H1284" s="57" t="str">
        <f t="shared" ca="1" si="224"/>
        <v>x</v>
      </c>
      <c r="I1284" s="57" t="str">
        <f t="shared" ca="1" si="225"/>
        <v/>
      </c>
      <c r="J1284" s="59" t="str">
        <f t="shared" ca="1" si="226"/>
        <v/>
      </c>
      <c r="K1284" s="60" t="str">
        <f t="shared" ca="1" si="227"/>
        <v/>
      </c>
      <c r="L1284" s="60"/>
      <c r="M1284" s="60">
        <f t="shared" ca="1" si="228"/>
        <v>0</v>
      </c>
      <c r="N1284" s="61" t="str">
        <f t="shared" ca="1" si="229"/>
        <v/>
      </c>
      <c r="O1284" s="61"/>
      <c r="P1284" s="62"/>
      <c r="Q1284" s="62"/>
      <c r="R1284" s="62"/>
      <c r="S1284" s="62"/>
      <c r="T1284" s="62"/>
      <c r="U1284" s="63">
        <f t="shared" si="219"/>
        <v>0</v>
      </c>
    </row>
    <row r="1285" spans="1:21" ht="15" hidden="1" customHeight="1" x14ac:dyDescent="0.3">
      <c r="A1285" s="330"/>
      <c r="B1285" s="56">
        <v>103</v>
      </c>
      <c r="C1285" s="57" t="str">
        <f t="shared" ca="1" si="220"/>
        <v>12.9</v>
      </c>
      <c r="D1285" s="57" t="str">
        <f t="shared" ca="1" si="221"/>
        <v>c</v>
      </c>
      <c r="E1285" s="57" t="s">
        <v>19</v>
      </c>
      <c r="F1285" s="64" t="str">
        <f t="shared" ca="1" si="222"/>
        <v>https://conservatoire.agglo-larochelle.fr/musique/parcours-du-musicien</v>
      </c>
      <c r="G1285" s="57" t="str">
        <f t="shared" ca="1" si="223"/>
        <v>A</v>
      </c>
      <c r="H1285" s="57" t="str">
        <f t="shared" ca="1" si="224"/>
        <v>x</v>
      </c>
      <c r="I1285" s="57" t="str">
        <f t="shared" ca="1" si="225"/>
        <v/>
      </c>
      <c r="J1285" s="59" t="str">
        <f t="shared" ca="1" si="226"/>
        <v/>
      </c>
      <c r="K1285" s="60" t="str">
        <f t="shared" ca="1" si="227"/>
        <v/>
      </c>
      <c r="L1285" s="60"/>
      <c r="M1285" s="60">
        <f t="shared" ca="1" si="228"/>
        <v>0</v>
      </c>
      <c r="N1285" s="61" t="str">
        <f t="shared" ca="1" si="229"/>
        <v/>
      </c>
      <c r="O1285" s="61"/>
      <c r="P1285" s="62"/>
      <c r="Q1285" s="62"/>
      <c r="R1285" s="62"/>
      <c r="S1285" s="62"/>
      <c r="T1285" s="62"/>
      <c r="U1285" s="63">
        <f t="shared" si="219"/>
        <v>0</v>
      </c>
    </row>
    <row r="1286" spans="1:21" ht="15" hidden="1" customHeight="1" x14ac:dyDescent="0.3">
      <c r="A1286" s="330"/>
      <c r="B1286" s="46">
        <v>103</v>
      </c>
      <c r="C1286" s="47" t="str">
        <f t="shared" ca="1" si="220"/>
        <v>12.9</v>
      </c>
      <c r="D1286" s="47" t="str">
        <f t="shared" ca="1" si="221"/>
        <v>c</v>
      </c>
      <c r="E1286" s="47" t="s">
        <v>22</v>
      </c>
      <c r="F1286" s="65" t="str">
        <f t="shared" ca="1" si="222"/>
        <v>https://conservatoire.agglo-larochelle.fr/musique/enseignants-musique</v>
      </c>
      <c r="G1286" s="47" t="str">
        <f t="shared" ca="1" si="223"/>
        <v>A</v>
      </c>
      <c r="H1286" s="47" t="str">
        <f t="shared" ca="1" si="224"/>
        <v>x</v>
      </c>
      <c r="I1286" s="47" t="str">
        <f t="shared" ca="1" si="225"/>
        <v/>
      </c>
      <c r="J1286" s="49" t="str">
        <f t="shared" ca="1" si="226"/>
        <v/>
      </c>
      <c r="K1286" s="50" t="str">
        <f t="shared" ca="1" si="227"/>
        <v/>
      </c>
      <c r="L1286" s="50"/>
      <c r="M1286" s="50">
        <f t="shared" ca="1" si="228"/>
        <v>0</v>
      </c>
      <c r="N1286" s="51" t="str">
        <f t="shared" ca="1" si="229"/>
        <v/>
      </c>
      <c r="O1286" s="51"/>
      <c r="P1286" s="52"/>
      <c r="Q1286" s="52"/>
      <c r="R1286" s="52"/>
      <c r="S1286" s="52"/>
      <c r="T1286" s="52"/>
      <c r="U1286" s="53">
        <f t="shared" si="219"/>
        <v>0</v>
      </c>
    </row>
    <row r="1287" spans="1:21" ht="15" hidden="1" customHeight="1" x14ac:dyDescent="0.3">
      <c r="A1287" s="330"/>
      <c r="B1287" s="56">
        <v>103</v>
      </c>
      <c r="C1287" s="57" t="str">
        <f t="shared" ca="1" si="220"/>
        <v>12.9</v>
      </c>
      <c r="D1287" s="57" t="str">
        <f t="shared" ca="1" si="221"/>
        <v>c</v>
      </c>
      <c r="E1287" s="57" t="s">
        <v>25</v>
      </c>
      <c r="F1287" s="64" t="str">
        <f t="shared" ca="1" si="222"/>
        <v>https://conservatoire.agglo-larochelle.fr/agenda?</v>
      </c>
      <c r="G1287" s="57" t="str">
        <f t="shared" ca="1" si="223"/>
        <v>A</v>
      </c>
      <c r="H1287" s="57" t="str">
        <f t="shared" ca="1" si="224"/>
        <v>x</v>
      </c>
      <c r="I1287" s="57" t="str">
        <f t="shared" ca="1" si="225"/>
        <v/>
      </c>
      <c r="J1287" s="59" t="str">
        <f t="shared" ca="1" si="226"/>
        <v/>
      </c>
      <c r="K1287" s="60" t="str">
        <f t="shared" ca="1" si="227"/>
        <v/>
      </c>
      <c r="L1287" s="60"/>
      <c r="M1287" s="60">
        <f t="shared" ca="1" si="228"/>
        <v>0</v>
      </c>
      <c r="N1287" s="61" t="str">
        <f t="shared" ca="1" si="229"/>
        <v/>
      </c>
      <c r="O1287" s="61"/>
      <c r="P1287" s="62"/>
      <c r="Q1287" s="62"/>
      <c r="R1287" s="62"/>
      <c r="S1287" s="62"/>
      <c r="T1287" s="62"/>
      <c r="U1287" s="63">
        <f t="shared" si="219"/>
        <v>0</v>
      </c>
    </row>
    <row r="1288" spans="1:21" ht="15" hidden="1" customHeight="1" x14ac:dyDescent="0.3">
      <c r="A1288" s="330"/>
      <c r="B1288" s="56">
        <v>103</v>
      </c>
      <c r="C1288" s="57" t="str">
        <f t="shared" ca="1" si="220"/>
        <v>12.9</v>
      </c>
      <c r="D1288" s="57" t="str">
        <f t="shared" ca="1" si="221"/>
        <v>c</v>
      </c>
      <c r="E1288" s="57" t="s">
        <v>28</v>
      </c>
      <c r="F1288" s="64" t="str">
        <f t="shared" ca="1" si="222"/>
        <v>https://conservatoire.agglo-larochelle.fr/agenda?article=conservatoire-funky-band-et-ateliers-musiques-actuelles</v>
      </c>
      <c r="G1288" s="57" t="str">
        <f t="shared" ca="1" si="223"/>
        <v>A</v>
      </c>
      <c r="H1288" s="57" t="str">
        <f t="shared" ca="1" si="224"/>
        <v>x</v>
      </c>
      <c r="I1288" s="57" t="str">
        <f t="shared" ca="1" si="225"/>
        <v/>
      </c>
      <c r="J1288" s="59" t="str">
        <f t="shared" ca="1" si="226"/>
        <v/>
      </c>
      <c r="K1288" s="60" t="str">
        <f t="shared" ca="1" si="227"/>
        <v/>
      </c>
      <c r="L1288" s="60"/>
      <c r="M1288" s="60">
        <f t="shared" ca="1" si="228"/>
        <v>0</v>
      </c>
      <c r="N1288" s="61" t="str">
        <f t="shared" ca="1" si="229"/>
        <v/>
      </c>
      <c r="O1288" s="61"/>
      <c r="P1288" s="62"/>
      <c r="Q1288" s="62"/>
      <c r="R1288" s="62"/>
      <c r="S1288" s="62"/>
      <c r="T1288" s="62"/>
      <c r="U1288" s="63">
        <f t="shared" ref="U1288:U1351" si="230">SUM($P1288:$T1288)</f>
        <v>0</v>
      </c>
    </row>
    <row r="1289" spans="1:21" ht="15" hidden="1" customHeight="1" x14ac:dyDescent="0.3">
      <c r="A1289" s="330"/>
      <c r="B1289" s="56">
        <v>103</v>
      </c>
      <c r="C1289" s="57" t="str">
        <f t="shared" ca="1" si="220"/>
        <v>12.9</v>
      </c>
      <c r="D1289" s="57" t="str">
        <f t="shared" ca="1" si="221"/>
        <v>c</v>
      </c>
      <c r="E1289" s="57" t="s">
        <v>31</v>
      </c>
      <c r="F1289" s="64" t="str">
        <f t="shared" ca="1" si="222"/>
        <v>https://conservatoire.agglo-larochelle.fr/actualites</v>
      </c>
      <c r="G1289" s="57" t="str">
        <f t="shared" ca="1" si="223"/>
        <v>A</v>
      </c>
      <c r="H1289" s="57" t="str">
        <f t="shared" ca="1" si="224"/>
        <v>x</v>
      </c>
      <c r="I1289" s="57" t="str">
        <f t="shared" ca="1" si="225"/>
        <v/>
      </c>
      <c r="J1289" s="59" t="str">
        <f t="shared" ca="1" si="226"/>
        <v/>
      </c>
      <c r="K1289" s="60" t="str">
        <f t="shared" ca="1" si="227"/>
        <v/>
      </c>
      <c r="L1289" s="60"/>
      <c r="M1289" s="60">
        <f t="shared" ca="1" si="228"/>
        <v>0</v>
      </c>
      <c r="N1289" s="61" t="str">
        <f t="shared" ca="1" si="229"/>
        <v/>
      </c>
      <c r="O1289" s="61"/>
      <c r="P1289" s="62"/>
      <c r="Q1289" s="62"/>
      <c r="R1289" s="62"/>
      <c r="S1289" s="62"/>
      <c r="T1289" s="62"/>
      <c r="U1289" s="63">
        <f t="shared" si="230"/>
        <v>0</v>
      </c>
    </row>
    <row r="1290" spans="1:21" ht="15" hidden="1" customHeight="1" x14ac:dyDescent="0.3">
      <c r="A1290" s="330"/>
      <c r="B1290" s="56">
        <v>103</v>
      </c>
      <c r="C1290" s="57" t="str">
        <f t="shared" ca="1" si="220"/>
        <v>12.9</v>
      </c>
      <c r="D1290" s="57" t="str">
        <f t="shared" ca="1" si="221"/>
        <v>c</v>
      </c>
      <c r="E1290" s="57" t="s">
        <v>34</v>
      </c>
      <c r="F1290" s="64" t="str">
        <f t="shared" ca="1" si="222"/>
        <v>https://conservatoire.agglo-larochelle.fr/-/ouverture-de-saison</v>
      </c>
      <c r="G1290" s="57" t="str">
        <f t="shared" ca="1" si="223"/>
        <v>A</v>
      </c>
      <c r="H1290" s="57" t="str">
        <f t="shared" ca="1" si="224"/>
        <v>x</v>
      </c>
      <c r="I1290" s="57" t="str">
        <f t="shared" ca="1" si="225"/>
        <v/>
      </c>
      <c r="J1290" s="59" t="str">
        <f t="shared" ca="1" si="226"/>
        <v/>
      </c>
      <c r="K1290" s="60" t="str">
        <f t="shared" ca="1" si="227"/>
        <v/>
      </c>
      <c r="L1290" s="60"/>
      <c r="M1290" s="60">
        <f t="shared" ca="1" si="228"/>
        <v>0</v>
      </c>
      <c r="N1290" s="61" t="str">
        <f t="shared" ca="1" si="229"/>
        <v/>
      </c>
      <c r="O1290" s="61"/>
      <c r="P1290" s="62"/>
      <c r="Q1290" s="62"/>
      <c r="R1290" s="62"/>
      <c r="S1290" s="62"/>
      <c r="T1290" s="62"/>
      <c r="U1290" s="63">
        <f t="shared" si="230"/>
        <v>0</v>
      </c>
    </row>
    <row r="1291" spans="1:21" ht="15" hidden="1" customHeight="1" x14ac:dyDescent="0.3">
      <c r="A1291" s="330"/>
      <c r="B1291" s="56">
        <v>103</v>
      </c>
      <c r="C1291" s="57" t="str">
        <f t="shared" ca="1" si="220"/>
        <v>12.9</v>
      </c>
      <c r="D1291" s="57" t="str">
        <f t="shared" ca="1" si="221"/>
        <v>c</v>
      </c>
      <c r="E1291" s="57" t="s">
        <v>37</v>
      </c>
      <c r="F1291" s="64" t="str">
        <f t="shared" ca="1" si="222"/>
        <v>https://conservatoire.agglo-larochelle.fr/contactez-nous</v>
      </c>
      <c r="G1291" s="57" t="str">
        <f t="shared" ca="1" si="223"/>
        <v>A</v>
      </c>
      <c r="H1291" s="57" t="str">
        <f t="shared" ca="1" si="224"/>
        <v>x</v>
      </c>
      <c r="I1291" s="57" t="str">
        <f t="shared" ca="1" si="225"/>
        <v/>
      </c>
      <c r="J1291" s="59" t="str">
        <f t="shared" ca="1" si="226"/>
        <v/>
      </c>
      <c r="K1291" s="60" t="str">
        <f t="shared" ca="1" si="227"/>
        <v/>
      </c>
      <c r="L1291" s="60"/>
      <c r="M1291" s="60">
        <f t="shared" ca="1" si="228"/>
        <v>0</v>
      </c>
      <c r="N1291" s="61" t="str">
        <f t="shared" ca="1" si="229"/>
        <v/>
      </c>
      <c r="O1291" s="61"/>
      <c r="P1291" s="62"/>
      <c r="Q1291" s="62"/>
      <c r="R1291" s="62"/>
      <c r="S1291" s="62"/>
      <c r="T1291" s="62"/>
      <c r="U1291" s="63">
        <f t="shared" si="230"/>
        <v>0</v>
      </c>
    </row>
    <row r="1292" spans="1:21" ht="15" hidden="1" customHeight="1" x14ac:dyDescent="0.3">
      <c r="A1292" s="330"/>
      <c r="B1292" s="56">
        <v>103</v>
      </c>
      <c r="C1292" s="57" t="str">
        <f t="shared" ca="1" si="220"/>
        <v>12.9</v>
      </c>
      <c r="D1292" s="57" t="str">
        <f t="shared" ca="1" si="221"/>
        <v>c</v>
      </c>
      <c r="E1292" s="57" t="s">
        <v>40</v>
      </c>
      <c r="F1292" s="64" t="str">
        <f t="shared" ca="1" si="222"/>
        <v>https://conservatoire.agglo-larochelle.fr/pratique/reseau-des-ecoles-de-l-agglo?article=puilboreau-a-deux-pas-de-la</v>
      </c>
      <c r="G1292" s="57" t="str">
        <f t="shared" ca="1" si="223"/>
        <v>A</v>
      </c>
      <c r="H1292" s="57" t="str">
        <f t="shared" ca="1" si="224"/>
        <v>x</v>
      </c>
      <c r="I1292" s="57" t="str">
        <f t="shared" ca="1" si="225"/>
        <v/>
      </c>
      <c r="J1292" s="59" t="str">
        <f t="shared" ca="1" si="226"/>
        <v/>
      </c>
      <c r="K1292" s="60" t="str">
        <f t="shared" ca="1" si="227"/>
        <v/>
      </c>
      <c r="L1292" s="60"/>
      <c r="M1292" s="60">
        <f t="shared" ca="1" si="228"/>
        <v>0</v>
      </c>
      <c r="N1292" s="61" t="str">
        <f t="shared" ca="1" si="229"/>
        <v/>
      </c>
      <c r="O1292" s="61"/>
      <c r="P1292" s="62"/>
      <c r="Q1292" s="62"/>
      <c r="R1292" s="62"/>
      <c r="S1292" s="62"/>
      <c r="T1292" s="62"/>
      <c r="U1292" s="63">
        <f t="shared" si="230"/>
        <v>0</v>
      </c>
    </row>
    <row r="1293" spans="1:21" ht="15" hidden="1" customHeight="1" x14ac:dyDescent="0.3">
      <c r="A1293" s="330"/>
      <c r="B1293" s="56">
        <v>103</v>
      </c>
      <c r="C1293" s="57" t="str">
        <f t="shared" ca="1" si="220"/>
        <v>12.9</v>
      </c>
      <c r="D1293" s="57" t="str">
        <f t="shared" ca="1" si="221"/>
        <v>c</v>
      </c>
      <c r="E1293" s="57" t="s">
        <v>43</v>
      </c>
      <c r="F1293" s="64" t="str">
        <f t="shared" ca="1" si="222"/>
        <v>https://conservatoire.agglo-larochelle.fr/ressources-documentaires</v>
      </c>
      <c r="G1293" s="57" t="str">
        <f t="shared" ca="1" si="223"/>
        <v>A</v>
      </c>
      <c r="H1293" s="57" t="str">
        <f t="shared" ca="1" si="224"/>
        <v>x</v>
      </c>
      <c r="I1293" s="57" t="str">
        <f t="shared" ca="1" si="225"/>
        <v/>
      </c>
      <c r="J1293" s="59" t="str">
        <f t="shared" ca="1" si="226"/>
        <v/>
      </c>
      <c r="K1293" s="60" t="str">
        <f t="shared" ca="1" si="227"/>
        <v/>
      </c>
      <c r="L1293" s="60"/>
      <c r="M1293" s="60">
        <f t="shared" ca="1" si="228"/>
        <v>0</v>
      </c>
      <c r="N1293" s="61" t="str">
        <f t="shared" ca="1" si="229"/>
        <v/>
      </c>
      <c r="O1293" s="61"/>
      <c r="P1293" s="62"/>
      <c r="Q1293" s="62"/>
      <c r="R1293" s="62"/>
      <c r="S1293" s="62"/>
      <c r="T1293" s="62"/>
      <c r="U1293" s="63">
        <f t="shared" si="230"/>
        <v>0</v>
      </c>
    </row>
    <row r="1294" spans="1:21" ht="15" hidden="1" customHeight="1" x14ac:dyDescent="0.3">
      <c r="A1294" s="330"/>
      <c r="B1294" s="56">
        <v>103</v>
      </c>
      <c r="C1294" s="57" t="str">
        <f t="shared" ca="1" si="220"/>
        <v>12.9</v>
      </c>
      <c r="D1294" s="57" t="str">
        <f t="shared" ca="1" si="221"/>
        <v>c</v>
      </c>
      <c r="E1294" s="57" t="s">
        <v>46</v>
      </c>
      <c r="F1294" s="64" t="str">
        <f t="shared" ca="1" si="222"/>
        <v>https://conservatoire.agglo-larochelle.fr/accessibilite</v>
      </c>
      <c r="G1294" s="57" t="str">
        <f t="shared" ca="1" si="223"/>
        <v>A</v>
      </c>
      <c r="H1294" s="57" t="str">
        <f t="shared" ca="1" si="224"/>
        <v>x</v>
      </c>
      <c r="I1294" s="57" t="str">
        <f t="shared" ca="1" si="225"/>
        <v/>
      </c>
      <c r="J1294" s="59" t="str">
        <f t="shared" ca="1" si="226"/>
        <v/>
      </c>
      <c r="K1294" s="60" t="str">
        <f t="shared" ca="1" si="227"/>
        <v/>
      </c>
      <c r="L1294" s="60"/>
      <c r="M1294" s="60">
        <f t="shared" ca="1" si="228"/>
        <v>0</v>
      </c>
      <c r="N1294" s="61" t="str">
        <f t="shared" ca="1" si="229"/>
        <v/>
      </c>
      <c r="O1294" s="61"/>
      <c r="P1294" s="62"/>
      <c r="Q1294" s="62"/>
      <c r="R1294" s="62"/>
      <c r="S1294" s="62"/>
      <c r="T1294" s="62"/>
      <c r="U1294" s="63">
        <f t="shared" si="230"/>
        <v>0</v>
      </c>
    </row>
    <row r="1295" spans="1:21" ht="15" hidden="1" customHeight="1" x14ac:dyDescent="0.3">
      <c r="A1295" s="330"/>
      <c r="B1295" s="56">
        <v>103</v>
      </c>
      <c r="C1295" s="57" t="str">
        <f t="shared" ca="1" si="220"/>
        <v>12.9</v>
      </c>
      <c r="D1295" s="57" t="str">
        <f t="shared" ca="1" si="221"/>
        <v>c</v>
      </c>
      <c r="E1295" s="57" t="s">
        <v>49</v>
      </c>
      <c r="F1295" s="64" t="str">
        <f t="shared" ca="1" si="222"/>
        <v>https://conservatoire.agglo-larochelle.fr/mentions-legales</v>
      </c>
      <c r="G1295" s="57" t="str">
        <f t="shared" ca="1" si="223"/>
        <v>A</v>
      </c>
      <c r="H1295" s="57" t="str">
        <f t="shared" ca="1" si="224"/>
        <v>x</v>
      </c>
      <c r="I1295" s="57" t="str">
        <f t="shared" ca="1" si="225"/>
        <v/>
      </c>
      <c r="J1295" s="59" t="str">
        <f t="shared" ca="1" si="226"/>
        <v/>
      </c>
      <c r="K1295" s="60" t="str">
        <f t="shared" ca="1" si="227"/>
        <v/>
      </c>
      <c r="L1295" s="60"/>
      <c r="M1295" s="60">
        <f t="shared" ca="1" si="228"/>
        <v>0</v>
      </c>
      <c r="N1295" s="61" t="str">
        <f t="shared" ca="1" si="229"/>
        <v/>
      </c>
      <c r="O1295" s="61"/>
      <c r="P1295" s="62"/>
      <c r="Q1295" s="62"/>
      <c r="R1295" s="62"/>
      <c r="S1295" s="62"/>
      <c r="T1295" s="62"/>
      <c r="U1295" s="63">
        <f t="shared" si="230"/>
        <v>0</v>
      </c>
    </row>
    <row r="1296" spans="1:21" ht="15" hidden="1" customHeight="1" x14ac:dyDescent="0.3">
      <c r="A1296" s="330"/>
      <c r="B1296" s="56">
        <v>104</v>
      </c>
      <c r="C1296" s="57" t="str">
        <f t="shared" ca="1" si="220"/>
        <v>12.10</v>
      </c>
      <c r="D1296" s="57" t="str">
        <f t="shared" ca="1" si="221"/>
        <v>na</v>
      </c>
      <c r="E1296" s="57" t="s">
        <v>10</v>
      </c>
      <c r="F1296" s="64" t="str">
        <f t="shared" ca="1" si="222"/>
        <v>https://conservatoire.agglo-larochelle.fr/</v>
      </c>
      <c r="G1296" s="57" t="str">
        <f t="shared" ca="1" si="223"/>
        <v>A</v>
      </c>
      <c r="H1296" s="57" t="str">
        <f t="shared" ca="1" si="224"/>
        <v/>
      </c>
      <c r="I1296" s="57" t="str">
        <f t="shared" ca="1" si="225"/>
        <v/>
      </c>
      <c r="J1296" s="59" t="str">
        <f t="shared" ca="1" si="226"/>
        <v/>
      </c>
      <c r="K1296" s="60" t="str">
        <f t="shared" ca="1" si="227"/>
        <v/>
      </c>
      <c r="L1296" s="60"/>
      <c r="M1296" s="60">
        <f t="shared" ca="1" si="228"/>
        <v>0</v>
      </c>
      <c r="N1296" s="61" t="str">
        <f t="shared" ca="1" si="229"/>
        <v/>
      </c>
      <c r="O1296" s="61"/>
      <c r="P1296" s="62"/>
      <c r="Q1296" s="62"/>
      <c r="R1296" s="62"/>
      <c r="S1296" s="62"/>
      <c r="T1296" s="62"/>
      <c r="U1296" s="63">
        <f t="shared" si="230"/>
        <v>0</v>
      </c>
    </row>
    <row r="1297" spans="1:21" ht="15" hidden="1" customHeight="1" x14ac:dyDescent="0.3">
      <c r="A1297" s="330"/>
      <c r="B1297" s="56">
        <v>104</v>
      </c>
      <c r="C1297" s="57" t="str">
        <f t="shared" ca="1" si="220"/>
        <v>12.10</v>
      </c>
      <c r="D1297" s="57" t="str">
        <f t="shared" ca="1" si="221"/>
        <v>na</v>
      </c>
      <c r="E1297" s="57" t="s">
        <v>13</v>
      </c>
      <c r="F1297" s="64" t="str">
        <f t="shared" ca="1" si="222"/>
        <v>https://conservatoire.agglo-larochelle.fr/plan-du-site</v>
      </c>
      <c r="G1297" s="57" t="str">
        <f t="shared" ca="1" si="223"/>
        <v>A</v>
      </c>
      <c r="H1297" s="57" t="str">
        <f t="shared" ca="1" si="224"/>
        <v/>
      </c>
      <c r="I1297" s="57" t="str">
        <f t="shared" ca="1" si="225"/>
        <v/>
      </c>
      <c r="J1297" s="59" t="str">
        <f t="shared" ca="1" si="226"/>
        <v/>
      </c>
      <c r="K1297" s="60" t="str">
        <f t="shared" ca="1" si="227"/>
        <v/>
      </c>
      <c r="L1297" s="60"/>
      <c r="M1297" s="60">
        <f t="shared" ca="1" si="228"/>
        <v>0</v>
      </c>
      <c r="N1297" s="61" t="str">
        <f t="shared" ca="1" si="229"/>
        <v/>
      </c>
      <c r="O1297" s="61"/>
      <c r="P1297" s="62"/>
      <c r="Q1297" s="62"/>
      <c r="R1297" s="62"/>
      <c r="S1297" s="62"/>
      <c r="T1297" s="62"/>
      <c r="U1297" s="63">
        <f t="shared" si="230"/>
        <v>0</v>
      </c>
    </row>
    <row r="1298" spans="1:21" ht="15" hidden="1" customHeight="1" x14ac:dyDescent="0.3">
      <c r="A1298" s="330"/>
      <c r="B1298" s="56">
        <v>104</v>
      </c>
      <c r="C1298" s="57" t="str">
        <f t="shared" ca="1" si="220"/>
        <v>12.10</v>
      </c>
      <c r="D1298" s="57" t="str">
        <f t="shared" ca="1" si="221"/>
        <v>na</v>
      </c>
      <c r="E1298" s="57" t="s">
        <v>16</v>
      </c>
      <c r="F1298" s="64" t="str">
        <f t="shared" ca="1" si="222"/>
        <v>https://conservatoire.agglo-larochelle.fr/musique</v>
      </c>
      <c r="G1298" s="57" t="str">
        <f t="shared" ca="1" si="223"/>
        <v>A</v>
      </c>
      <c r="H1298" s="57" t="str">
        <f t="shared" ca="1" si="224"/>
        <v/>
      </c>
      <c r="I1298" s="57" t="str">
        <f t="shared" ca="1" si="225"/>
        <v/>
      </c>
      <c r="J1298" s="59" t="str">
        <f t="shared" ca="1" si="226"/>
        <v/>
      </c>
      <c r="K1298" s="60" t="str">
        <f t="shared" ca="1" si="227"/>
        <v/>
      </c>
      <c r="L1298" s="60"/>
      <c r="M1298" s="60">
        <f t="shared" ca="1" si="228"/>
        <v>0</v>
      </c>
      <c r="N1298" s="61" t="str">
        <f t="shared" ca="1" si="229"/>
        <v/>
      </c>
      <c r="O1298" s="61"/>
      <c r="P1298" s="62"/>
      <c r="Q1298" s="62"/>
      <c r="R1298" s="62"/>
      <c r="S1298" s="62"/>
      <c r="T1298" s="62"/>
      <c r="U1298" s="63">
        <f t="shared" si="230"/>
        <v>0</v>
      </c>
    </row>
    <row r="1299" spans="1:21" ht="15" hidden="1" customHeight="1" x14ac:dyDescent="0.3">
      <c r="A1299" s="330"/>
      <c r="B1299" s="56">
        <v>104</v>
      </c>
      <c r="C1299" s="57" t="str">
        <f t="shared" ca="1" si="220"/>
        <v>12.10</v>
      </c>
      <c r="D1299" s="57" t="str">
        <f t="shared" ca="1" si="221"/>
        <v>na</v>
      </c>
      <c r="E1299" s="57" t="s">
        <v>19</v>
      </c>
      <c r="F1299" s="64" t="str">
        <f t="shared" ca="1" si="222"/>
        <v>https://conservatoire.agglo-larochelle.fr/musique/parcours-du-musicien</v>
      </c>
      <c r="G1299" s="57" t="str">
        <f t="shared" ca="1" si="223"/>
        <v>A</v>
      </c>
      <c r="H1299" s="57" t="str">
        <f t="shared" ca="1" si="224"/>
        <v/>
      </c>
      <c r="I1299" s="57" t="str">
        <f t="shared" ca="1" si="225"/>
        <v/>
      </c>
      <c r="J1299" s="59" t="str">
        <f t="shared" ca="1" si="226"/>
        <v/>
      </c>
      <c r="K1299" s="60" t="str">
        <f t="shared" ca="1" si="227"/>
        <v/>
      </c>
      <c r="L1299" s="60"/>
      <c r="M1299" s="60">
        <f t="shared" ca="1" si="228"/>
        <v>0</v>
      </c>
      <c r="N1299" s="61" t="str">
        <f t="shared" ca="1" si="229"/>
        <v/>
      </c>
      <c r="O1299" s="61"/>
      <c r="P1299" s="62"/>
      <c r="Q1299" s="62"/>
      <c r="R1299" s="62"/>
      <c r="S1299" s="62"/>
      <c r="T1299" s="62"/>
      <c r="U1299" s="63">
        <f t="shared" si="230"/>
        <v>0</v>
      </c>
    </row>
    <row r="1300" spans="1:21" ht="15" hidden="1" customHeight="1" x14ac:dyDescent="0.3">
      <c r="A1300" s="330"/>
      <c r="B1300" s="56">
        <v>104</v>
      </c>
      <c r="C1300" s="57" t="str">
        <f t="shared" ca="1" si="220"/>
        <v>12.10</v>
      </c>
      <c r="D1300" s="57" t="str">
        <f t="shared" ca="1" si="221"/>
        <v>na</v>
      </c>
      <c r="E1300" s="57" t="s">
        <v>22</v>
      </c>
      <c r="F1300" s="64" t="str">
        <f t="shared" ca="1" si="222"/>
        <v>https://conservatoire.agglo-larochelle.fr/musique/enseignants-musique</v>
      </c>
      <c r="G1300" s="57" t="str">
        <f t="shared" ca="1" si="223"/>
        <v>A</v>
      </c>
      <c r="H1300" s="57" t="str">
        <f t="shared" ca="1" si="224"/>
        <v/>
      </c>
      <c r="I1300" s="57" t="str">
        <f t="shared" ca="1" si="225"/>
        <v/>
      </c>
      <c r="J1300" s="59" t="str">
        <f t="shared" ca="1" si="226"/>
        <v/>
      </c>
      <c r="K1300" s="60" t="str">
        <f t="shared" ca="1" si="227"/>
        <v/>
      </c>
      <c r="L1300" s="60"/>
      <c r="M1300" s="60">
        <f t="shared" ca="1" si="228"/>
        <v>0</v>
      </c>
      <c r="N1300" s="61" t="str">
        <f t="shared" ca="1" si="229"/>
        <v/>
      </c>
      <c r="O1300" s="61"/>
      <c r="P1300" s="62"/>
      <c r="Q1300" s="62"/>
      <c r="R1300" s="62"/>
      <c r="S1300" s="62"/>
      <c r="T1300" s="62"/>
      <c r="U1300" s="63">
        <f t="shared" si="230"/>
        <v>0</v>
      </c>
    </row>
    <row r="1301" spans="1:21" ht="15" hidden="1" customHeight="1" x14ac:dyDescent="0.3">
      <c r="A1301" s="330"/>
      <c r="B1301" s="56">
        <v>104</v>
      </c>
      <c r="C1301" s="57" t="str">
        <f t="shared" ca="1" si="220"/>
        <v>12.10</v>
      </c>
      <c r="D1301" s="57" t="str">
        <f t="shared" ca="1" si="221"/>
        <v>na</v>
      </c>
      <c r="E1301" s="57" t="s">
        <v>25</v>
      </c>
      <c r="F1301" s="64" t="str">
        <f t="shared" ca="1" si="222"/>
        <v>https://conservatoire.agglo-larochelle.fr/agenda?</v>
      </c>
      <c r="G1301" s="57" t="str">
        <f t="shared" ca="1" si="223"/>
        <v>A</v>
      </c>
      <c r="H1301" s="57" t="str">
        <f t="shared" ca="1" si="224"/>
        <v/>
      </c>
      <c r="I1301" s="57" t="str">
        <f t="shared" ca="1" si="225"/>
        <v/>
      </c>
      <c r="J1301" s="59" t="str">
        <f t="shared" ca="1" si="226"/>
        <v/>
      </c>
      <c r="K1301" s="60" t="str">
        <f t="shared" ca="1" si="227"/>
        <v/>
      </c>
      <c r="L1301" s="60"/>
      <c r="M1301" s="60">
        <f t="shared" ca="1" si="228"/>
        <v>0</v>
      </c>
      <c r="N1301" s="61" t="str">
        <f t="shared" ca="1" si="229"/>
        <v/>
      </c>
      <c r="O1301" s="61"/>
      <c r="P1301" s="62"/>
      <c r="Q1301" s="62"/>
      <c r="R1301" s="62"/>
      <c r="S1301" s="62"/>
      <c r="T1301" s="62"/>
      <c r="U1301" s="63">
        <f t="shared" si="230"/>
        <v>0</v>
      </c>
    </row>
    <row r="1302" spans="1:21" ht="15" hidden="1" customHeight="1" x14ac:dyDescent="0.3">
      <c r="A1302" s="330"/>
      <c r="B1302" s="56">
        <v>104</v>
      </c>
      <c r="C1302" s="57" t="str">
        <f t="shared" ca="1" si="220"/>
        <v>12.10</v>
      </c>
      <c r="D1302" s="57" t="str">
        <f t="shared" ca="1" si="221"/>
        <v>na</v>
      </c>
      <c r="E1302" s="57" t="s">
        <v>28</v>
      </c>
      <c r="F1302" s="64" t="str">
        <f t="shared" ca="1" si="222"/>
        <v>https://conservatoire.agglo-larochelle.fr/agenda?article=conservatoire-funky-band-et-ateliers-musiques-actuelles</v>
      </c>
      <c r="G1302" s="57" t="str">
        <f t="shared" ca="1" si="223"/>
        <v>A</v>
      </c>
      <c r="H1302" s="57" t="str">
        <f t="shared" ca="1" si="224"/>
        <v/>
      </c>
      <c r="I1302" s="57" t="str">
        <f t="shared" ca="1" si="225"/>
        <v/>
      </c>
      <c r="J1302" s="59" t="str">
        <f t="shared" ca="1" si="226"/>
        <v/>
      </c>
      <c r="K1302" s="60" t="str">
        <f t="shared" ca="1" si="227"/>
        <v/>
      </c>
      <c r="L1302" s="60"/>
      <c r="M1302" s="60">
        <f t="shared" ca="1" si="228"/>
        <v>0</v>
      </c>
      <c r="N1302" s="61" t="str">
        <f t="shared" ca="1" si="229"/>
        <v/>
      </c>
      <c r="O1302" s="61"/>
      <c r="P1302" s="62"/>
      <c r="Q1302" s="62"/>
      <c r="R1302" s="62"/>
      <c r="S1302" s="62"/>
      <c r="T1302" s="62"/>
      <c r="U1302" s="63">
        <f t="shared" si="230"/>
        <v>0</v>
      </c>
    </row>
    <row r="1303" spans="1:21" ht="15" hidden="1" customHeight="1" x14ac:dyDescent="0.3">
      <c r="A1303" s="330"/>
      <c r="B1303" s="56">
        <v>104</v>
      </c>
      <c r="C1303" s="57" t="str">
        <f t="shared" ca="1" si="220"/>
        <v>12.10</v>
      </c>
      <c r="D1303" s="57" t="str">
        <f t="shared" ca="1" si="221"/>
        <v>na</v>
      </c>
      <c r="E1303" s="57" t="s">
        <v>31</v>
      </c>
      <c r="F1303" s="64" t="str">
        <f t="shared" ca="1" si="222"/>
        <v>https://conservatoire.agglo-larochelle.fr/actualites</v>
      </c>
      <c r="G1303" s="57" t="str">
        <f t="shared" ca="1" si="223"/>
        <v>A</v>
      </c>
      <c r="H1303" s="57" t="str">
        <f t="shared" ca="1" si="224"/>
        <v/>
      </c>
      <c r="I1303" s="57" t="str">
        <f t="shared" ca="1" si="225"/>
        <v/>
      </c>
      <c r="J1303" s="59" t="str">
        <f t="shared" ca="1" si="226"/>
        <v/>
      </c>
      <c r="K1303" s="60" t="str">
        <f t="shared" ca="1" si="227"/>
        <v/>
      </c>
      <c r="L1303" s="60"/>
      <c r="M1303" s="60">
        <f t="shared" ca="1" si="228"/>
        <v>0</v>
      </c>
      <c r="N1303" s="61" t="str">
        <f t="shared" ca="1" si="229"/>
        <v/>
      </c>
      <c r="O1303" s="61"/>
      <c r="P1303" s="62"/>
      <c r="Q1303" s="62"/>
      <c r="R1303" s="62"/>
      <c r="S1303" s="62"/>
      <c r="T1303" s="62"/>
      <c r="U1303" s="63">
        <f t="shared" si="230"/>
        <v>0</v>
      </c>
    </row>
    <row r="1304" spans="1:21" ht="15" hidden="1" customHeight="1" x14ac:dyDescent="0.3">
      <c r="A1304" s="330"/>
      <c r="B1304" s="46">
        <v>104</v>
      </c>
      <c r="C1304" s="47" t="str">
        <f t="shared" ca="1" si="220"/>
        <v>12.10</v>
      </c>
      <c r="D1304" s="47" t="str">
        <f t="shared" ca="1" si="221"/>
        <v>na</v>
      </c>
      <c r="E1304" s="47" t="s">
        <v>34</v>
      </c>
      <c r="F1304" s="65" t="str">
        <f t="shared" ca="1" si="222"/>
        <v>https://conservatoire.agglo-larochelle.fr/-/ouverture-de-saison</v>
      </c>
      <c r="G1304" s="47" t="str">
        <f t="shared" ca="1" si="223"/>
        <v>A</v>
      </c>
      <c r="H1304" s="47" t="str">
        <f t="shared" ca="1" si="224"/>
        <v/>
      </c>
      <c r="I1304" s="47" t="str">
        <f t="shared" ca="1" si="225"/>
        <v/>
      </c>
      <c r="J1304" s="49" t="str">
        <f t="shared" ca="1" si="226"/>
        <v/>
      </c>
      <c r="K1304" s="50" t="str">
        <f t="shared" ca="1" si="227"/>
        <v/>
      </c>
      <c r="L1304" s="50"/>
      <c r="M1304" s="50">
        <f t="shared" ca="1" si="228"/>
        <v>0</v>
      </c>
      <c r="N1304" s="51" t="str">
        <f t="shared" ca="1" si="229"/>
        <v/>
      </c>
      <c r="O1304" s="51"/>
      <c r="P1304" s="52"/>
      <c r="Q1304" s="52"/>
      <c r="R1304" s="52"/>
      <c r="S1304" s="52"/>
      <c r="T1304" s="52"/>
      <c r="U1304" s="53">
        <f t="shared" si="230"/>
        <v>0</v>
      </c>
    </row>
    <row r="1305" spans="1:21" ht="15" hidden="1" customHeight="1" x14ac:dyDescent="0.3">
      <c r="A1305" s="330"/>
      <c r="B1305" s="56">
        <v>104</v>
      </c>
      <c r="C1305" s="57" t="str">
        <f t="shared" ref="C1305:C1368" ca="1" si="231">IF(INDIRECT($E1305&amp;"!B"&amp;$B1305)=0,"",INDIRECT($E1305&amp;"!B"&amp;$B1305))</f>
        <v>12.10</v>
      </c>
      <c r="D1305" s="57" t="str">
        <f t="shared" ref="D1305:D1368" ca="1" si="232">IF(INDIRECT($E1305&amp;"!F"&amp;$B1305)=0,"",INDIRECT($E1305&amp;"!F"&amp;$B1305))</f>
        <v>na</v>
      </c>
      <c r="E1305" s="57" t="s">
        <v>37</v>
      </c>
      <c r="F1305" s="64" t="str">
        <f t="shared" ref="F1305:F1368" ca="1" si="233">HYPERLINK(INDIRECT($E1305&amp;"!C3"))</f>
        <v>https://conservatoire.agglo-larochelle.fr/contactez-nous</v>
      </c>
      <c r="G1305" s="57" t="str">
        <f t="shared" ref="G1305:G1368" ca="1" si="234">IF(INDIRECT($E1305&amp;"!C"&amp;$B1305)=0,"",INDIRECT($E1305&amp;"!C"&amp;$B1305))</f>
        <v>A</v>
      </c>
      <c r="H1305" s="57" t="str">
        <f t="shared" ref="H1305:H1368" ca="1" si="235">IF(INDIRECT($E1305&amp;"!D"&amp;$B1305)=0,"",INDIRECT($E1305&amp;"!D"&amp;$B1305))</f>
        <v/>
      </c>
      <c r="I1305" s="57" t="str">
        <f t="shared" ref="I1305:I1368" ca="1" si="236">IF(INDIRECT($E1305&amp;"!H"&amp;$B1305)=0,"",INDIRECT($E1305&amp;"!H"&amp;$B1305))</f>
        <v/>
      </c>
      <c r="J1305" s="59" t="str">
        <f t="shared" ref="J1305:J1368" ca="1" si="237">IF(INDIRECT($E1305&amp;"!I"&amp;$B1305)=0,"",INDIRECT($E1305&amp;"!I"&amp;$B1305))</f>
        <v/>
      </c>
      <c r="K1305" s="60" t="str">
        <f t="shared" ref="K1305:K1368" ca="1" si="238">IFERROR(VLOOKUP($J1305,$W$1:$AA$4,(MATCH($I1305,$X$5:$AA$5,0))+1,FALSE),"")</f>
        <v/>
      </c>
      <c r="L1305" s="60"/>
      <c r="M1305" s="60">
        <f t="shared" ref="M1305:M1368" ca="1" si="239">COUNTIFS($C$7:$C$1491,$C1305,$D$7:$D$1491,"nc")</f>
        <v>0</v>
      </c>
      <c r="N1305" s="61" t="str">
        <f t="shared" ref="N1305:N1368" ca="1" si="240">IF(INDIRECT($E1305&amp;"!J"&amp;$B1305)=0,"",INDIRECT($E1305&amp;"!J"&amp;$B1305))</f>
        <v/>
      </c>
      <c r="O1305" s="61"/>
      <c r="P1305" s="62"/>
      <c r="Q1305" s="62"/>
      <c r="R1305" s="62"/>
      <c r="S1305" s="62"/>
      <c r="T1305" s="62"/>
      <c r="U1305" s="63">
        <f t="shared" si="230"/>
        <v>0</v>
      </c>
    </row>
    <row r="1306" spans="1:21" ht="15" hidden="1" customHeight="1" x14ac:dyDescent="0.3">
      <c r="A1306" s="330"/>
      <c r="B1306" s="56">
        <v>104</v>
      </c>
      <c r="C1306" s="57" t="str">
        <f t="shared" ca="1" si="231"/>
        <v>12.10</v>
      </c>
      <c r="D1306" s="57" t="str">
        <f t="shared" ca="1" si="232"/>
        <v>na</v>
      </c>
      <c r="E1306" s="57" t="s">
        <v>40</v>
      </c>
      <c r="F1306" s="64" t="str">
        <f t="shared" ca="1" si="233"/>
        <v>https://conservatoire.agglo-larochelle.fr/pratique/reseau-des-ecoles-de-l-agglo?article=puilboreau-a-deux-pas-de-la</v>
      </c>
      <c r="G1306" s="57" t="str">
        <f t="shared" ca="1" si="234"/>
        <v>A</v>
      </c>
      <c r="H1306" s="57" t="str">
        <f t="shared" ca="1" si="235"/>
        <v/>
      </c>
      <c r="I1306" s="57" t="str">
        <f t="shared" ca="1" si="236"/>
        <v/>
      </c>
      <c r="J1306" s="59" t="str">
        <f t="shared" ca="1" si="237"/>
        <v/>
      </c>
      <c r="K1306" s="60" t="str">
        <f t="shared" ca="1" si="238"/>
        <v/>
      </c>
      <c r="L1306" s="60"/>
      <c r="M1306" s="60">
        <f t="shared" ca="1" si="239"/>
        <v>0</v>
      </c>
      <c r="N1306" s="61" t="str">
        <f t="shared" ca="1" si="240"/>
        <v/>
      </c>
      <c r="O1306" s="61"/>
      <c r="P1306" s="62"/>
      <c r="Q1306" s="62"/>
      <c r="R1306" s="62"/>
      <c r="S1306" s="62"/>
      <c r="T1306" s="62"/>
      <c r="U1306" s="63">
        <f t="shared" si="230"/>
        <v>0</v>
      </c>
    </row>
    <row r="1307" spans="1:21" ht="15" hidden="1" customHeight="1" x14ac:dyDescent="0.3">
      <c r="A1307" s="330"/>
      <c r="B1307" s="56">
        <v>104</v>
      </c>
      <c r="C1307" s="57" t="str">
        <f t="shared" ca="1" si="231"/>
        <v>12.10</v>
      </c>
      <c r="D1307" s="57" t="str">
        <f t="shared" ca="1" si="232"/>
        <v>na</v>
      </c>
      <c r="E1307" s="57" t="s">
        <v>43</v>
      </c>
      <c r="F1307" s="64" t="str">
        <f t="shared" ca="1" si="233"/>
        <v>https://conservatoire.agglo-larochelle.fr/ressources-documentaires</v>
      </c>
      <c r="G1307" s="57" t="str">
        <f t="shared" ca="1" si="234"/>
        <v>A</v>
      </c>
      <c r="H1307" s="57" t="str">
        <f t="shared" ca="1" si="235"/>
        <v/>
      </c>
      <c r="I1307" s="57" t="str">
        <f t="shared" ca="1" si="236"/>
        <v/>
      </c>
      <c r="J1307" s="59" t="str">
        <f t="shared" ca="1" si="237"/>
        <v/>
      </c>
      <c r="K1307" s="60" t="str">
        <f t="shared" ca="1" si="238"/>
        <v/>
      </c>
      <c r="L1307" s="60"/>
      <c r="M1307" s="60">
        <f t="shared" ca="1" si="239"/>
        <v>0</v>
      </c>
      <c r="N1307" s="61" t="str">
        <f t="shared" ca="1" si="240"/>
        <v/>
      </c>
      <c r="O1307" s="61"/>
      <c r="P1307" s="62"/>
      <c r="Q1307" s="62"/>
      <c r="R1307" s="62"/>
      <c r="S1307" s="62"/>
      <c r="T1307" s="62"/>
      <c r="U1307" s="63">
        <f t="shared" si="230"/>
        <v>0</v>
      </c>
    </row>
    <row r="1308" spans="1:21" ht="15" hidden="1" customHeight="1" x14ac:dyDescent="0.3">
      <c r="A1308" s="330"/>
      <c r="B1308" s="56">
        <v>104</v>
      </c>
      <c r="C1308" s="57" t="str">
        <f t="shared" ca="1" si="231"/>
        <v>12.10</v>
      </c>
      <c r="D1308" s="57" t="str">
        <f t="shared" ca="1" si="232"/>
        <v>na</v>
      </c>
      <c r="E1308" s="57" t="s">
        <v>46</v>
      </c>
      <c r="F1308" s="64" t="str">
        <f t="shared" ca="1" si="233"/>
        <v>https://conservatoire.agglo-larochelle.fr/accessibilite</v>
      </c>
      <c r="G1308" s="57" t="str">
        <f t="shared" ca="1" si="234"/>
        <v>A</v>
      </c>
      <c r="H1308" s="57" t="str">
        <f t="shared" ca="1" si="235"/>
        <v/>
      </c>
      <c r="I1308" s="57" t="str">
        <f t="shared" ca="1" si="236"/>
        <v/>
      </c>
      <c r="J1308" s="59" t="str">
        <f t="shared" ca="1" si="237"/>
        <v/>
      </c>
      <c r="K1308" s="60" t="str">
        <f t="shared" ca="1" si="238"/>
        <v/>
      </c>
      <c r="L1308" s="60"/>
      <c r="M1308" s="60">
        <f t="shared" ca="1" si="239"/>
        <v>0</v>
      </c>
      <c r="N1308" s="61" t="str">
        <f t="shared" ca="1" si="240"/>
        <v/>
      </c>
      <c r="O1308" s="61"/>
      <c r="P1308" s="62"/>
      <c r="Q1308" s="62"/>
      <c r="R1308" s="62"/>
      <c r="S1308" s="62"/>
      <c r="T1308" s="62"/>
      <c r="U1308" s="63">
        <f t="shared" si="230"/>
        <v>0</v>
      </c>
    </row>
    <row r="1309" spans="1:21" ht="15" hidden="1" customHeight="1" x14ac:dyDescent="0.3">
      <c r="A1309" s="330"/>
      <c r="B1309" s="56">
        <v>104</v>
      </c>
      <c r="C1309" s="57" t="str">
        <f t="shared" ca="1" si="231"/>
        <v>12.10</v>
      </c>
      <c r="D1309" s="57" t="str">
        <f t="shared" ca="1" si="232"/>
        <v>na</v>
      </c>
      <c r="E1309" s="57" t="s">
        <v>49</v>
      </c>
      <c r="F1309" s="64" t="str">
        <f t="shared" ca="1" si="233"/>
        <v>https://conservatoire.agglo-larochelle.fr/mentions-legales</v>
      </c>
      <c r="G1309" s="57" t="str">
        <f t="shared" ca="1" si="234"/>
        <v>A</v>
      </c>
      <c r="H1309" s="57" t="str">
        <f t="shared" ca="1" si="235"/>
        <v/>
      </c>
      <c r="I1309" s="57" t="str">
        <f t="shared" ca="1" si="236"/>
        <v/>
      </c>
      <c r="J1309" s="59" t="str">
        <f t="shared" ca="1" si="237"/>
        <v/>
      </c>
      <c r="K1309" s="60" t="str">
        <f t="shared" ca="1" si="238"/>
        <v/>
      </c>
      <c r="L1309" s="60"/>
      <c r="M1309" s="60">
        <f t="shared" ca="1" si="239"/>
        <v>0</v>
      </c>
      <c r="N1309" s="61" t="str">
        <f t="shared" ca="1" si="240"/>
        <v/>
      </c>
      <c r="O1309" s="61"/>
      <c r="P1309" s="62"/>
      <c r="Q1309" s="62"/>
      <c r="R1309" s="62"/>
      <c r="S1309" s="62"/>
      <c r="T1309" s="62"/>
      <c r="U1309" s="63">
        <f t="shared" si="230"/>
        <v>0</v>
      </c>
    </row>
    <row r="1310" spans="1:21" ht="15" hidden="1" customHeight="1" x14ac:dyDescent="0.3">
      <c r="A1310" s="330"/>
      <c r="B1310" s="56">
        <v>105</v>
      </c>
      <c r="C1310" s="57" t="str">
        <f t="shared" ca="1" si="231"/>
        <v>12.11</v>
      </c>
      <c r="D1310" s="57" t="str">
        <f t="shared" ca="1" si="232"/>
        <v>na</v>
      </c>
      <c r="E1310" s="57" t="s">
        <v>10</v>
      </c>
      <c r="F1310" s="64" t="str">
        <f t="shared" ca="1" si="233"/>
        <v>https://conservatoire.agglo-larochelle.fr/</v>
      </c>
      <c r="G1310" s="57" t="str">
        <f t="shared" ca="1" si="234"/>
        <v>A</v>
      </c>
      <c r="H1310" s="57" t="str">
        <f t="shared" ca="1" si="235"/>
        <v/>
      </c>
      <c r="I1310" s="57" t="str">
        <f t="shared" ca="1" si="236"/>
        <v/>
      </c>
      <c r="J1310" s="59" t="str">
        <f t="shared" ca="1" si="237"/>
        <v/>
      </c>
      <c r="K1310" s="60" t="str">
        <f t="shared" ca="1" si="238"/>
        <v/>
      </c>
      <c r="L1310" s="60"/>
      <c r="M1310" s="60">
        <f t="shared" ca="1" si="239"/>
        <v>0</v>
      </c>
      <c r="N1310" s="61" t="str">
        <f t="shared" ca="1" si="240"/>
        <v/>
      </c>
      <c r="O1310" s="61"/>
      <c r="P1310" s="62"/>
      <c r="Q1310" s="62"/>
      <c r="R1310" s="62"/>
      <c r="S1310" s="62"/>
      <c r="T1310" s="62"/>
      <c r="U1310" s="63">
        <f t="shared" si="230"/>
        <v>0</v>
      </c>
    </row>
    <row r="1311" spans="1:21" ht="15" hidden="1" customHeight="1" x14ac:dyDescent="0.3">
      <c r="A1311" s="330"/>
      <c r="B1311" s="56">
        <v>105</v>
      </c>
      <c r="C1311" s="57" t="str">
        <f t="shared" ca="1" si="231"/>
        <v>12.11</v>
      </c>
      <c r="D1311" s="57" t="str">
        <f t="shared" ca="1" si="232"/>
        <v>na</v>
      </c>
      <c r="E1311" s="57" t="s">
        <v>13</v>
      </c>
      <c r="F1311" s="64" t="str">
        <f t="shared" ca="1" si="233"/>
        <v>https://conservatoire.agglo-larochelle.fr/plan-du-site</v>
      </c>
      <c r="G1311" s="57" t="str">
        <f t="shared" ca="1" si="234"/>
        <v>A</v>
      </c>
      <c r="H1311" s="57" t="str">
        <f t="shared" ca="1" si="235"/>
        <v/>
      </c>
      <c r="I1311" s="57" t="str">
        <f t="shared" ca="1" si="236"/>
        <v/>
      </c>
      <c r="J1311" s="59" t="str">
        <f t="shared" ca="1" si="237"/>
        <v/>
      </c>
      <c r="K1311" s="60" t="str">
        <f t="shared" ca="1" si="238"/>
        <v/>
      </c>
      <c r="L1311" s="60"/>
      <c r="M1311" s="60">
        <f t="shared" ca="1" si="239"/>
        <v>0</v>
      </c>
      <c r="N1311" s="61" t="str">
        <f t="shared" ca="1" si="240"/>
        <v/>
      </c>
      <c r="O1311" s="61"/>
      <c r="P1311" s="62"/>
      <c r="Q1311" s="62"/>
      <c r="R1311" s="62"/>
      <c r="S1311" s="62"/>
      <c r="T1311" s="62"/>
      <c r="U1311" s="63">
        <f t="shared" si="230"/>
        <v>0</v>
      </c>
    </row>
    <row r="1312" spans="1:21" ht="15" hidden="1" customHeight="1" x14ac:dyDescent="0.3">
      <c r="A1312" s="330"/>
      <c r="B1312" s="56">
        <v>105</v>
      </c>
      <c r="C1312" s="57" t="str">
        <f t="shared" ca="1" si="231"/>
        <v>12.11</v>
      </c>
      <c r="D1312" s="57" t="str">
        <f t="shared" ca="1" si="232"/>
        <v>na</v>
      </c>
      <c r="E1312" s="57" t="s">
        <v>16</v>
      </c>
      <c r="F1312" s="64" t="str">
        <f t="shared" ca="1" si="233"/>
        <v>https://conservatoire.agglo-larochelle.fr/musique</v>
      </c>
      <c r="G1312" s="57" t="str">
        <f t="shared" ca="1" si="234"/>
        <v>A</v>
      </c>
      <c r="H1312" s="57" t="str">
        <f t="shared" ca="1" si="235"/>
        <v/>
      </c>
      <c r="I1312" s="57" t="str">
        <f t="shared" ca="1" si="236"/>
        <v/>
      </c>
      <c r="J1312" s="59" t="str">
        <f t="shared" ca="1" si="237"/>
        <v/>
      </c>
      <c r="K1312" s="60" t="str">
        <f t="shared" ca="1" si="238"/>
        <v/>
      </c>
      <c r="L1312" s="60"/>
      <c r="M1312" s="60">
        <f t="shared" ca="1" si="239"/>
        <v>0</v>
      </c>
      <c r="N1312" s="61" t="str">
        <f t="shared" ca="1" si="240"/>
        <v/>
      </c>
      <c r="O1312" s="61"/>
      <c r="P1312" s="62"/>
      <c r="Q1312" s="62"/>
      <c r="R1312" s="62"/>
      <c r="S1312" s="62"/>
      <c r="T1312" s="62"/>
      <c r="U1312" s="63">
        <f t="shared" si="230"/>
        <v>0</v>
      </c>
    </row>
    <row r="1313" spans="1:21" ht="15" hidden="1" customHeight="1" x14ac:dyDescent="0.3">
      <c r="A1313" s="330"/>
      <c r="B1313" s="56">
        <v>105</v>
      </c>
      <c r="C1313" s="57" t="str">
        <f t="shared" ca="1" si="231"/>
        <v>12.11</v>
      </c>
      <c r="D1313" s="57" t="str">
        <f t="shared" ca="1" si="232"/>
        <v>na</v>
      </c>
      <c r="E1313" s="57" t="s">
        <v>19</v>
      </c>
      <c r="F1313" s="64" t="str">
        <f t="shared" ca="1" si="233"/>
        <v>https://conservatoire.agglo-larochelle.fr/musique/parcours-du-musicien</v>
      </c>
      <c r="G1313" s="57" t="str">
        <f t="shared" ca="1" si="234"/>
        <v>A</v>
      </c>
      <c r="H1313" s="57" t="str">
        <f t="shared" ca="1" si="235"/>
        <v/>
      </c>
      <c r="I1313" s="57" t="str">
        <f t="shared" ca="1" si="236"/>
        <v/>
      </c>
      <c r="J1313" s="59" t="str">
        <f t="shared" ca="1" si="237"/>
        <v/>
      </c>
      <c r="K1313" s="60" t="str">
        <f t="shared" ca="1" si="238"/>
        <v/>
      </c>
      <c r="L1313" s="60"/>
      <c r="M1313" s="60">
        <f t="shared" ca="1" si="239"/>
        <v>0</v>
      </c>
      <c r="N1313" s="61" t="str">
        <f t="shared" ca="1" si="240"/>
        <v/>
      </c>
      <c r="O1313" s="61"/>
      <c r="P1313" s="62"/>
      <c r="Q1313" s="62"/>
      <c r="R1313" s="62"/>
      <c r="S1313" s="62"/>
      <c r="T1313" s="62"/>
      <c r="U1313" s="63">
        <f t="shared" si="230"/>
        <v>0</v>
      </c>
    </row>
    <row r="1314" spans="1:21" ht="15" hidden="1" customHeight="1" x14ac:dyDescent="0.3">
      <c r="A1314" s="330"/>
      <c r="B1314" s="56">
        <v>105</v>
      </c>
      <c r="C1314" s="57" t="str">
        <f t="shared" ca="1" si="231"/>
        <v>12.11</v>
      </c>
      <c r="D1314" s="57" t="str">
        <f t="shared" ca="1" si="232"/>
        <v>na</v>
      </c>
      <c r="E1314" s="57" t="s">
        <v>22</v>
      </c>
      <c r="F1314" s="64" t="str">
        <f t="shared" ca="1" si="233"/>
        <v>https://conservatoire.agglo-larochelle.fr/musique/enseignants-musique</v>
      </c>
      <c r="G1314" s="57" t="str">
        <f t="shared" ca="1" si="234"/>
        <v>A</v>
      </c>
      <c r="H1314" s="57" t="str">
        <f t="shared" ca="1" si="235"/>
        <v/>
      </c>
      <c r="I1314" s="57" t="str">
        <f t="shared" ca="1" si="236"/>
        <v/>
      </c>
      <c r="J1314" s="59" t="str">
        <f t="shared" ca="1" si="237"/>
        <v/>
      </c>
      <c r="K1314" s="60" t="str">
        <f t="shared" ca="1" si="238"/>
        <v/>
      </c>
      <c r="L1314" s="60"/>
      <c r="M1314" s="60">
        <f t="shared" ca="1" si="239"/>
        <v>0</v>
      </c>
      <c r="N1314" s="61" t="str">
        <f t="shared" ca="1" si="240"/>
        <v/>
      </c>
      <c r="O1314" s="61"/>
      <c r="P1314" s="62"/>
      <c r="Q1314" s="62"/>
      <c r="R1314" s="62"/>
      <c r="S1314" s="62"/>
      <c r="T1314" s="62"/>
      <c r="U1314" s="63">
        <f t="shared" si="230"/>
        <v>0</v>
      </c>
    </row>
    <row r="1315" spans="1:21" ht="15" hidden="1" customHeight="1" x14ac:dyDescent="0.3">
      <c r="A1315" s="330"/>
      <c r="B1315" s="56">
        <v>105</v>
      </c>
      <c r="C1315" s="57" t="str">
        <f t="shared" ca="1" si="231"/>
        <v>12.11</v>
      </c>
      <c r="D1315" s="57" t="str">
        <f t="shared" ca="1" si="232"/>
        <v>na</v>
      </c>
      <c r="E1315" s="57" t="s">
        <v>25</v>
      </c>
      <c r="F1315" s="64" t="str">
        <f t="shared" ca="1" si="233"/>
        <v>https://conservatoire.agglo-larochelle.fr/agenda?</v>
      </c>
      <c r="G1315" s="57" t="str">
        <f t="shared" ca="1" si="234"/>
        <v>A</v>
      </c>
      <c r="H1315" s="57" t="str">
        <f t="shared" ca="1" si="235"/>
        <v/>
      </c>
      <c r="I1315" s="57" t="str">
        <f t="shared" ca="1" si="236"/>
        <v/>
      </c>
      <c r="J1315" s="59" t="str">
        <f t="shared" ca="1" si="237"/>
        <v/>
      </c>
      <c r="K1315" s="60" t="str">
        <f t="shared" ca="1" si="238"/>
        <v/>
      </c>
      <c r="L1315" s="60"/>
      <c r="M1315" s="60">
        <f t="shared" ca="1" si="239"/>
        <v>0</v>
      </c>
      <c r="N1315" s="61" t="str">
        <f t="shared" ca="1" si="240"/>
        <v/>
      </c>
      <c r="O1315" s="61"/>
      <c r="P1315" s="62"/>
      <c r="Q1315" s="62"/>
      <c r="R1315" s="62"/>
      <c r="S1315" s="62"/>
      <c r="T1315" s="62"/>
      <c r="U1315" s="63">
        <f t="shared" si="230"/>
        <v>0</v>
      </c>
    </row>
    <row r="1316" spans="1:21" ht="15" hidden="1" customHeight="1" x14ac:dyDescent="0.3">
      <c r="A1316" s="330"/>
      <c r="B1316" s="56">
        <v>105</v>
      </c>
      <c r="C1316" s="57" t="str">
        <f t="shared" ca="1" si="231"/>
        <v>12.11</v>
      </c>
      <c r="D1316" s="57" t="str">
        <f t="shared" ca="1" si="232"/>
        <v>na</v>
      </c>
      <c r="E1316" s="57" t="s">
        <v>28</v>
      </c>
      <c r="F1316" s="64" t="str">
        <f t="shared" ca="1" si="233"/>
        <v>https://conservatoire.agglo-larochelle.fr/agenda?article=conservatoire-funky-band-et-ateliers-musiques-actuelles</v>
      </c>
      <c r="G1316" s="57" t="str">
        <f t="shared" ca="1" si="234"/>
        <v>A</v>
      </c>
      <c r="H1316" s="57" t="str">
        <f t="shared" ca="1" si="235"/>
        <v/>
      </c>
      <c r="I1316" s="57" t="str">
        <f t="shared" ca="1" si="236"/>
        <v/>
      </c>
      <c r="J1316" s="59" t="str">
        <f t="shared" ca="1" si="237"/>
        <v/>
      </c>
      <c r="K1316" s="60" t="str">
        <f t="shared" ca="1" si="238"/>
        <v/>
      </c>
      <c r="L1316" s="60"/>
      <c r="M1316" s="60">
        <f t="shared" ca="1" si="239"/>
        <v>0</v>
      </c>
      <c r="N1316" s="61" t="str">
        <f t="shared" ca="1" si="240"/>
        <v/>
      </c>
      <c r="O1316" s="61"/>
      <c r="P1316" s="62"/>
      <c r="Q1316" s="62"/>
      <c r="R1316" s="62"/>
      <c r="S1316" s="62"/>
      <c r="T1316" s="62"/>
      <c r="U1316" s="63">
        <f t="shared" si="230"/>
        <v>0</v>
      </c>
    </row>
    <row r="1317" spans="1:21" ht="15" hidden="1" customHeight="1" x14ac:dyDescent="0.3">
      <c r="A1317" s="330"/>
      <c r="B1317" s="56">
        <v>105</v>
      </c>
      <c r="C1317" s="57" t="str">
        <f t="shared" ca="1" si="231"/>
        <v>12.11</v>
      </c>
      <c r="D1317" s="57" t="str">
        <f t="shared" ca="1" si="232"/>
        <v>na</v>
      </c>
      <c r="E1317" s="57" t="s">
        <v>31</v>
      </c>
      <c r="F1317" s="64" t="str">
        <f t="shared" ca="1" si="233"/>
        <v>https://conservatoire.agglo-larochelle.fr/actualites</v>
      </c>
      <c r="G1317" s="57" t="str">
        <f t="shared" ca="1" si="234"/>
        <v>A</v>
      </c>
      <c r="H1317" s="57" t="str">
        <f t="shared" ca="1" si="235"/>
        <v/>
      </c>
      <c r="I1317" s="57" t="str">
        <f t="shared" ca="1" si="236"/>
        <v/>
      </c>
      <c r="J1317" s="59" t="str">
        <f t="shared" ca="1" si="237"/>
        <v/>
      </c>
      <c r="K1317" s="60" t="str">
        <f t="shared" ca="1" si="238"/>
        <v/>
      </c>
      <c r="L1317" s="60"/>
      <c r="M1317" s="60">
        <f t="shared" ca="1" si="239"/>
        <v>0</v>
      </c>
      <c r="N1317" s="61" t="str">
        <f t="shared" ca="1" si="240"/>
        <v/>
      </c>
      <c r="O1317" s="61"/>
      <c r="P1317" s="62"/>
      <c r="Q1317" s="62"/>
      <c r="R1317" s="62"/>
      <c r="S1317" s="62"/>
      <c r="T1317" s="62"/>
      <c r="U1317" s="63">
        <f t="shared" si="230"/>
        <v>0</v>
      </c>
    </row>
    <row r="1318" spans="1:21" ht="15" hidden="1" customHeight="1" x14ac:dyDescent="0.3">
      <c r="A1318" s="330"/>
      <c r="B1318" s="56">
        <v>105</v>
      </c>
      <c r="C1318" s="57" t="str">
        <f t="shared" ca="1" si="231"/>
        <v>12.11</v>
      </c>
      <c r="D1318" s="57" t="str">
        <f t="shared" ca="1" si="232"/>
        <v>na</v>
      </c>
      <c r="E1318" s="57" t="s">
        <v>34</v>
      </c>
      <c r="F1318" s="64" t="str">
        <f t="shared" ca="1" si="233"/>
        <v>https://conservatoire.agglo-larochelle.fr/-/ouverture-de-saison</v>
      </c>
      <c r="G1318" s="57" t="str">
        <f t="shared" ca="1" si="234"/>
        <v>A</v>
      </c>
      <c r="H1318" s="57" t="str">
        <f t="shared" ca="1" si="235"/>
        <v/>
      </c>
      <c r="I1318" s="57" t="str">
        <f t="shared" ca="1" si="236"/>
        <v/>
      </c>
      <c r="J1318" s="59" t="str">
        <f t="shared" ca="1" si="237"/>
        <v/>
      </c>
      <c r="K1318" s="60" t="str">
        <f t="shared" ca="1" si="238"/>
        <v/>
      </c>
      <c r="L1318" s="60"/>
      <c r="M1318" s="60">
        <f t="shared" ca="1" si="239"/>
        <v>0</v>
      </c>
      <c r="N1318" s="61" t="str">
        <f t="shared" ca="1" si="240"/>
        <v/>
      </c>
      <c r="O1318" s="61"/>
      <c r="P1318" s="62"/>
      <c r="Q1318" s="62"/>
      <c r="R1318" s="62"/>
      <c r="S1318" s="62"/>
      <c r="T1318" s="62"/>
      <c r="U1318" s="63">
        <f t="shared" si="230"/>
        <v>0</v>
      </c>
    </row>
    <row r="1319" spans="1:21" ht="15" hidden="1" customHeight="1" x14ac:dyDescent="0.3">
      <c r="A1319" s="330"/>
      <c r="B1319" s="56">
        <v>105</v>
      </c>
      <c r="C1319" s="57" t="str">
        <f t="shared" ca="1" si="231"/>
        <v>12.11</v>
      </c>
      <c r="D1319" s="57" t="str">
        <f t="shared" ca="1" si="232"/>
        <v>na</v>
      </c>
      <c r="E1319" s="57" t="s">
        <v>37</v>
      </c>
      <c r="F1319" s="64" t="str">
        <f t="shared" ca="1" si="233"/>
        <v>https://conservatoire.agglo-larochelle.fr/contactez-nous</v>
      </c>
      <c r="G1319" s="57" t="str">
        <f t="shared" ca="1" si="234"/>
        <v>A</v>
      </c>
      <c r="H1319" s="57" t="str">
        <f t="shared" ca="1" si="235"/>
        <v/>
      </c>
      <c r="I1319" s="57" t="str">
        <f t="shared" ca="1" si="236"/>
        <v/>
      </c>
      <c r="J1319" s="59" t="str">
        <f t="shared" ca="1" si="237"/>
        <v/>
      </c>
      <c r="K1319" s="60" t="str">
        <f t="shared" ca="1" si="238"/>
        <v/>
      </c>
      <c r="L1319" s="60"/>
      <c r="M1319" s="60">
        <f t="shared" ca="1" si="239"/>
        <v>0</v>
      </c>
      <c r="N1319" s="61" t="str">
        <f t="shared" ca="1" si="240"/>
        <v/>
      </c>
      <c r="O1319" s="61"/>
      <c r="P1319" s="62"/>
      <c r="Q1319" s="62"/>
      <c r="R1319" s="62"/>
      <c r="S1319" s="62"/>
      <c r="T1319" s="62"/>
      <c r="U1319" s="63">
        <f t="shared" si="230"/>
        <v>0</v>
      </c>
    </row>
    <row r="1320" spans="1:21" ht="15" hidden="1" customHeight="1" x14ac:dyDescent="0.3">
      <c r="A1320" s="330"/>
      <c r="B1320" s="56">
        <v>105</v>
      </c>
      <c r="C1320" s="57" t="str">
        <f t="shared" ca="1" si="231"/>
        <v>12.11</v>
      </c>
      <c r="D1320" s="57" t="str">
        <f t="shared" ca="1" si="232"/>
        <v>na</v>
      </c>
      <c r="E1320" s="57" t="s">
        <v>40</v>
      </c>
      <c r="F1320" s="64" t="str">
        <f t="shared" ca="1" si="233"/>
        <v>https://conservatoire.agglo-larochelle.fr/pratique/reseau-des-ecoles-de-l-agglo?article=puilboreau-a-deux-pas-de-la</v>
      </c>
      <c r="G1320" s="57" t="str">
        <f t="shared" ca="1" si="234"/>
        <v>A</v>
      </c>
      <c r="H1320" s="57" t="str">
        <f t="shared" ca="1" si="235"/>
        <v/>
      </c>
      <c r="I1320" s="57" t="str">
        <f t="shared" ca="1" si="236"/>
        <v/>
      </c>
      <c r="J1320" s="59" t="str">
        <f t="shared" ca="1" si="237"/>
        <v/>
      </c>
      <c r="K1320" s="60" t="str">
        <f t="shared" ca="1" si="238"/>
        <v/>
      </c>
      <c r="L1320" s="60"/>
      <c r="M1320" s="60">
        <f t="shared" ca="1" si="239"/>
        <v>0</v>
      </c>
      <c r="N1320" s="61" t="str">
        <f t="shared" ca="1" si="240"/>
        <v/>
      </c>
      <c r="O1320" s="61"/>
      <c r="P1320" s="62"/>
      <c r="Q1320" s="62"/>
      <c r="R1320" s="62"/>
      <c r="S1320" s="62"/>
      <c r="T1320" s="62"/>
      <c r="U1320" s="63">
        <f t="shared" si="230"/>
        <v>0</v>
      </c>
    </row>
    <row r="1321" spans="1:21" ht="15" hidden="1" customHeight="1" x14ac:dyDescent="0.3">
      <c r="A1321" s="330"/>
      <c r="B1321" s="56">
        <v>105</v>
      </c>
      <c r="C1321" s="57" t="str">
        <f t="shared" ca="1" si="231"/>
        <v>12.11</v>
      </c>
      <c r="D1321" s="57" t="str">
        <f t="shared" ca="1" si="232"/>
        <v>na</v>
      </c>
      <c r="E1321" s="57" t="s">
        <v>43</v>
      </c>
      <c r="F1321" s="64" t="str">
        <f t="shared" ca="1" si="233"/>
        <v>https://conservatoire.agglo-larochelle.fr/ressources-documentaires</v>
      </c>
      <c r="G1321" s="57" t="str">
        <f t="shared" ca="1" si="234"/>
        <v>A</v>
      </c>
      <c r="H1321" s="57" t="str">
        <f t="shared" ca="1" si="235"/>
        <v/>
      </c>
      <c r="I1321" s="57" t="str">
        <f t="shared" ca="1" si="236"/>
        <v/>
      </c>
      <c r="J1321" s="59" t="str">
        <f t="shared" ca="1" si="237"/>
        <v/>
      </c>
      <c r="K1321" s="60" t="str">
        <f t="shared" ca="1" si="238"/>
        <v/>
      </c>
      <c r="L1321" s="60"/>
      <c r="M1321" s="60">
        <f t="shared" ca="1" si="239"/>
        <v>0</v>
      </c>
      <c r="N1321" s="61" t="str">
        <f t="shared" ca="1" si="240"/>
        <v/>
      </c>
      <c r="O1321" s="61"/>
      <c r="P1321" s="62"/>
      <c r="Q1321" s="62"/>
      <c r="R1321" s="62"/>
      <c r="S1321" s="62"/>
      <c r="T1321" s="62"/>
      <c r="U1321" s="63">
        <f t="shared" si="230"/>
        <v>0</v>
      </c>
    </row>
    <row r="1322" spans="1:21" ht="15" hidden="1" customHeight="1" x14ac:dyDescent="0.3">
      <c r="A1322" s="330"/>
      <c r="B1322" s="46">
        <v>105</v>
      </c>
      <c r="C1322" s="47" t="str">
        <f t="shared" ca="1" si="231"/>
        <v>12.11</v>
      </c>
      <c r="D1322" s="47" t="str">
        <f t="shared" ca="1" si="232"/>
        <v>na</v>
      </c>
      <c r="E1322" s="47" t="s">
        <v>46</v>
      </c>
      <c r="F1322" s="65" t="str">
        <f t="shared" ca="1" si="233"/>
        <v>https://conservatoire.agglo-larochelle.fr/accessibilite</v>
      </c>
      <c r="G1322" s="47" t="str">
        <f t="shared" ca="1" si="234"/>
        <v>A</v>
      </c>
      <c r="H1322" s="47" t="str">
        <f t="shared" ca="1" si="235"/>
        <v/>
      </c>
      <c r="I1322" s="47" t="str">
        <f t="shared" ca="1" si="236"/>
        <v/>
      </c>
      <c r="J1322" s="49" t="str">
        <f t="shared" ca="1" si="237"/>
        <v/>
      </c>
      <c r="K1322" s="50" t="str">
        <f t="shared" ca="1" si="238"/>
        <v/>
      </c>
      <c r="L1322" s="50"/>
      <c r="M1322" s="50">
        <f t="shared" ca="1" si="239"/>
        <v>0</v>
      </c>
      <c r="N1322" s="51" t="str">
        <f t="shared" ca="1" si="240"/>
        <v/>
      </c>
      <c r="O1322" s="51"/>
      <c r="P1322" s="52"/>
      <c r="Q1322" s="52"/>
      <c r="R1322" s="52"/>
      <c r="S1322" s="52"/>
      <c r="T1322" s="52"/>
      <c r="U1322" s="53">
        <f t="shared" si="230"/>
        <v>0</v>
      </c>
    </row>
    <row r="1323" spans="1:21" ht="15" hidden="1" customHeight="1" x14ac:dyDescent="0.3">
      <c r="A1323" s="330"/>
      <c r="B1323" s="56">
        <v>105</v>
      </c>
      <c r="C1323" s="57" t="str">
        <f t="shared" ca="1" si="231"/>
        <v>12.11</v>
      </c>
      <c r="D1323" s="57" t="str">
        <f t="shared" ca="1" si="232"/>
        <v>na</v>
      </c>
      <c r="E1323" s="57" t="s">
        <v>49</v>
      </c>
      <c r="F1323" s="64" t="str">
        <f t="shared" ca="1" si="233"/>
        <v>https://conservatoire.agglo-larochelle.fr/mentions-legales</v>
      </c>
      <c r="G1323" s="57" t="str">
        <f t="shared" ca="1" si="234"/>
        <v>A</v>
      </c>
      <c r="H1323" s="57" t="str">
        <f t="shared" ca="1" si="235"/>
        <v/>
      </c>
      <c r="I1323" s="57" t="str">
        <f t="shared" ca="1" si="236"/>
        <v/>
      </c>
      <c r="J1323" s="59" t="str">
        <f t="shared" ca="1" si="237"/>
        <v/>
      </c>
      <c r="K1323" s="60" t="str">
        <f t="shared" ca="1" si="238"/>
        <v/>
      </c>
      <c r="L1323" s="60"/>
      <c r="M1323" s="60">
        <f t="shared" ca="1" si="239"/>
        <v>0</v>
      </c>
      <c r="N1323" s="61" t="str">
        <f t="shared" ca="1" si="240"/>
        <v/>
      </c>
      <c r="O1323" s="61"/>
      <c r="P1323" s="62"/>
      <c r="Q1323" s="62"/>
      <c r="R1323" s="62"/>
      <c r="S1323" s="62"/>
      <c r="T1323" s="62"/>
      <c r="U1323" s="63">
        <f t="shared" si="230"/>
        <v>0</v>
      </c>
    </row>
    <row r="1324" spans="1:21" ht="15" hidden="1" customHeight="1" x14ac:dyDescent="0.3">
      <c r="A1324" s="330" t="s">
        <v>97</v>
      </c>
      <c r="B1324" s="56">
        <v>106</v>
      </c>
      <c r="C1324" s="57" t="str">
        <f t="shared" ca="1" si="231"/>
        <v>13.1</v>
      </c>
      <c r="D1324" s="57" t="str">
        <f t="shared" ca="1" si="232"/>
        <v>na</v>
      </c>
      <c r="E1324" s="57" t="s">
        <v>10</v>
      </c>
      <c r="F1324" s="64" t="str">
        <f t="shared" ca="1" si="233"/>
        <v>https://conservatoire.agglo-larochelle.fr/</v>
      </c>
      <c r="G1324" s="57" t="str">
        <f t="shared" ca="1" si="234"/>
        <v>A</v>
      </c>
      <c r="H1324" s="57" t="str">
        <f t="shared" ca="1" si="235"/>
        <v/>
      </c>
      <c r="I1324" s="57" t="str">
        <f t="shared" ca="1" si="236"/>
        <v/>
      </c>
      <c r="J1324" s="59" t="str">
        <f t="shared" ca="1" si="237"/>
        <v/>
      </c>
      <c r="K1324" s="60" t="str">
        <f t="shared" ca="1" si="238"/>
        <v/>
      </c>
      <c r="L1324" s="60"/>
      <c r="M1324" s="60">
        <f t="shared" ca="1" si="239"/>
        <v>0</v>
      </c>
      <c r="N1324" s="61" t="str">
        <f t="shared" ca="1" si="240"/>
        <v/>
      </c>
      <c r="O1324" s="61"/>
      <c r="P1324" s="62"/>
      <c r="Q1324" s="62"/>
      <c r="R1324" s="62"/>
      <c r="S1324" s="62"/>
      <c r="T1324" s="62"/>
      <c r="U1324" s="63">
        <f t="shared" si="230"/>
        <v>0</v>
      </c>
    </row>
    <row r="1325" spans="1:21" ht="15" hidden="1" customHeight="1" x14ac:dyDescent="0.3">
      <c r="A1325" s="330"/>
      <c r="B1325" s="56">
        <v>106</v>
      </c>
      <c r="C1325" s="57" t="str">
        <f t="shared" ca="1" si="231"/>
        <v>13.1</v>
      </c>
      <c r="D1325" s="57" t="str">
        <f t="shared" ca="1" si="232"/>
        <v>na</v>
      </c>
      <c r="E1325" s="57" t="s">
        <v>13</v>
      </c>
      <c r="F1325" s="64" t="str">
        <f t="shared" ca="1" si="233"/>
        <v>https://conservatoire.agglo-larochelle.fr/plan-du-site</v>
      </c>
      <c r="G1325" s="57" t="str">
        <f t="shared" ca="1" si="234"/>
        <v>A</v>
      </c>
      <c r="H1325" s="57" t="str">
        <f t="shared" ca="1" si="235"/>
        <v/>
      </c>
      <c r="I1325" s="57" t="str">
        <f t="shared" ca="1" si="236"/>
        <v/>
      </c>
      <c r="J1325" s="59" t="str">
        <f t="shared" ca="1" si="237"/>
        <v/>
      </c>
      <c r="K1325" s="60" t="str">
        <f t="shared" ca="1" si="238"/>
        <v/>
      </c>
      <c r="L1325" s="60"/>
      <c r="M1325" s="60">
        <f t="shared" ca="1" si="239"/>
        <v>0</v>
      </c>
      <c r="N1325" s="61" t="str">
        <f t="shared" ca="1" si="240"/>
        <v/>
      </c>
      <c r="O1325" s="61"/>
      <c r="P1325" s="62"/>
      <c r="Q1325" s="62"/>
      <c r="R1325" s="62"/>
      <c r="S1325" s="62"/>
      <c r="T1325" s="62"/>
      <c r="U1325" s="63">
        <f t="shared" si="230"/>
        <v>0</v>
      </c>
    </row>
    <row r="1326" spans="1:21" ht="15" hidden="1" customHeight="1" x14ac:dyDescent="0.3">
      <c r="A1326" s="330"/>
      <c r="B1326" s="56">
        <v>106</v>
      </c>
      <c r="C1326" s="57" t="str">
        <f t="shared" ca="1" si="231"/>
        <v>13.1</v>
      </c>
      <c r="D1326" s="57" t="str">
        <f t="shared" ca="1" si="232"/>
        <v>na</v>
      </c>
      <c r="E1326" s="57" t="s">
        <v>16</v>
      </c>
      <c r="F1326" s="64" t="str">
        <f t="shared" ca="1" si="233"/>
        <v>https://conservatoire.agglo-larochelle.fr/musique</v>
      </c>
      <c r="G1326" s="57" t="str">
        <f t="shared" ca="1" si="234"/>
        <v>A</v>
      </c>
      <c r="H1326" s="57" t="str">
        <f t="shared" ca="1" si="235"/>
        <v/>
      </c>
      <c r="I1326" s="57" t="str">
        <f t="shared" ca="1" si="236"/>
        <v/>
      </c>
      <c r="J1326" s="59" t="str">
        <f t="shared" ca="1" si="237"/>
        <v/>
      </c>
      <c r="K1326" s="60" t="str">
        <f t="shared" ca="1" si="238"/>
        <v/>
      </c>
      <c r="L1326" s="60"/>
      <c r="M1326" s="60">
        <f t="shared" ca="1" si="239"/>
        <v>0</v>
      </c>
      <c r="N1326" s="61" t="str">
        <f t="shared" ca="1" si="240"/>
        <v/>
      </c>
      <c r="O1326" s="61"/>
      <c r="P1326" s="62"/>
      <c r="Q1326" s="62"/>
      <c r="R1326" s="62"/>
      <c r="S1326" s="62"/>
      <c r="T1326" s="62"/>
      <c r="U1326" s="63">
        <f t="shared" si="230"/>
        <v>0</v>
      </c>
    </row>
    <row r="1327" spans="1:21" ht="15" hidden="1" customHeight="1" x14ac:dyDescent="0.3">
      <c r="A1327" s="330"/>
      <c r="B1327" s="56">
        <v>106</v>
      </c>
      <c r="C1327" s="57" t="str">
        <f t="shared" ca="1" si="231"/>
        <v>13.1</v>
      </c>
      <c r="D1327" s="57" t="str">
        <f t="shared" ca="1" si="232"/>
        <v>na</v>
      </c>
      <c r="E1327" s="57" t="s">
        <v>19</v>
      </c>
      <c r="F1327" s="64" t="str">
        <f t="shared" ca="1" si="233"/>
        <v>https://conservatoire.agglo-larochelle.fr/musique/parcours-du-musicien</v>
      </c>
      <c r="G1327" s="57" t="str">
        <f t="shared" ca="1" si="234"/>
        <v>A</v>
      </c>
      <c r="H1327" s="57" t="str">
        <f t="shared" ca="1" si="235"/>
        <v/>
      </c>
      <c r="I1327" s="57" t="str">
        <f t="shared" ca="1" si="236"/>
        <v/>
      </c>
      <c r="J1327" s="59" t="str">
        <f t="shared" ca="1" si="237"/>
        <v/>
      </c>
      <c r="K1327" s="60" t="str">
        <f t="shared" ca="1" si="238"/>
        <v/>
      </c>
      <c r="L1327" s="60"/>
      <c r="M1327" s="60">
        <f t="shared" ca="1" si="239"/>
        <v>0</v>
      </c>
      <c r="N1327" s="61" t="str">
        <f t="shared" ca="1" si="240"/>
        <v/>
      </c>
      <c r="O1327" s="61"/>
      <c r="P1327" s="62"/>
      <c r="Q1327" s="62"/>
      <c r="R1327" s="62"/>
      <c r="S1327" s="62"/>
      <c r="T1327" s="62"/>
      <c r="U1327" s="63">
        <f t="shared" si="230"/>
        <v>0</v>
      </c>
    </row>
    <row r="1328" spans="1:21" ht="15" hidden="1" customHeight="1" x14ac:dyDescent="0.3">
      <c r="A1328" s="330"/>
      <c r="B1328" s="56">
        <v>106</v>
      </c>
      <c r="C1328" s="57" t="str">
        <f t="shared" ca="1" si="231"/>
        <v>13.1</v>
      </c>
      <c r="D1328" s="57" t="str">
        <f t="shared" ca="1" si="232"/>
        <v>na</v>
      </c>
      <c r="E1328" s="57" t="s">
        <v>22</v>
      </c>
      <c r="F1328" s="64" t="str">
        <f t="shared" ca="1" si="233"/>
        <v>https://conservatoire.agglo-larochelle.fr/musique/enseignants-musique</v>
      </c>
      <c r="G1328" s="57" t="str">
        <f t="shared" ca="1" si="234"/>
        <v>A</v>
      </c>
      <c r="H1328" s="57" t="str">
        <f t="shared" ca="1" si="235"/>
        <v/>
      </c>
      <c r="I1328" s="57" t="str">
        <f t="shared" ca="1" si="236"/>
        <v/>
      </c>
      <c r="J1328" s="59" t="str">
        <f t="shared" ca="1" si="237"/>
        <v/>
      </c>
      <c r="K1328" s="60" t="str">
        <f t="shared" ca="1" si="238"/>
        <v/>
      </c>
      <c r="L1328" s="60"/>
      <c r="M1328" s="60">
        <f t="shared" ca="1" si="239"/>
        <v>0</v>
      </c>
      <c r="N1328" s="61" t="str">
        <f t="shared" ca="1" si="240"/>
        <v/>
      </c>
      <c r="O1328" s="61"/>
      <c r="P1328" s="62"/>
      <c r="Q1328" s="62"/>
      <c r="R1328" s="62"/>
      <c r="S1328" s="62"/>
      <c r="T1328" s="62"/>
      <c r="U1328" s="63">
        <f t="shared" si="230"/>
        <v>0</v>
      </c>
    </row>
    <row r="1329" spans="1:21" ht="15" hidden="1" customHeight="1" x14ac:dyDescent="0.3">
      <c r="A1329" s="330"/>
      <c r="B1329" s="56">
        <v>106</v>
      </c>
      <c r="C1329" s="57" t="str">
        <f t="shared" ca="1" si="231"/>
        <v>13.1</v>
      </c>
      <c r="D1329" s="57" t="str">
        <f t="shared" ca="1" si="232"/>
        <v>na</v>
      </c>
      <c r="E1329" s="57" t="s">
        <v>25</v>
      </c>
      <c r="F1329" s="64" t="str">
        <f t="shared" ca="1" si="233"/>
        <v>https://conservatoire.agglo-larochelle.fr/agenda?</v>
      </c>
      <c r="G1329" s="57" t="str">
        <f t="shared" ca="1" si="234"/>
        <v>A</v>
      </c>
      <c r="H1329" s="57" t="str">
        <f t="shared" ca="1" si="235"/>
        <v/>
      </c>
      <c r="I1329" s="57" t="str">
        <f t="shared" ca="1" si="236"/>
        <v/>
      </c>
      <c r="J1329" s="59" t="str">
        <f t="shared" ca="1" si="237"/>
        <v/>
      </c>
      <c r="K1329" s="60" t="str">
        <f t="shared" ca="1" si="238"/>
        <v/>
      </c>
      <c r="L1329" s="60"/>
      <c r="M1329" s="60">
        <f t="shared" ca="1" si="239"/>
        <v>0</v>
      </c>
      <c r="N1329" s="61" t="str">
        <f t="shared" ca="1" si="240"/>
        <v/>
      </c>
      <c r="O1329" s="61"/>
      <c r="P1329" s="62"/>
      <c r="Q1329" s="62"/>
      <c r="R1329" s="62"/>
      <c r="S1329" s="62"/>
      <c r="T1329" s="62"/>
      <c r="U1329" s="63">
        <f t="shared" si="230"/>
        <v>0</v>
      </c>
    </row>
    <row r="1330" spans="1:21" ht="15" hidden="1" customHeight="1" x14ac:dyDescent="0.3">
      <c r="A1330" s="330"/>
      <c r="B1330" s="56">
        <v>106</v>
      </c>
      <c r="C1330" s="57" t="str">
        <f t="shared" ca="1" si="231"/>
        <v>13.1</v>
      </c>
      <c r="D1330" s="57" t="str">
        <f t="shared" ca="1" si="232"/>
        <v>na</v>
      </c>
      <c r="E1330" s="57" t="s">
        <v>28</v>
      </c>
      <c r="F1330" s="64" t="str">
        <f t="shared" ca="1" si="233"/>
        <v>https://conservatoire.agglo-larochelle.fr/agenda?article=conservatoire-funky-band-et-ateliers-musiques-actuelles</v>
      </c>
      <c r="G1330" s="57" t="str">
        <f t="shared" ca="1" si="234"/>
        <v>A</v>
      </c>
      <c r="H1330" s="57" t="str">
        <f t="shared" ca="1" si="235"/>
        <v/>
      </c>
      <c r="I1330" s="57" t="str">
        <f t="shared" ca="1" si="236"/>
        <v/>
      </c>
      <c r="J1330" s="59" t="str">
        <f t="shared" ca="1" si="237"/>
        <v/>
      </c>
      <c r="K1330" s="60" t="str">
        <f t="shared" ca="1" si="238"/>
        <v/>
      </c>
      <c r="L1330" s="60"/>
      <c r="M1330" s="60">
        <f t="shared" ca="1" si="239"/>
        <v>0</v>
      </c>
      <c r="N1330" s="61" t="str">
        <f t="shared" ca="1" si="240"/>
        <v/>
      </c>
      <c r="O1330" s="61"/>
      <c r="P1330" s="62"/>
      <c r="Q1330" s="62"/>
      <c r="R1330" s="62"/>
      <c r="S1330" s="62"/>
      <c r="T1330" s="62"/>
      <c r="U1330" s="63">
        <f t="shared" si="230"/>
        <v>0</v>
      </c>
    </row>
    <row r="1331" spans="1:21" ht="15" hidden="1" customHeight="1" x14ac:dyDescent="0.3">
      <c r="A1331" s="330"/>
      <c r="B1331" s="56">
        <v>106</v>
      </c>
      <c r="C1331" s="57" t="str">
        <f t="shared" ca="1" si="231"/>
        <v>13.1</v>
      </c>
      <c r="D1331" s="57" t="str">
        <f t="shared" ca="1" si="232"/>
        <v>na</v>
      </c>
      <c r="E1331" s="57" t="s">
        <v>31</v>
      </c>
      <c r="F1331" s="64" t="str">
        <f t="shared" ca="1" si="233"/>
        <v>https://conservatoire.agglo-larochelle.fr/actualites</v>
      </c>
      <c r="G1331" s="57" t="str">
        <f t="shared" ca="1" si="234"/>
        <v>A</v>
      </c>
      <c r="H1331" s="57" t="str">
        <f t="shared" ca="1" si="235"/>
        <v/>
      </c>
      <c r="I1331" s="57" t="str">
        <f t="shared" ca="1" si="236"/>
        <v/>
      </c>
      <c r="J1331" s="59" t="str">
        <f t="shared" ca="1" si="237"/>
        <v/>
      </c>
      <c r="K1331" s="60" t="str">
        <f t="shared" ca="1" si="238"/>
        <v/>
      </c>
      <c r="L1331" s="60"/>
      <c r="M1331" s="60">
        <f t="shared" ca="1" si="239"/>
        <v>0</v>
      </c>
      <c r="N1331" s="61" t="str">
        <f t="shared" ca="1" si="240"/>
        <v/>
      </c>
      <c r="O1331" s="61"/>
      <c r="P1331" s="62"/>
      <c r="Q1331" s="62"/>
      <c r="R1331" s="62"/>
      <c r="S1331" s="62"/>
      <c r="T1331" s="62"/>
      <c r="U1331" s="63">
        <f t="shared" si="230"/>
        <v>0</v>
      </c>
    </row>
    <row r="1332" spans="1:21" ht="15" hidden="1" customHeight="1" x14ac:dyDescent="0.3">
      <c r="A1332" s="330"/>
      <c r="B1332" s="56">
        <v>106</v>
      </c>
      <c r="C1332" s="57" t="str">
        <f t="shared" ca="1" si="231"/>
        <v>13.1</v>
      </c>
      <c r="D1332" s="57" t="str">
        <f t="shared" ca="1" si="232"/>
        <v>na</v>
      </c>
      <c r="E1332" s="57" t="s">
        <v>34</v>
      </c>
      <c r="F1332" s="64" t="str">
        <f t="shared" ca="1" si="233"/>
        <v>https://conservatoire.agglo-larochelle.fr/-/ouverture-de-saison</v>
      </c>
      <c r="G1332" s="57" t="str">
        <f t="shared" ca="1" si="234"/>
        <v>A</v>
      </c>
      <c r="H1332" s="57" t="str">
        <f t="shared" ca="1" si="235"/>
        <v/>
      </c>
      <c r="I1332" s="57" t="str">
        <f t="shared" ca="1" si="236"/>
        <v/>
      </c>
      <c r="J1332" s="59" t="str">
        <f t="shared" ca="1" si="237"/>
        <v/>
      </c>
      <c r="K1332" s="60" t="str">
        <f t="shared" ca="1" si="238"/>
        <v/>
      </c>
      <c r="L1332" s="60"/>
      <c r="M1332" s="60">
        <f t="shared" ca="1" si="239"/>
        <v>0</v>
      </c>
      <c r="N1332" s="61" t="str">
        <f t="shared" ca="1" si="240"/>
        <v/>
      </c>
      <c r="O1332" s="61"/>
      <c r="P1332" s="62"/>
      <c r="Q1332" s="62"/>
      <c r="R1332" s="62"/>
      <c r="S1332" s="62"/>
      <c r="T1332" s="62"/>
      <c r="U1332" s="63">
        <f t="shared" si="230"/>
        <v>0</v>
      </c>
    </row>
    <row r="1333" spans="1:21" ht="15" hidden="1" customHeight="1" x14ac:dyDescent="0.3">
      <c r="A1333" s="330"/>
      <c r="B1333" s="56">
        <v>106</v>
      </c>
      <c r="C1333" s="57" t="str">
        <f t="shared" ca="1" si="231"/>
        <v>13.1</v>
      </c>
      <c r="D1333" s="57" t="str">
        <f t="shared" ca="1" si="232"/>
        <v>na</v>
      </c>
      <c r="E1333" s="57" t="s">
        <v>37</v>
      </c>
      <c r="F1333" s="64" t="str">
        <f t="shared" ca="1" si="233"/>
        <v>https://conservatoire.agglo-larochelle.fr/contactez-nous</v>
      </c>
      <c r="G1333" s="57" t="str">
        <f t="shared" ca="1" si="234"/>
        <v>A</v>
      </c>
      <c r="H1333" s="57" t="str">
        <f t="shared" ca="1" si="235"/>
        <v/>
      </c>
      <c r="I1333" s="57" t="str">
        <f t="shared" ca="1" si="236"/>
        <v/>
      </c>
      <c r="J1333" s="59" t="str">
        <f t="shared" ca="1" si="237"/>
        <v/>
      </c>
      <c r="K1333" s="60" t="str">
        <f t="shared" ca="1" si="238"/>
        <v/>
      </c>
      <c r="L1333" s="60"/>
      <c r="M1333" s="60">
        <f t="shared" ca="1" si="239"/>
        <v>0</v>
      </c>
      <c r="N1333" s="61" t="str">
        <f t="shared" ca="1" si="240"/>
        <v/>
      </c>
      <c r="O1333" s="61"/>
      <c r="P1333" s="62"/>
      <c r="Q1333" s="62"/>
      <c r="R1333" s="62"/>
      <c r="S1333" s="62"/>
      <c r="T1333" s="62"/>
      <c r="U1333" s="63">
        <f t="shared" si="230"/>
        <v>0</v>
      </c>
    </row>
    <row r="1334" spans="1:21" ht="15" hidden="1" customHeight="1" x14ac:dyDescent="0.3">
      <c r="A1334" s="330"/>
      <c r="B1334" s="56">
        <v>106</v>
      </c>
      <c r="C1334" s="57" t="str">
        <f t="shared" ca="1" si="231"/>
        <v>13.1</v>
      </c>
      <c r="D1334" s="57" t="str">
        <f t="shared" ca="1" si="232"/>
        <v>na</v>
      </c>
      <c r="E1334" s="57" t="s">
        <v>40</v>
      </c>
      <c r="F1334" s="64" t="str">
        <f t="shared" ca="1" si="233"/>
        <v>https://conservatoire.agglo-larochelle.fr/pratique/reseau-des-ecoles-de-l-agglo?article=puilboreau-a-deux-pas-de-la</v>
      </c>
      <c r="G1334" s="57" t="str">
        <f t="shared" ca="1" si="234"/>
        <v>A</v>
      </c>
      <c r="H1334" s="57" t="str">
        <f t="shared" ca="1" si="235"/>
        <v/>
      </c>
      <c r="I1334" s="57" t="str">
        <f t="shared" ca="1" si="236"/>
        <v/>
      </c>
      <c r="J1334" s="59" t="str">
        <f t="shared" ca="1" si="237"/>
        <v/>
      </c>
      <c r="K1334" s="60" t="str">
        <f t="shared" ca="1" si="238"/>
        <v/>
      </c>
      <c r="L1334" s="60"/>
      <c r="M1334" s="60">
        <f t="shared" ca="1" si="239"/>
        <v>0</v>
      </c>
      <c r="N1334" s="61" t="str">
        <f t="shared" ca="1" si="240"/>
        <v/>
      </c>
      <c r="O1334" s="61"/>
      <c r="P1334" s="62"/>
      <c r="Q1334" s="62"/>
      <c r="R1334" s="62"/>
      <c r="S1334" s="62"/>
      <c r="T1334" s="62"/>
      <c r="U1334" s="63">
        <f t="shared" si="230"/>
        <v>0</v>
      </c>
    </row>
    <row r="1335" spans="1:21" ht="15" hidden="1" customHeight="1" x14ac:dyDescent="0.3">
      <c r="A1335" s="330"/>
      <c r="B1335" s="56">
        <v>106</v>
      </c>
      <c r="C1335" s="57" t="str">
        <f t="shared" ca="1" si="231"/>
        <v>13.1</v>
      </c>
      <c r="D1335" s="57" t="str">
        <f t="shared" ca="1" si="232"/>
        <v>na</v>
      </c>
      <c r="E1335" s="57" t="s">
        <v>43</v>
      </c>
      <c r="F1335" s="64" t="str">
        <f t="shared" ca="1" si="233"/>
        <v>https://conservatoire.agglo-larochelle.fr/ressources-documentaires</v>
      </c>
      <c r="G1335" s="57" t="str">
        <f t="shared" ca="1" si="234"/>
        <v>A</v>
      </c>
      <c r="H1335" s="57" t="str">
        <f t="shared" ca="1" si="235"/>
        <v/>
      </c>
      <c r="I1335" s="57" t="str">
        <f t="shared" ca="1" si="236"/>
        <v/>
      </c>
      <c r="J1335" s="59" t="str">
        <f t="shared" ca="1" si="237"/>
        <v/>
      </c>
      <c r="K1335" s="60" t="str">
        <f t="shared" ca="1" si="238"/>
        <v/>
      </c>
      <c r="L1335" s="60"/>
      <c r="M1335" s="60">
        <f t="shared" ca="1" si="239"/>
        <v>0</v>
      </c>
      <c r="N1335" s="61" t="str">
        <f t="shared" ca="1" si="240"/>
        <v/>
      </c>
      <c r="O1335" s="61"/>
      <c r="P1335" s="62"/>
      <c r="Q1335" s="62"/>
      <c r="R1335" s="62"/>
      <c r="S1335" s="62"/>
      <c r="T1335" s="62"/>
      <c r="U1335" s="63">
        <f t="shared" si="230"/>
        <v>0</v>
      </c>
    </row>
    <row r="1336" spans="1:21" ht="15" hidden="1" customHeight="1" x14ac:dyDescent="0.3">
      <c r="A1336" s="330"/>
      <c r="B1336" s="56">
        <v>106</v>
      </c>
      <c r="C1336" s="57" t="str">
        <f t="shared" ca="1" si="231"/>
        <v>13.1</v>
      </c>
      <c r="D1336" s="57" t="str">
        <f t="shared" ca="1" si="232"/>
        <v>na</v>
      </c>
      <c r="E1336" s="57" t="s">
        <v>46</v>
      </c>
      <c r="F1336" s="64" t="str">
        <f t="shared" ca="1" si="233"/>
        <v>https://conservatoire.agglo-larochelle.fr/accessibilite</v>
      </c>
      <c r="G1336" s="57" t="str">
        <f t="shared" ca="1" si="234"/>
        <v>A</v>
      </c>
      <c r="H1336" s="57" t="str">
        <f t="shared" ca="1" si="235"/>
        <v/>
      </c>
      <c r="I1336" s="57" t="str">
        <f t="shared" ca="1" si="236"/>
        <v/>
      </c>
      <c r="J1336" s="59" t="str">
        <f t="shared" ca="1" si="237"/>
        <v/>
      </c>
      <c r="K1336" s="60" t="str">
        <f t="shared" ca="1" si="238"/>
        <v/>
      </c>
      <c r="L1336" s="60"/>
      <c r="M1336" s="60">
        <f t="shared" ca="1" si="239"/>
        <v>0</v>
      </c>
      <c r="N1336" s="61" t="str">
        <f t="shared" ca="1" si="240"/>
        <v/>
      </c>
      <c r="O1336" s="61"/>
      <c r="P1336" s="62"/>
      <c r="Q1336" s="62"/>
      <c r="R1336" s="62"/>
      <c r="S1336" s="62"/>
      <c r="T1336" s="62"/>
      <c r="U1336" s="63">
        <f t="shared" si="230"/>
        <v>0</v>
      </c>
    </row>
    <row r="1337" spans="1:21" ht="15" hidden="1" customHeight="1" x14ac:dyDescent="0.3">
      <c r="A1337" s="330"/>
      <c r="B1337" s="56">
        <v>106</v>
      </c>
      <c r="C1337" s="57" t="str">
        <f t="shared" ca="1" si="231"/>
        <v>13.1</v>
      </c>
      <c r="D1337" s="57" t="str">
        <f t="shared" ca="1" si="232"/>
        <v>na</v>
      </c>
      <c r="E1337" s="57" t="s">
        <v>49</v>
      </c>
      <c r="F1337" s="64" t="str">
        <f t="shared" ca="1" si="233"/>
        <v>https://conservatoire.agglo-larochelle.fr/mentions-legales</v>
      </c>
      <c r="G1337" s="57" t="str">
        <f t="shared" ca="1" si="234"/>
        <v>A</v>
      </c>
      <c r="H1337" s="57" t="str">
        <f t="shared" ca="1" si="235"/>
        <v/>
      </c>
      <c r="I1337" s="57" t="str">
        <f t="shared" ca="1" si="236"/>
        <v/>
      </c>
      <c r="J1337" s="59" t="str">
        <f t="shared" ca="1" si="237"/>
        <v/>
      </c>
      <c r="K1337" s="60" t="str">
        <f t="shared" ca="1" si="238"/>
        <v/>
      </c>
      <c r="L1337" s="60"/>
      <c r="M1337" s="60">
        <f t="shared" ca="1" si="239"/>
        <v>0</v>
      </c>
      <c r="N1337" s="61" t="str">
        <f t="shared" ca="1" si="240"/>
        <v/>
      </c>
      <c r="O1337" s="61"/>
      <c r="P1337" s="62"/>
      <c r="Q1337" s="62"/>
      <c r="R1337" s="62"/>
      <c r="S1337" s="62"/>
      <c r="T1337" s="62"/>
      <c r="U1337" s="63">
        <f t="shared" si="230"/>
        <v>0</v>
      </c>
    </row>
    <row r="1338" spans="1:21" ht="15" hidden="1" customHeight="1" x14ac:dyDescent="0.3">
      <c r="A1338" s="330"/>
      <c r="B1338" s="56">
        <v>107</v>
      </c>
      <c r="C1338" s="57" t="str">
        <f t="shared" ca="1" si="231"/>
        <v>13.2</v>
      </c>
      <c r="D1338" s="57" t="str">
        <f t="shared" ca="1" si="232"/>
        <v>c</v>
      </c>
      <c r="E1338" s="57" t="s">
        <v>10</v>
      </c>
      <c r="F1338" s="64" t="str">
        <f t="shared" ca="1" si="233"/>
        <v>https://conservatoire.agglo-larochelle.fr/</v>
      </c>
      <c r="G1338" s="57" t="str">
        <f t="shared" ca="1" si="234"/>
        <v>A</v>
      </c>
      <c r="H1338" s="57" t="str">
        <f t="shared" ca="1" si="235"/>
        <v/>
      </c>
      <c r="I1338" s="57" t="str">
        <f t="shared" ca="1" si="236"/>
        <v/>
      </c>
      <c r="J1338" s="59" t="str">
        <f t="shared" ca="1" si="237"/>
        <v/>
      </c>
      <c r="K1338" s="60" t="str">
        <f t="shared" ca="1" si="238"/>
        <v/>
      </c>
      <c r="L1338" s="60"/>
      <c r="M1338" s="60">
        <f t="shared" ca="1" si="239"/>
        <v>0</v>
      </c>
      <c r="N1338" s="61" t="str">
        <f t="shared" ca="1" si="240"/>
        <v/>
      </c>
      <c r="O1338" s="61"/>
      <c r="P1338" s="62"/>
      <c r="Q1338" s="62"/>
      <c r="R1338" s="62"/>
      <c r="S1338" s="62"/>
      <c r="T1338" s="62"/>
      <c r="U1338" s="63">
        <f t="shared" si="230"/>
        <v>0</v>
      </c>
    </row>
    <row r="1339" spans="1:21" ht="15" hidden="1" customHeight="1" x14ac:dyDescent="0.3">
      <c r="A1339" s="330"/>
      <c r="B1339" s="56">
        <v>107</v>
      </c>
      <c r="C1339" s="57" t="str">
        <f t="shared" ca="1" si="231"/>
        <v>13.2</v>
      </c>
      <c r="D1339" s="57" t="str">
        <f t="shared" ca="1" si="232"/>
        <v>c</v>
      </c>
      <c r="E1339" s="57" t="s">
        <v>13</v>
      </c>
      <c r="F1339" s="64" t="str">
        <f t="shared" ca="1" si="233"/>
        <v>https://conservatoire.agglo-larochelle.fr/plan-du-site</v>
      </c>
      <c r="G1339" s="57" t="str">
        <f t="shared" ca="1" si="234"/>
        <v>A</v>
      </c>
      <c r="H1339" s="57" t="str">
        <f t="shared" ca="1" si="235"/>
        <v/>
      </c>
      <c r="I1339" s="57" t="str">
        <f t="shared" ca="1" si="236"/>
        <v/>
      </c>
      <c r="J1339" s="59" t="str">
        <f t="shared" ca="1" si="237"/>
        <v/>
      </c>
      <c r="K1339" s="60" t="str">
        <f t="shared" ca="1" si="238"/>
        <v/>
      </c>
      <c r="L1339" s="60"/>
      <c r="M1339" s="60">
        <f t="shared" ca="1" si="239"/>
        <v>0</v>
      </c>
      <c r="N1339" s="61" t="str">
        <f t="shared" ca="1" si="240"/>
        <v/>
      </c>
      <c r="O1339" s="61"/>
      <c r="P1339" s="62"/>
      <c r="Q1339" s="62"/>
      <c r="R1339" s="62"/>
      <c r="S1339" s="62"/>
      <c r="T1339" s="62"/>
      <c r="U1339" s="63">
        <f t="shared" si="230"/>
        <v>0</v>
      </c>
    </row>
    <row r="1340" spans="1:21" ht="15" hidden="1" customHeight="1" x14ac:dyDescent="0.3">
      <c r="A1340" s="330"/>
      <c r="B1340" s="46">
        <v>107</v>
      </c>
      <c r="C1340" s="47" t="str">
        <f t="shared" ca="1" si="231"/>
        <v>13.2</v>
      </c>
      <c r="D1340" s="47" t="str">
        <f t="shared" ca="1" si="232"/>
        <v>c</v>
      </c>
      <c r="E1340" s="47" t="s">
        <v>16</v>
      </c>
      <c r="F1340" s="65" t="str">
        <f t="shared" ca="1" si="233"/>
        <v>https://conservatoire.agglo-larochelle.fr/musique</v>
      </c>
      <c r="G1340" s="47" t="str">
        <f t="shared" ca="1" si="234"/>
        <v>A</v>
      </c>
      <c r="H1340" s="47" t="str">
        <f t="shared" ca="1" si="235"/>
        <v/>
      </c>
      <c r="I1340" s="47" t="str">
        <f t="shared" ca="1" si="236"/>
        <v/>
      </c>
      <c r="J1340" s="49" t="str">
        <f t="shared" ca="1" si="237"/>
        <v/>
      </c>
      <c r="K1340" s="50" t="str">
        <f t="shared" ca="1" si="238"/>
        <v/>
      </c>
      <c r="L1340" s="50"/>
      <c r="M1340" s="50">
        <f t="shared" ca="1" si="239"/>
        <v>0</v>
      </c>
      <c r="N1340" s="51" t="str">
        <f t="shared" ca="1" si="240"/>
        <v/>
      </c>
      <c r="O1340" s="51"/>
      <c r="P1340" s="52"/>
      <c r="Q1340" s="52"/>
      <c r="R1340" s="52"/>
      <c r="S1340" s="52"/>
      <c r="T1340" s="52"/>
      <c r="U1340" s="53">
        <f t="shared" si="230"/>
        <v>0</v>
      </c>
    </row>
    <row r="1341" spans="1:21" ht="15" hidden="1" customHeight="1" x14ac:dyDescent="0.3">
      <c r="A1341" s="330"/>
      <c r="B1341" s="56">
        <v>107</v>
      </c>
      <c r="C1341" s="57" t="str">
        <f t="shared" ca="1" si="231"/>
        <v>13.2</v>
      </c>
      <c r="D1341" s="57" t="str">
        <f t="shared" ca="1" si="232"/>
        <v>c</v>
      </c>
      <c r="E1341" s="57" t="s">
        <v>19</v>
      </c>
      <c r="F1341" s="64" t="str">
        <f t="shared" ca="1" si="233"/>
        <v>https://conservatoire.agglo-larochelle.fr/musique/parcours-du-musicien</v>
      </c>
      <c r="G1341" s="57" t="str">
        <f t="shared" ca="1" si="234"/>
        <v>A</v>
      </c>
      <c r="H1341" s="57" t="str">
        <f t="shared" ca="1" si="235"/>
        <v/>
      </c>
      <c r="I1341" s="57" t="str">
        <f t="shared" ca="1" si="236"/>
        <v/>
      </c>
      <c r="J1341" s="59" t="str">
        <f t="shared" ca="1" si="237"/>
        <v/>
      </c>
      <c r="K1341" s="60" t="str">
        <f t="shared" ca="1" si="238"/>
        <v/>
      </c>
      <c r="L1341" s="60"/>
      <c r="M1341" s="60">
        <f t="shared" ca="1" si="239"/>
        <v>0</v>
      </c>
      <c r="N1341" s="61" t="str">
        <f t="shared" ca="1" si="240"/>
        <v/>
      </c>
      <c r="O1341" s="61"/>
      <c r="P1341" s="62"/>
      <c r="Q1341" s="62"/>
      <c r="R1341" s="62"/>
      <c r="S1341" s="62"/>
      <c r="T1341" s="62"/>
      <c r="U1341" s="63">
        <f t="shared" si="230"/>
        <v>0</v>
      </c>
    </row>
    <row r="1342" spans="1:21" ht="15" hidden="1" customHeight="1" x14ac:dyDescent="0.3">
      <c r="A1342" s="330"/>
      <c r="B1342" s="56">
        <v>107</v>
      </c>
      <c r="C1342" s="57" t="str">
        <f t="shared" ca="1" si="231"/>
        <v>13.2</v>
      </c>
      <c r="D1342" s="57" t="str">
        <f t="shared" ca="1" si="232"/>
        <v>c</v>
      </c>
      <c r="E1342" s="57" t="s">
        <v>22</v>
      </c>
      <c r="F1342" s="64" t="str">
        <f t="shared" ca="1" si="233"/>
        <v>https://conservatoire.agglo-larochelle.fr/musique/enseignants-musique</v>
      </c>
      <c r="G1342" s="57" t="str">
        <f t="shared" ca="1" si="234"/>
        <v>A</v>
      </c>
      <c r="H1342" s="57" t="str">
        <f t="shared" ca="1" si="235"/>
        <v/>
      </c>
      <c r="I1342" s="57" t="str">
        <f t="shared" ca="1" si="236"/>
        <v/>
      </c>
      <c r="J1342" s="59" t="str">
        <f t="shared" ca="1" si="237"/>
        <v/>
      </c>
      <c r="K1342" s="60" t="str">
        <f t="shared" ca="1" si="238"/>
        <v/>
      </c>
      <c r="L1342" s="60"/>
      <c r="M1342" s="60">
        <f t="shared" ca="1" si="239"/>
        <v>0</v>
      </c>
      <c r="N1342" s="61" t="str">
        <f t="shared" ca="1" si="240"/>
        <v/>
      </c>
      <c r="O1342" s="61"/>
      <c r="P1342" s="62"/>
      <c r="Q1342" s="62"/>
      <c r="R1342" s="62"/>
      <c r="S1342" s="62"/>
      <c r="T1342" s="62"/>
      <c r="U1342" s="63">
        <f t="shared" si="230"/>
        <v>0</v>
      </c>
    </row>
    <row r="1343" spans="1:21" ht="15" hidden="1" customHeight="1" x14ac:dyDescent="0.3">
      <c r="A1343" s="330"/>
      <c r="B1343" s="56">
        <v>107</v>
      </c>
      <c r="C1343" s="57" t="str">
        <f t="shared" ca="1" si="231"/>
        <v>13.2</v>
      </c>
      <c r="D1343" s="57" t="str">
        <f t="shared" ca="1" si="232"/>
        <v>c</v>
      </c>
      <c r="E1343" s="57" t="s">
        <v>25</v>
      </c>
      <c r="F1343" s="64" t="str">
        <f t="shared" ca="1" si="233"/>
        <v>https://conservatoire.agglo-larochelle.fr/agenda?</v>
      </c>
      <c r="G1343" s="57" t="str">
        <f t="shared" ca="1" si="234"/>
        <v>A</v>
      </c>
      <c r="H1343" s="57" t="str">
        <f t="shared" ca="1" si="235"/>
        <v/>
      </c>
      <c r="I1343" s="57" t="str">
        <f t="shared" ca="1" si="236"/>
        <v/>
      </c>
      <c r="J1343" s="59" t="str">
        <f t="shared" ca="1" si="237"/>
        <v/>
      </c>
      <c r="K1343" s="60" t="str">
        <f t="shared" ca="1" si="238"/>
        <v/>
      </c>
      <c r="L1343" s="60"/>
      <c r="M1343" s="60">
        <f t="shared" ca="1" si="239"/>
        <v>0</v>
      </c>
      <c r="N1343" s="61" t="str">
        <f t="shared" ca="1" si="240"/>
        <v/>
      </c>
      <c r="O1343" s="61"/>
      <c r="P1343" s="62"/>
      <c r="Q1343" s="62"/>
      <c r="R1343" s="62"/>
      <c r="S1343" s="62"/>
      <c r="T1343" s="62"/>
      <c r="U1343" s="63">
        <f t="shared" si="230"/>
        <v>0</v>
      </c>
    </row>
    <row r="1344" spans="1:21" ht="15" hidden="1" customHeight="1" x14ac:dyDescent="0.3">
      <c r="A1344" s="330"/>
      <c r="B1344" s="56">
        <v>107</v>
      </c>
      <c r="C1344" s="57" t="str">
        <f t="shared" ca="1" si="231"/>
        <v>13.2</v>
      </c>
      <c r="D1344" s="57" t="str">
        <f t="shared" ca="1" si="232"/>
        <v>c</v>
      </c>
      <c r="E1344" s="57" t="s">
        <v>28</v>
      </c>
      <c r="F1344" s="64" t="str">
        <f t="shared" ca="1" si="233"/>
        <v>https://conservatoire.agglo-larochelle.fr/agenda?article=conservatoire-funky-band-et-ateliers-musiques-actuelles</v>
      </c>
      <c r="G1344" s="57" t="str">
        <f t="shared" ca="1" si="234"/>
        <v>A</v>
      </c>
      <c r="H1344" s="57" t="str">
        <f t="shared" ca="1" si="235"/>
        <v/>
      </c>
      <c r="I1344" s="57" t="str">
        <f t="shared" ca="1" si="236"/>
        <v/>
      </c>
      <c r="J1344" s="59" t="str">
        <f t="shared" ca="1" si="237"/>
        <v/>
      </c>
      <c r="K1344" s="60" t="str">
        <f t="shared" ca="1" si="238"/>
        <v/>
      </c>
      <c r="L1344" s="60"/>
      <c r="M1344" s="60">
        <f t="shared" ca="1" si="239"/>
        <v>0</v>
      </c>
      <c r="N1344" s="61" t="str">
        <f t="shared" ca="1" si="240"/>
        <v/>
      </c>
      <c r="O1344" s="61"/>
      <c r="P1344" s="62"/>
      <c r="Q1344" s="62"/>
      <c r="R1344" s="62"/>
      <c r="S1344" s="62"/>
      <c r="T1344" s="62"/>
      <c r="U1344" s="63">
        <f t="shared" si="230"/>
        <v>0</v>
      </c>
    </row>
    <row r="1345" spans="1:21" ht="15" hidden="1" customHeight="1" x14ac:dyDescent="0.3">
      <c r="A1345" s="330"/>
      <c r="B1345" s="56">
        <v>107</v>
      </c>
      <c r="C1345" s="57" t="str">
        <f t="shared" ca="1" si="231"/>
        <v>13.2</v>
      </c>
      <c r="D1345" s="57" t="str">
        <f t="shared" ca="1" si="232"/>
        <v>c</v>
      </c>
      <c r="E1345" s="57" t="s">
        <v>31</v>
      </c>
      <c r="F1345" s="64" t="str">
        <f t="shared" ca="1" si="233"/>
        <v>https://conservatoire.agglo-larochelle.fr/actualites</v>
      </c>
      <c r="G1345" s="57" t="str">
        <f t="shared" ca="1" si="234"/>
        <v>A</v>
      </c>
      <c r="H1345" s="57" t="str">
        <f t="shared" ca="1" si="235"/>
        <v/>
      </c>
      <c r="I1345" s="57" t="str">
        <f t="shared" ca="1" si="236"/>
        <v/>
      </c>
      <c r="J1345" s="59" t="str">
        <f t="shared" ca="1" si="237"/>
        <v/>
      </c>
      <c r="K1345" s="60" t="str">
        <f t="shared" ca="1" si="238"/>
        <v/>
      </c>
      <c r="L1345" s="60"/>
      <c r="M1345" s="60">
        <f t="shared" ca="1" si="239"/>
        <v>0</v>
      </c>
      <c r="N1345" s="61" t="str">
        <f t="shared" ca="1" si="240"/>
        <v/>
      </c>
      <c r="O1345" s="61"/>
      <c r="P1345" s="62"/>
      <c r="Q1345" s="62"/>
      <c r="R1345" s="62"/>
      <c r="S1345" s="62"/>
      <c r="T1345" s="62"/>
      <c r="U1345" s="63">
        <f t="shared" si="230"/>
        <v>0</v>
      </c>
    </row>
    <row r="1346" spans="1:21" ht="15" hidden="1" customHeight="1" x14ac:dyDescent="0.3">
      <c r="A1346" s="330"/>
      <c r="B1346" s="56">
        <v>107</v>
      </c>
      <c r="C1346" s="57" t="str">
        <f t="shared" ca="1" si="231"/>
        <v>13.2</v>
      </c>
      <c r="D1346" s="57" t="str">
        <f t="shared" ca="1" si="232"/>
        <v>c</v>
      </c>
      <c r="E1346" s="57" t="s">
        <v>34</v>
      </c>
      <c r="F1346" s="64" t="str">
        <f t="shared" ca="1" si="233"/>
        <v>https://conservatoire.agglo-larochelle.fr/-/ouverture-de-saison</v>
      </c>
      <c r="G1346" s="57" t="str">
        <f t="shared" ca="1" si="234"/>
        <v>A</v>
      </c>
      <c r="H1346" s="57" t="str">
        <f t="shared" ca="1" si="235"/>
        <v/>
      </c>
      <c r="I1346" s="57" t="str">
        <f t="shared" ca="1" si="236"/>
        <v/>
      </c>
      <c r="J1346" s="59" t="str">
        <f t="shared" ca="1" si="237"/>
        <v/>
      </c>
      <c r="K1346" s="60" t="str">
        <f t="shared" ca="1" si="238"/>
        <v/>
      </c>
      <c r="L1346" s="60"/>
      <c r="M1346" s="60">
        <f t="shared" ca="1" si="239"/>
        <v>0</v>
      </c>
      <c r="N1346" s="61" t="str">
        <f t="shared" ca="1" si="240"/>
        <v/>
      </c>
      <c r="O1346" s="61"/>
      <c r="P1346" s="62"/>
      <c r="Q1346" s="62"/>
      <c r="R1346" s="62"/>
      <c r="S1346" s="62"/>
      <c r="T1346" s="62"/>
      <c r="U1346" s="63">
        <f t="shared" si="230"/>
        <v>0</v>
      </c>
    </row>
    <row r="1347" spans="1:21" ht="15" hidden="1" customHeight="1" x14ac:dyDescent="0.3">
      <c r="A1347" s="330"/>
      <c r="B1347" s="56">
        <v>107</v>
      </c>
      <c r="C1347" s="57" t="str">
        <f t="shared" ca="1" si="231"/>
        <v>13.2</v>
      </c>
      <c r="D1347" s="57" t="str">
        <f t="shared" ca="1" si="232"/>
        <v>c</v>
      </c>
      <c r="E1347" s="57" t="s">
        <v>37</v>
      </c>
      <c r="F1347" s="64" t="str">
        <f t="shared" ca="1" si="233"/>
        <v>https://conservatoire.agglo-larochelle.fr/contactez-nous</v>
      </c>
      <c r="G1347" s="57" t="str">
        <f t="shared" ca="1" si="234"/>
        <v>A</v>
      </c>
      <c r="H1347" s="57" t="str">
        <f t="shared" ca="1" si="235"/>
        <v/>
      </c>
      <c r="I1347" s="57" t="str">
        <f t="shared" ca="1" si="236"/>
        <v/>
      </c>
      <c r="J1347" s="59" t="str">
        <f t="shared" ca="1" si="237"/>
        <v/>
      </c>
      <c r="K1347" s="60" t="str">
        <f t="shared" ca="1" si="238"/>
        <v/>
      </c>
      <c r="L1347" s="60"/>
      <c r="M1347" s="60">
        <f t="shared" ca="1" si="239"/>
        <v>0</v>
      </c>
      <c r="N1347" s="61" t="str">
        <f t="shared" ca="1" si="240"/>
        <v/>
      </c>
      <c r="O1347" s="61"/>
      <c r="P1347" s="62"/>
      <c r="Q1347" s="62"/>
      <c r="R1347" s="62"/>
      <c r="S1347" s="62"/>
      <c r="T1347" s="62"/>
      <c r="U1347" s="63">
        <f t="shared" si="230"/>
        <v>0</v>
      </c>
    </row>
    <row r="1348" spans="1:21" ht="15" hidden="1" customHeight="1" x14ac:dyDescent="0.3">
      <c r="A1348" s="330"/>
      <c r="B1348" s="56">
        <v>107</v>
      </c>
      <c r="C1348" s="57" t="str">
        <f t="shared" ca="1" si="231"/>
        <v>13.2</v>
      </c>
      <c r="D1348" s="57" t="str">
        <f t="shared" ca="1" si="232"/>
        <v>c</v>
      </c>
      <c r="E1348" s="57" t="s">
        <v>40</v>
      </c>
      <c r="F1348" s="64" t="str">
        <f t="shared" ca="1" si="233"/>
        <v>https://conservatoire.agglo-larochelle.fr/pratique/reseau-des-ecoles-de-l-agglo?article=puilboreau-a-deux-pas-de-la</v>
      </c>
      <c r="G1348" s="57" t="str">
        <f t="shared" ca="1" si="234"/>
        <v>A</v>
      </c>
      <c r="H1348" s="57" t="str">
        <f t="shared" ca="1" si="235"/>
        <v/>
      </c>
      <c r="I1348" s="57" t="str">
        <f t="shared" ca="1" si="236"/>
        <v/>
      </c>
      <c r="J1348" s="59" t="str">
        <f t="shared" ca="1" si="237"/>
        <v/>
      </c>
      <c r="K1348" s="60" t="str">
        <f t="shared" ca="1" si="238"/>
        <v/>
      </c>
      <c r="L1348" s="60"/>
      <c r="M1348" s="60">
        <f t="shared" ca="1" si="239"/>
        <v>0</v>
      </c>
      <c r="N1348" s="61" t="str">
        <f t="shared" ca="1" si="240"/>
        <v/>
      </c>
      <c r="O1348" s="61"/>
      <c r="P1348" s="62"/>
      <c r="Q1348" s="62"/>
      <c r="R1348" s="62"/>
      <c r="S1348" s="62"/>
      <c r="T1348" s="62"/>
      <c r="U1348" s="63">
        <f t="shared" si="230"/>
        <v>0</v>
      </c>
    </row>
    <row r="1349" spans="1:21" ht="15" hidden="1" customHeight="1" x14ac:dyDescent="0.3">
      <c r="A1349" s="330"/>
      <c r="B1349" s="56">
        <v>107</v>
      </c>
      <c r="C1349" s="57" t="str">
        <f t="shared" ca="1" si="231"/>
        <v>13.2</v>
      </c>
      <c r="D1349" s="57" t="str">
        <f t="shared" ca="1" si="232"/>
        <v>c</v>
      </c>
      <c r="E1349" s="57" t="s">
        <v>43</v>
      </c>
      <c r="F1349" s="64" t="str">
        <f t="shared" ca="1" si="233"/>
        <v>https://conservatoire.agglo-larochelle.fr/ressources-documentaires</v>
      </c>
      <c r="G1349" s="57" t="str">
        <f t="shared" ca="1" si="234"/>
        <v>A</v>
      </c>
      <c r="H1349" s="57" t="str">
        <f t="shared" ca="1" si="235"/>
        <v/>
      </c>
      <c r="I1349" s="57" t="str">
        <f t="shared" ca="1" si="236"/>
        <v/>
      </c>
      <c r="J1349" s="59" t="str">
        <f t="shared" ca="1" si="237"/>
        <v/>
      </c>
      <c r="K1349" s="60" t="str">
        <f t="shared" ca="1" si="238"/>
        <v/>
      </c>
      <c r="L1349" s="60"/>
      <c r="M1349" s="60">
        <f t="shared" ca="1" si="239"/>
        <v>0</v>
      </c>
      <c r="N1349" s="61" t="str">
        <f t="shared" ca="1" si="240"/>
        <v/>
      </c>
      <c r="O1349" s="61"/>
      <c r="P1349" s="62"/>
      <c r="Q1349" s="62"/>
      <c r="R1349" s="62"/>
      <c r="S1349" s="62"/>
      <c r="T1349" s="62"/>
      <c r="U1349" s="63">
        <f t="shared" si="230"/>
        <v>0</v>
      </c>
    </row>
    <row r="1350" spans="1:21" ht="15" hidden="1" customHeight="1" x14ac:dyDescent="0.3">
      <c r="A1350" s="330"/>
      <c r="B1350" s="56">
        <v>107</v>
      </c>
      <c r="C1350" s="57" t="str">
        <f t="shared" ca="1" si="231"/>
        <v>13.2</v>
      </c>
      <c r="D1350" s="57" t="str">
        <f t="shared" ca="1" si="232"/>
        <v>c</v>
      </c>
      <c r="E1350" s="57" t="s">
        <v>46</v>
      </c>
      <c r="F1350" s="64" t="str">
        <f t="shared" ca="1" si="233"/>
        <v>https://conservatoire.agglo-larochelle.fr/accessibilite</v>
      </c>
      <c r="G1350" s="57" t="str">
        <f t="shared" ca="1" si="234"/>
        <v>A</v>
      </c>
      <c r="H1350" s="57" t="str">
        <f t="shared" ca="1" si="235"/>
        <v/>
      </c>
      <c r="I1350" s="57" t="str">
        <f t="shared" ca="1" si="236"/>
        <v/>
      </c>
      <c r="J1350" s="59" t="str">
        <f t="shared" ca="1" si="237"/>
        <v/>
      </c>
      <c r="K1350" s="60" t="str">
        <f t="shared" ca="1" si="238"/>
        <v/>
      </c>
      <c r="L1350" s="60"/>
      <c r="M1350" s="60">
        <f t="shared" ca="1" si="239"/>
        <v>0</v>
      </c>
      <c r="N1350" s="61" t="str">
        <f t="shared" ca="1" si="240"/>
        <v/>
      </c>
      <c r="O1350" s="61"/>
      <c r="P1350" s="62"/>
      <c r="Q1350" s="62"/>
      <c r="R1350" s="62"/>
      <c r="S1350" s="62"/>
      <c r="T1350" s="62"/>
      <c r="U1350" s="63">
        <f t="shared" si="230"/>
        <v>0</v>
      </c>
    </row>
    <row r="1351" spans="1:21" ht="15" hidden="1" customHeight="1" x14ac:dyDescent="0.3">
      <c r="A1351" s="330"/>
      <c r="B1351" s="56">
        <v>107</v>
      </c>
      <c r="C1351" s="57" t="str">
        <f t="shared" ca="1" si="231"/>
        <v>13.2</v>
      </c>
      <c r="D1351" s="57" t="str">
        <f t="shared" ca="1" si="232"/>
        <v>c</v>
      </c>
      <c r="E1351" s="57" t="s">
        <v>49</v>
      </c>
      <c r="F1351" s="64" t="str">
        <f t="shared" ca="1" si="233"/>
        <v>https://conservatoire.agglo-larochelle.fr/mentions-legales</v>
      </c>
      <c r="G1351" s="57" t="str">
        <f t="shared" ca="1" si="234"/>
        <v>A</v>
      </c>
      <c r="H1351" s="57" t="str">
        <f t="shared" ca="1" si="235"/>
        <v/>
      </c>
      <c r="I1351" s="57" t="str">
        <f t="shared" ca="1" si="236"/>
        <v/>
      </c>
      <c r="J1351" s="59" t="str">
        <f t="shared" ca="1" si="237"/>
        <v/>
      </c>
      <c r="K1351" s="60" t="str">
        <f t="shared" ca="1" si="238"/>
        <v/>
      </c>
      <c r="L1351" s="60"/>
      <c r="M1351" s="60">
        <f t="shared" ca="1" si="239"/>
        <v>0</v>
      </c>
      <c r="N1351" s="61" t="str">
        <f t="shared" ca="1" si="240"/>
        <v/>
      </c>
      <c r="O1351" s="61"/>
      <c r="P1351" s="62"/>
      <c r="Q1351" s="62"/>
      <c r="R1351" s="62"/>
      <c r="S1351" s="62"/>
      <c r="T1351" s="62"/>
      <c r="U1351" s="63">
        <f t="shared" si="230"/>
        <v>0</v>
      </c>
    </row>
    <row r="1352" spans="1:21" ht="15" hidden="1" customHeight="1" x14ac:dyDescent="0.3">
      <c r="A1352" s="330"/>
      <c r="B1352" s="56">
        <v>108</v>
      </c>
      <c r="C1352" s="57" t="str">
        <f t="shared" ca="1" si="231"/>
        <v>13.3</v>
      </c>
      <c r="D1352" s="57" t="str">
        <f t="shared" ca="1" si="232"/>
        <v>na</v>
      </c>
      <c r="E1352" s="57" t="s">
        <v>10</v>
      </c>
      <c r="F1352" s="64" t="str">
        <f t="shared" ca="1" si="233"/>
        <v>https://conservatoire.agglo-larochelle.fr/</v>
      </c>
      <c r="G1352" s="57" t="str">
        <f t="shared" ca="1" si="234"/>
        <v>A</v>
      </c>
      <c r="H1352" s="57" t="str">
        <f t="shared" ca="1" si="235"/>
        <v/>
      </c>
      <c r="I1352" s="57" t="str">
        <f t="shared" ca="1" si="236"/>
        <v/>
      </c>
      <c r="J1352" s="59" t="str">
        <f t="shared" ca="1" si="237"/>
        <v/>
      </c>
      <c r="K1352" s="60" t="str">
        <f t="shared" ca="1" si="238"/>
        <v/>
      </c>
      <c r="L1352" s="60"/>
      <c r="M1352" s="60">
        <f t="shared" ca="1" si="239"/>
        <v>0</v>
      </c>
      <c r="N1352" s="61" t="str">
        <f t="shared" ca="1" si="240"/>
        <v/>
      </c>
      <c r="O1352" s="61"/>
      <c r="P1352" s="62"/>
      <c r="Q1352" s="62"/>
      <c r="R1352" s="62"/>
      <c r="S1352" s="62"/>
      <c r="T1352" s="62"/>
      <c r="U1352" s="63">
        <f t="shared" ref="U1352:U1415" si="241">SUM($P1352:$T1352)</f>
        <v>0</v>
      </c>
    </row>
    <row r="1353" spans="1:21" ht="15" hidden="1" customHeight="1" x14ac:dyDescent="0.3">
      <c r="A1353" s="330"/>
      <c r="B1353" s="56">
        <v>108</v>
      </c>
      <c r="C1353" s="57" t="str">
        <f t="shared" ca="1" si="231"/>
        <v>13.3</v>
      </c>
      <c r="D1353" s="57" t="str">
        <f t="shared" ca="1" si="232"/>
        <v>na</v>
      </c>
      <c r="E1353" s="57" t="s">
        <v>13</v>
      </c>
      <c r="F1353" s="64" t="str">
        <f t="shared" ca="1" si="233"/>
        <v>https://conservatoire.agglo-larochelle.fr/plan-du-site</v>
      </c>
      <c r="G1353" s="57" t="str">
        <f t="shared" ca="1" si="234"/>
        <v>A</v>
      </c>
      <c r="H1353" s="57" t="str">
        <f t="shared" ca="1" si="235"/>
        <v/>
      </c>
      <c r="I1353" s="57" t="str">
        <f t="shared" ca="1" si="236"/>
        <v/>
      </c>
      <c r="J1353" s="59" t="str">
        <f t="shared" ca="1" si="237"/>
        <v/>
      </c>
      <c r="K1353" s="60" t="str">
        <f t="shared" ca="1" si="238"/>
        <v/>
      </c>
      <c r="L1353" s="60"/>
      <c r="M1353" s="60">
        <f t="shared" ca="1" si="239"/>
        <v>0</v>
      </c>
      <c r="N1353" s="61" t="str">
        <f t="shared" ca="1" si="240"/>
        <v/>
      </c>
      <c r="O1353" s="61"/>
      <c r="P1353" s="62"/>
      <c r="Q1353" s="62"/>
      <c r="R1353" s="62"/>
      <c r="S1353" s="62"/>
      <c r="T1353" s="62"/>
      <c r="U1353" s="63">
        <f t="shared" si="241"/>
        <v>0</v>
      </c>
    </row>
    <row r="1354" spans="1:21" ht="15" hidden="1" customHeight="1" x14ac:dyDescent="0.3">
      <c r="A1354" s="330"/>
      <c r="B1354" s="56">
        <v>108</v>
      </c>
      <c r="C1354" s="57" t="str">
        <f t="shared" ca="1" si="231"/>
        <v>13.3</v>
      </c>
      <c r="D1354" s="57" t="str">
        <f t="shared" ca="1" si="232"/>
        <v>na</v>
      </c>
      <c r="E1354" s="57" t="s">
        <v>16</v>
      </c>
      <c r="F1354" s="64" t="str">
        <f t="shared" ca="1" si="233"/>
        <v>https://conservatoire.agglo-larochelle.fr/musique</v>
      </c>
      <c r="G1354" s="57" t="str">
        <f t="shared" ca="1" si="234"/>
        <v>A</v>
      </c>
      <c r="H1354" s="57" t="str">
        <f t="shared" ca="1" si="235"/>
        <v/>
      </c>
      <c r="I1354" s="57" t="str">
        <f t="shared" ca="1" si="236"/>
        <v/>
      </c>
      <c r="J1354" s="59" t="str">
        <f t="shared" ca="1" si="237"/>
        <v/>
      </c>
      <c r="K1354" s="60" t="str">
        <f t="shared" ca="1" si="238"/>
        <v/>
      </c>
      <c r="L1354" s="60"/>
      <c r="M1354" s="60">
        <f t="shared" ca="1" si="239"/>
        <v>0</v>
      </c>
      <c r="N1354" s="61" t="str">
        <f t="shared" ca="1" si="240"/>
        <v/>
      </c>
      <c r="O1354" s="61"/>
      <c r="P1354" s="62"/>
      <c r="Q1354" s="62"/>
      <c r="R1354" s="62"/>
      <c r="S1354" s="62"/>
      <c r="T1354" s="62"/>
      <c r="U1354" s="63">
        <f t="shared" si="241"/>
        <v>0</v>
      </c>
    </row>
    <row r="1355" spans="1:21" ht="15" hidden="1" customHeight="1" x14ac:dyDescent="0.3">
      <c r="A1355" s="330"/>
      <c r="B1355" s="56">
        <v>108</v>
      </c>
      <c r="C1355" s="57" t="str">
        <f t="shared" ca="1" si="231"/>
        <v>13.3</v>
      </c>
      <c r="D1355" s="57" t="str">
        <f t="shared" ca="1" si="232"/>
        <v>na</v>
      </c>
      <c r="E1355" s="57" t="s">
        <v>19</v>
      </c>
      <c r="F1355" s="64" t="str">
        <f t="shared" ca="1" si="233"/>
        <v>https://conservatoire.agglo-larochelle.fr/musique/parcours-du-musicien</v>
      </c>
      <c r="G1355" s="57" t="str">
        <f t="shared" ca="1" si="234"/>
        <v>A</v>
      </c>
      <c r="H1355" s="57" t="str">
        <f t="shared" ca="1" si="235"/>
        <v/>
      </c>
      <c r="I1355" s="57" t="str">
        <f t="shared" ca="1" si="236"/>
        <v/>
      </c>
      <c r="J1355" s="59" t="str">
        <f t="shared" ca="1" si="237"/>
        <v/>
      </c>
      <c r="K1355" s="60" t="str">
        <f t="shared" ca="1" si="238"/>
        <v/>
      </c>
      <c r="L1355" s="60"/>
      <c r="M1355" s="60">
        <f t="shared" ca="1" si="239"/>
        <v>0</v>
      </c>
      <c r="N1355" s="61" t="str">
        <f t="shared" ca="1" si="240"/>
        <v/>
      </c>
      <c r="O1355" s="61"/>
      <c r="P1355" s="62"/>
      <c r="Q1355" s="62"/>
      <c r="R1355" s="62"/>
      <c r="S1355" s="62"/>
      <c r="T1355" s="62"/>
      <c r="U1355" s="63">
        <f t="shared" si="241"/>
        <v>0</v>
      </c>
    </row>
    <row r="1356" spans="1:21" ht="15" hidden="1" customHeight="1" x14ac:dyDescent="0.3">
      <c r="A1356" s="330"/>
      <c r="B1356" s="56">
        <v>108</v>
      </c>
      <c r="C1356" s="57" t="str">
        <f t="shared" ca="1" si="231"/>
        <v>13.3</v>
      </c>
      <c r="D1356" s="57" t="str">
        <f t="shared" ca="1" si="232"/>
        <v>na</v>
      </c>
      <c r="E1356" s="57" t="s">
        <v>22</v>
      </c>
      <c r="F1356" s="64" t="str">
        <f t="shared" ca="1" si="233"/>
        <v>https://conservatoire.agglo-larochelle.fr/musique/enseignants-musique</v>
      </c>
      <c r="G1356" s="57" t="str">
        <f t="shared" ca="1" si="234"/>
        <v>A</v>
      </c>
      <c r="H1356" s="57" t="str">
        <f t="shared" ca="1" si="235"/>
        <v/>
      </c>
      <c r="I1356" s="57" t="str">
        <f t="shared" ca="1" si="236"/>
        <v/>
      </c>
      <c r="J1356" s="59" t="str">
        <f t="shared" ca="1" si="237"/>
        <v/>
      </c>
      <c r="K1356" s="60" t="str">
        <f t="shared" ca="1" si="238"/>
        <v/>
      </c>
      <c r="L1356" s="60"/>
      <c r="M1356" s="60">
        <f t="shared" ca="1" si="239"/>
        <v>0</v>
      </c>
      <c r="N1356" s="61" t="str">
        <f t="shared" ca="1" si="240"/>
        <v/>
      </c>
      <c r="O1356" s="61"/>
      <c r="P1356" s="62"/>
      <c r="Q1356" s="62"/>
      <c r="R1356" s="62"/>
      <c r="S1356" s="62"/>
      <c r="T1356" s="62"/>
      <c r="U1356" s="63">
        <f t="shared" si="241"/>
        <v>0</v>
      </c>
    </row>
    <row r="1357" spans="1:21" ht="15" hidden="1" customHeight="1" x14ac:dyDescent="0.3">
      <c r="A1357" s="330"/>
      <c r="B1357" s="56">
        <v>108</v>
      </c>
      <c r="C1357" s="57" t="str">
        <f t="shared" ca="1" si="231"/>
        <v>13.3</v>
      </c>
      <c r="D1357" s="57" t="str">
        <f t="shared" ca="1" si="232"/>
        <v>na</v>
      </c>
      <c r="E1357" s="57" t="s">
        <v>25</v>
      </c>
      <c r="F1357" s="64" t="str">
        <f t="shared" ca="1" si="233"/>
        <v>https://conservatoire.agglo-larochelle.fr/agenda?</v>
      </c>
      <c r="G1357" s="57" t="str">
        <f t="shared" ca="1" si="234"/>
        <v>A</v>
      </c>
      <c r="H1357" s="57" t="str">
        <f t="shared" ca="1" si="235"/>
        <v/>
      </c>
      <c r="I1357" s="57" t="str">
        <f t="shared" ca="1" si="236"/>
        <v/>
      </c>
      <c r="J1357" s="59" t="str">
        <f t="shared" ca="1" si="237"/>
        <v/>
      </c>
      <c r="K1357" s="60" t="str">
        <f t="shared" ca="1" si="238"/>
        <v/>
      </c>
      <c r="L1357" s="60"/>
      <c r="M1357" s="60">
        <f t="shared" ca="1" si="239"/>
        <v>0</v>
      </c>
      <c r="N1357" s="61" t="str">
        <f t="shared" ca="1" si="240"/>
        <v/>
      </c>
      <c r="O1357" s="61"/>
      <c r="P1357" s="62"/>
      <c r="Q1357" s="62"/>
      <c r="R1357" s="62"/>
      <c r="S1357" s="62"/>
      <c r="T1357" s="62"/>
      <c r="U1357" s="63">
        <f t="shared" si="241"/>
        <v>0</v>
      </c>
    </row>
    <row r="1358" spans="1:21" ht="15" hidden="1" customHeight="1" x14ac:dyDescent="0.3">
      <c r="A1358" s="330"/>
      <c r="B1358" s="46">
        <v>108</v>
      </c>
      <c r="C1358" s="47" t="str">
        <f t="shared" ca="1" si="231"/>
        <v>13.3</v>
      </c>
      <c r="D1358" s="47" t="str">
        <f t="shared" ca="1" si="232"/>
        <v>na</v>
      </c>
      <c r="E1358" s="47" t="s">
        <v>28</v>
      </c>
      <c r="F1358" s="65" t="str">
        <f t="shared" ca="1" si="233"/>
        <v>https://conservatoire.agglo-larochelle.fr/agenda?article=conservatoire-funky-band-et-ateliers-musiques-actuelles</v>
      </c>
      <c r="G1358" s="47" t="str">
        <f t="shared" ca="1" si="234"/>
        <v>A</v>
      </c>
      <c r="H1358" s="47" t="str">
        <f t="shared" ca="1" si="235"/>
        <v/>
      </c>
      <c r="I1358" s="47" t="str">
        <f t="shared" ca="1" si="236"/>
        <v/>
      </c>
      <c r="J1358" s="49" t="str">
        <f t="shared" ca="1" si="237"/>
        <v/>
      </c>
      <c r="K1358" s="50" t="str">
        <f t="shared" ca="1" si="238"/>
        <v/>
      </c>
      <c r="L1358" s="50"/>
      <c r="M1358" s="50">
        <f t="shared" ca="1" si="239"/>
        <v>0</v>
      </c>
      <c r="N1358" s="51" t="str">
        <f t="shared" ca="1" si="240"/>
        <v/>
      </c>
      <c r="O1358" s="51"/>
      <c r="P1358" s="52"/>
      <c r="Q1358" s="52"/>
      <c r="R1358" s="52"/>
      <c r="S1358" s="52"/>
      <c r="T1358" s="52"/>
      <c r="U1358" s="53">
        <f t="shared" si="241"/>
        <v>0</v>
      </c>
    </row>
    <row r="1359" spans="1:21" ht="15" hidden="1" customHeight="1" x14ac:dyDescent="0.3">
      <c r="A1359" s="330"/>
      <c r="B1359" s="56">
        <v>108</v>
      </c>
      <c r="C1359" s="57" t="str">
        <f t="shared" ca="1" si="231"/>
        <v>13.3</v>
      </c>
      <c r="D1359" s="57" t="str">
        <f t="shared" ca="1" si="232"/>
        <v>na</v>
      </c>
      <c r="E1359" s="57" t="s">
        <v>31</v>
      </c>
      <c r="F1359" s="64" t="str">
        <f t="shared" ca="1" si="233"/>
        <v>https://conservatoire.agglo-larochelle.fr/actualites</v>
      </c>
      <c r="G1359" s="57" t="str">
        <f t="shared" ca="1" si="234"/>
        <v>A</v>
      </c>
      <c r="H1359" s="57" t="str">
        <f t="shared" ca="1" si="235"/>
        <v/>
      </c>
      <c r="I1359" s="57" t="str">
        <f t="shared" ca="1" si="236"/>
        <v/>
      </c>
      <c r="J1359" s="59" t="str">
        <f t="shared" ca="1" si="237"/>
        <v/>
      </c>
      <c r="K1359" s="60" t="str">
        <f t="shared" ca="1" si="238"/>
        <v/>
      </c>
      <c r="L1359" s="60"/>
      <c r="M1359" s="60">
        <f t="shared" ca="1" si="239"/>
        <v>0</v>
      </c>
      <c r="N1359" s="61" t="str">
        <f t="shared" ca="1" si="240"/>
        <v/>
      </c>
      <c r="O1359" s="61"/>
      <c r="P1359" s="62"/>
      <c r="Q1359" s="62"/>
      <c r="R1359" s="62"/>
      <c r="S1359" s="62"/>
      <c r="T1359" s="62"/>
      <c r="U1359" s="63">
        <f t="shared" si="241"/>
        <v>0</v>
      </c>
    </row>
    <row r="1360" spans="1:21" ht="58.5" customHeight="1" x14ac:dyDescent="0.3">
      <c r="A1360" s="330"/>
      <c r="B1360" s="56">
        <v>108</v>
      </c>
      <c r="C1360" s="57" t="str">
        <f t="shared" ca="1" si="231"/>
        <v>13.3</v>
      </c>
      <c r="D1360" s="57" t="str">
        <f t="shared" ca="1" si="232"/>
        <v>c</v>
      </c>
      <c r="E1360" s="57" t="s">
        <v>34</v>
      </c>
      <c r="F1360" s="64" t="str">
        <f t="shared" ca="1" si="233"/>
        <v>https://conservatoire.agglo-larochelle.fr/-/ouverture-de-saison</v>
      </c>
      <c r="G1360" s="57" t="str">
        <f t="shared" ca="1" si="234"/>
        <v>A</v>
      </c>
      <c r="H1360" s="57" t="str">
        <f t="shared" ca="1" si="235"/>
        <v/>
      </c>
      <c r="I1360" s="57" t="str">
        <f t="shared" ca="1" si="236"/>
        <v>Bloquante</v>
      </c>
      <c r="J1360" s="59" t="str">
        <f t="shared" ca="1" si="237"/>
        <v>Plusieurs fois sur cette page uniquement</v>
      </c>
      <c r="K1360" s="60">
        <f t="shared" ca="1" si="238"/>
        <v>1</v>
      </c>
      <c r="L1360" s="60"/>
      <c r="M1360" s="60">
        <f t="shared" ca="1" si="239"/>
        <v>0</v>
      </c>
      <c r="N1360" s="61" t="str">
        <f t="shared" ca="1" si="240"/>
        <v xml:space="preserve">les documents pdf ne sont pas accessibles : problèmes de contrastes, pas de titre </v>
      </c>
      <c r="O1360" s="61"/>
      <c r="P1360" s="62"/>
      <c r="Q1360" s="62"/>
      <c r="R1360" s="62"/>
      <c r="S1360" s="62"/>
      <c r="T1360" s="62"/>
      <c r="U1360" s="63">
        <f t="shared" si="241"/>
        <v>0</v>
      </c>
    </row>
    <row r="1361" spans="1:21" ht="15" hidden="1" customHeight="1" x14ac:dyDescent="0.3">
      <c r="A1361" s="330"/>
      <c r="B1361" s="56">
        <v>108</v>
      </c>
      <c r="C1361" s="57" t="str">
        <f t="shared" ca="1" si="231"/>
        <v>13.3</v>
      </c>
      <c r="D1361" s="57" t="str">
        <f t="shared" ca="1" si="232"/>
        <v>na</v>
      </c>
      <c r="E1361" s="57" t="s">
        <v>37</v>
      </c>
      <c r="F1361" s="64" t="str">
        <f t="shared" ca="1" si="233"/>
        <v>https://conservatoire.agglo-larochelle.fr/contactez-nous</v>
      </c>
      <c r="G1361" s="57" t="str">
        <f t="shared" ca="1" si="234"/>
        <v>A</v>
      </c>
      <c r="H1361" s="57" t="str">
        <f t="shared" ca="1" si="235"/>
        <v/>
      </c>
      <c r="I1361" s="57" t="str">
        <f t="shared" ca="1" si="236"/>
        <v/>
      </c>
      <c r="J1361" s="59" t="str">
        <f t="shared" ca="1" si="237"/>
        <v/>
      </c>
      <c r="K1361" s="60" t="str">
        <f t="shared" ca="1" si="238"/>
        <v/>
      </c>
      <c r="L1361" s="60"/>
      <c r="M1361" s="60">
        <f t="shared" ca="1" si="239"/>
        <v>0</v>
      </c>
      <c r="N1361" s="61" t="str">
        <f t="shared" ca="1" si="240"/>
        <v/>
      </c>
      <c r="O1361" s="61"/>
      <c r="P1361" s="62"/>
      <c r="Q1361" s="62"/>
      <c r="R1361" s="62"/>
      <c r="S1361" s="62"/>
      <c r="T1361" s="62"/>
      <c r="U1361" s="63">
        <f t="shared" si="241"/>
        <v>0</v>
      </c>
    </row>
    <row r="1362" spans="1:21" ht="15" hidden="1" customHeight="1" x14ac:dyDescent="0.3">
      <c r="A1362" s="330"/>
      <c r="B1362" s="56">
        <v>108</v>
      </c>
      <c r="C1362" s="57" t="str">
        <f t="shared" ca="1" si="231"/>
        <v>13.3</v>
      </c>
      <c r="D1362" s="57" t="str">
        <f t="shared" ca="1" si="232"/>
        <v>na</v>
      </c>
      <c r="E1362" s="57" t="s">
        <v>40</v>
      </c>
      <c r="F1362" s="64" t="str">
        <f t="shared" ca="1" si="233"/>
        <v>https://conservatoire.agglo-larochelle.fr/pratique/reseau-des-ecoles-de-l-agglo?article=puilboreau-a-deux-pas-de-la</v>
      </c>
      <c r="G1362" s="57" t="str">
        <f t="shared" ca="1" si="234"/>
        <v>A</v>
      </c>
      <c r="H1362" s="57" t="str">
        <f t="shared" ca="1" si="235"/>
        <v/>
      </c>
      <c r="I1362" s="57" t="str">
        <f t="shared" ca="1" si="236"/>
        <v/>
      </c>
      <c r="J1362" s="59" t="str">
        <f t="shared" ca="1" si="237"/>
        <v/>
      </c>
      <c r="K1362" s="60" t="str">
        <f t="shared" ca="1" si="238"/>
        <v/>
      </c>
      <c r="L1362" s="60"/>
      <c r="M1362" s="60">
        <f t="shared" ca="1" si="239"/>
        <v>0</v>
      </c>
      <c r="N1362" s="61" t="str">
        <f t="shared" ca="1" si="240"/>
        <v/>
      </c>
      <c r="O1362" s="61"/>
      <c r="P1362" s="62"/>
      <c r="Q1362" s="62"/>
      <c r="R1362" s="62"/>
      <c r="S1362" s="62"/>
      <c r="T1362" s="62"/>
      <c r="U1362" s="63">
        <f t="shared" si="241"/>
        <v>0</v>
      </c>
    </row>
    <row r="1363" spans="1:21" ht="15" hidden="1" customHeight="1" x14ac:dyDescent="0.3">
      <c r="A1363" s="330"/>
      <c r="B1363" s="56">
        <v>108</v>
      </c>
      <c r="C1363" s="57" t="str">
        <f t="shared" ca="1" si="231"/>
        <v>13.3</v>
      </c>
      <c r="D1363" s="57" t="str">
        <f t="shared" ca="1" si="232"/>
        <v>na</v>
      </c>
      <c r="E1363" s="57" t="s">
        <v>43</v>
      </c>
      <c r="F1363" s="64" t="str">
        <f t="shared" ca="1" si="233"/>
        <v>https://conservatoire.agglo-larochelle.fr/ressources-documentaires</v>
      </c>
      <c r="G1363" s="57" t="str">
        <f t="shared" ca="1" si="234"/>
        <v>A</v>
      </c>
      <c r="H1363" s="57" t="str">
        <f t="shared" ca="1" si="235"/>
        <v/>
      </c>
      <c r="I1363" s="57" t="str">
        <f t="shared" ca="1" si="236"/>
        <v/>
      </c>
      <c r="J1363" s="59" t="str">
        <f t="shared" ca="1" si="237"/>
        <v/>
      </c>
      <c r="K1363" s="60" t="str">
        <f t="shared" ca="1" si="238"/>
        <v/>
      </c>
      <c r="L1363" s="60"/>
      <c r="M1363" s="60">
        <f t="shared" ca="1" si="239"/>
        <v>0</v>
      </c>
      <c r="N1363" s="61" t="str">
        <f t="shared" ca="1" si="240"/>
        <v/>
      </c>
      <c r="O1363" s="61"/>
      <c r="P1363" s="62"/>
      <c r="Q1363" s="62"/>
      <c r="R1363" s="62"/>
      <c r="S1363" s="62"/>
      <c r="T1363" s="62"/>
      <c r="U1363" s="63">
        <f t="shared" si="241"/>
        <v>0</v>
      </c>
    </row>
    <row r="1364" spans="1:21" ht="15" hidden="1" customHeight="1" x14ac:dyDescent="0.3">
      <c r="A1364" s="330"/>
      <c r="B1364" s="56">
        <v>108</v>
      </c>
      <c r="C1364" s="57" t="str">
        <f t="shared" ca="1" si="231"/>
        <v>13.3</v>
      </c>
      <c r="D1364" s="57" t="str">
        <f t="shared" ca="1" si="232"/>
        <v>na</v>
      </c>
      <c r="E1364" s="57" t="s">
        <v>46</v>
      </c>
      <c r="F1364" s="64" t="str">
        <f t="shared" ca="1" si="233"/>
        <v>https://conservatoire.agglo-larochelle.fr/accessibilite</v>
      </c>
      <c r="G1364" s="57" t="str">
        <f t="shared" ca="1" si="234"/>
        <v>A</v>
      </c>
      <c r="H1364" s="57" t="str">
        <f t="shared" ca="1" si="235"/>
        <v/>
      </c>
      <c r="I1364" s="57" t="str">
        <f t="shared" ca="1" si="236"/>
        <v/>
      </c>
      <c r="J1364" s="59" t="str">
        <f t="shared" ca="1" si="237"/>
        <v/>
      </c>
      <c r="K1364" s="60" t="str">
        <f t="shared" ca="1" si="238"/>
        <v/>
      </c>
      <c r="L1364" s="60"/>
      <c r="M1364" s="60">
        <f t="shared" ca="1" si="239"/>
        <v>0</v>
      </c>
      <c r="N1364" s="61" t="str">
        <f t="shared" ca="1" si="240"/>
        <v/>
      </c>
      <c r="O1364" s="61"/>
      <c r="P1364" s="62"/>
      <c r="Q1364" s="62"/>
      <c r="R1364" s="62"/>
      <c r="S1364" s="62"/>
      <c r="T1364" s="62"/>
      <c r="U1364" s="63">
        <f t="shared" si="241"/>
        <v>0</v>
      </c>
    </row>
    <row r="1365" spans="1:21" ht="15" hidden="1" customHeight="1" x14ac:dyDescent="0.3">
      <c r="A1365" s="330"/>
      <c r="B1365" s="56">
        <v>108</v>
      </c>
      <c r="C1365" s="57" t="str">
        <f t="shared" ca="1" si="231"/>
        <v>13.3</v>
      </c>
      <c r="D1365" s="57" t="str">
        <f t="shared" ca="1" si="232"/>
        <v>na</v>
      </c>
      <c r="E1365" s="57" t="s">
        <v>49</v>
      </c>
      <c r="F1365" s="64" t="str">
        <f t="shared" ca="1" si="233"/>
        <v>https://conservatoire.agglo-larochelle.fr/mentions-legales</v>
      </c>
      <c r="G1365" s="57" t="str">
        <f t="shared" ca="1" si="234"/>
        <v>A</v>
      </c>
      <c r="H1365" s="57" t="str">
        <f t="shared" ca="1" si="235"/>
        <v/>
      </c>
      <c r="I1365" s="57" t="str">
        <f t="shared" ca="1" si="236"/>
        <v/>
      </c>
      <c r="J1365" s="59" t="str">
        <f t="shared" ca="1" si="237"/>
        <v/>
      </c>
      <c r="K1365" s="60" t="str">
        <f t="shared" ca="1" si="238"/>
        <v/>
      </c>
      <c r="L1365" s="60"/>
      <c r="M1365" s="60">
        <f t="shared" ca="1" si="239"/>
        <v>0</v>
      </c>
      <c r="N1365" s="61" t="str">
        <f t="shared" ca="1" si="240"/>
        <v/>
      </c>
      <c r="O1365" s="61"/>
      <c r="P1365" s="62"/>
      <c r="Q1365" s="62"/>
      <c r="R1365" s="62"/>
      <c r="S1365" s="62"/>
      <c r="T1365" s="62"/>
      <c r="U1365" s="63">
        <f t="shared" si="241"/>
        <v>0</v>
      </c>
    </row>
    <row r="1366" spans="1:21" ht="15" hidden="1" customHeight="1" x14ac:dyDescent="0.3">
      <c r="A1366" s="330"/>
      <c r="B1366" s="56">
        <v>109</v>
      </c>
      <c r="C1366" s="57" t="str">
        <f t="shared" ca="1" si="231"/>
        <v>13.4</v>
      </c>
      <c r="D1366" s="57" t="str">
        <f t="shared" ca="1" si="232"/>
        <v>na</v>
      </c>
      <c r="E1366" s="57" t="s">
        <v>10</v>
      </c>
      <c r="F1366" s="64" t="str">
        <f t="shared" ca="1" si="233"/>
        <v>https://conservatoire.agglo-larochelle.fr/</v>
      </c>
      <c r="G1366" s="57" t="str">
        <f t="shared" ca="1" si="234"/>
        <v>A</v>
      </c>
      <c r="H1366" s="57" t="str">
        <f t="shared" ca="1" si="235"/>
        <v/>
      </c>
      <c r="I1366" s="57" t="str">
        <f t="shared" ca="1" si="236"/>
        <v/>
      </c>
      <c r="J1366" s="59" t="str">
        <f t="shared" ca="1" si="237"/>
        <v/>
      </c>
      <c r="K1366" s="60" t="str">
        <f t="shared" ca="1" si="238"/>
        <v/>
      </c>
      <c r="L1366" s="60"/>
      <c r="M1366" s="60">
        <f t="shared" ca="1" si="239"/>
        <v>0</v>
      </c>
      <c r="N1366" s="61" t="str">
        <f t="shared" ca="1" si="240"/>
        <v/>
      </c>
      <c r="O1366" s="61"/>
      <c r="P1366" s="62"/>
      <c r="Q1366" s="62"/>
      <c r="R1366" s="62"/>
      <c r="S1366" s="62"/>
      <c r="T1366" s="62"/>
      <c r="U1366" s="63">
        <f t="shared" si="241"/>
        <v>0</v>
      </c>
    </row>
    <row r="1367" spans="1:21" ht="15" hidden="1" customHeight="1" x14ac:dyDescent="0.3">
      <c r="A1367" s="330"/>
      <c r="B1367" s="56">
        <v>109</v>
      </c>
      <c r="C1367" s="57" t="str">
        <f t="shared" ca="1" si="231"/>
        <v>13.4</v>
      </c>
      <c r="D1367" s="57" t="str">
        <f t="shared" ca="1" si="232"/>
        <v>na</v>
      </c>
      <c r="E1367" s="57" t="s">
        <v>13</v>
      </c>
      <c r="F1367" s="64" t="str">
        <f t="shared" ca="1" si="233"/>
        <v>https://conservatoire.agglo-larochelle.fr/plan-du-site</v>
      </c>
      <c r="G1367" s="57" t="str">
        <f t="shared" ca="1" si="234"/>
        <v>A</v>
      </c>
      <c r="H1367" s="57" t="str">
        <f t="shared" ca="1" si="235"/>
        <v/>
      </c>
      <c r="I1367" s="57" t="str">
        <f t="shared" ca="1" si="236"/>
        <v/>
      </c>
      <c r="J1367" s="59" t="str">
        <f t="shared" ca="1" si="237"/>
        <v/>
      </c>
      <c r="K1367" s="60" t="str">
        <f t="shared" ca="1" si="238"/>
        <v/>
      </c>
      <c r="L1367" s="60"/>
      <c r="M1367" s="60">
        <f t="shared" ca="1" si="239"/>
        <v>0</v>
      </c>
      <c r="N1367" s="61" t="str">
        <f t="shared" ca="1" si="240"/>
        <v/>
      </c>
      <c r="O1367" s="61"/>
      <c r="P1367" s="62"/>
      <c r="Q1367" s="62"/>
      <c r="R1367" s="62"/>
      <c r="S1367" s="62"/>
      <c r="T1367" s="62"/>
      <c r="U1367" s="63">
        <f t="shared" si="241"/>
        <v>0</v>
      </c>
    </row>
    <row r="1368" spans="1:21" ht="15" hidden="1" customHeight="1" x14ac:dyDescent="0.3">
      <c r="A1368" s="330"/>
      <c r="B1368" s="56">
        <v>109</v>
      </c>
      <c r="C1368" s="57" t="str">
        <f t="shared" ca="1" si="231"/>
        <v>13.4</v>
      </c>
      <c r="D1368" s="57" t="str">
        <f t="shared" ca="1" si="232"/>
        <v>na</v>
      </c>
      <c r="E1368" s="57" t="s">
        <v>16</v>
      </c>
      <c r="F1368" s="64" t="str">
        <f t="shared" ca="1" si="233"/>
        <v>https://conservatoire.agglo-larochelle.fr/musique</v>
      </c>
      <c r="G1368" s="57" t="str">
        <f t="shared" ca="1" si="234"/>
        <v>A</v>
      </c>
      <c r="H1368" s="57" t="str">
        <f t="shared" ca="1" si="235"/>
        <v/>
      </c>
      <c r="I1368" s="57" t="str">
        <f t="shared" ca="1" si="236"/>
        <v/>
      </c>
      <c r="J1368" s="59" t="str">
        <f t="shared" ca="1" si="237"/>
        <v/>
      </c>
      <c r="K1368" s="60" t="str">
        <f t="shared" ca="1" si="238"/>
        <v/>
      </c>
      <c r="L1368" s="60"/>
      <c r="M1368" s="60">
        <f t="shared" ca="1" si="239"/>
        <v>0</v>
      </c>
      <c r="N1368" s="61" t="str">
        <f t="shared" ca="1" si="240"/>
        <v/>
      </c>
      <c r="O1368" s="61"/>
      <c r="P1368" s="62"/>
      <c r="Q1368" s="62"/>
      <c r="R1368" s="62"/>
      <c r="S1368" s="62"/>
      <c r="T1368" s="62"/>
      <c r="U1368" s="63">
        <f t="shared" si="241"/>
        <v>0</v>
      </c>
    </row>
    <row r="1369" spans="1:21" ht="15" hidden="1" customHeight="1" x14ac:dyDescent="0.3">
      <c r="A1369" s="330"/>
      <c r="B1369" s="56">
        <v>109</v>
      </c>
      <c r="C1369" s="57" t="str">
        <f t="shared" ref="C1369:C1432" ca="1" si="242">IF(INDIRECT($E1369&amp;"!B"&amp;$B1369)=0,"",INDIRECT($E1369&amp;"!B"&amp;$B1369))</f>
        <v>13.4</v>
      </c>
      <c r="D1369" s="57" t="str">
        <f t="shared" ref="D1369:D1432" ca="1" si="243">IF(INDIRECT($E1369&amp;"!F"&amp;$B1369)=0,"",INDIRECT($E1369&amp;"!F"&amp;$B1369))</f>
        <v>na</v>
      </c>
      <c r="E1369" s="57" t="s">
        <v>19</v>
      </c>
      <c r="F1369" s="64" t="str">
        <f t="shared" ref="F1369:F1432" ca="1" si="244">HYPERLINK(INDIRECT($E1369&amp;"!C3"))</f>
        <v>https://conservatoire.agglo-larochelle.fr/musique/parcours-du-musicien</v>
      </c>
      <c r="G1369" s="57" t="str">
        <f t="shared" ref="G1369:G1432" ca="1" si="245">IF(INDIRECT($E1369&amp;"!C"&amp;$B1369)=0,"",INDIRECT($E1369&amp;"!C"&amp;$B1369))</f>
        <v>A</v>
      </c>
      <c r="H1369" s="57" t="str">
        <f t="shared" ref="H1369:H1432" ca="1" si="246">IF(INDIRECT($E1369&amp;"!D"&amp;$B1369)=0,"",INDIRECT($E1369&amp;"!D"&amp;$B1369))</f>
        <v/>
      </c>
      <c r="I1369" s="57" t="str">
        <f t="shared" ref="I1369:I1432" ca="1" si="247">IF(INDIRECT($E1369&amp;"!H"&amp;$B1369)=0,"",INDIRECT($E1369&amp;"!H"&amp;$B1369))</f>
        <v/>
      </c>
      <c r="J1369" s="59" t="str">
        <f t="shared" ref="J1369:J1432" ca="1" si="248">IF(INDIRECT($E1369&amp;"!I"&amp;$B1369)=0,"",INDIRECT($E1369&amp;"!I"&amp;$B1369))</f>
        <v/>
      </c>
      <c r="K1369" s="60" t="str">
        <f t="shared" ref="K1369:K1432" ca="1" si="249">IFERROR(VLOOKUP($J1369,$W$1:$AA$4,(MATCH($I1369,$X$5:$AA$5,0))+1,FALSE),"")</f>
        <v/>
      </c>
      <c r="L1369" s="60"/>
      <c r="M1369" s="60">
        <f t="shared" ref="M1369:M1432" ca="1" si="250">COUNTIFS($C$7:$C$1491,$C1369,$D$7:$D$1491,"nc")</f>
        <v>0</v>
      </c>
      <c r="N1369" s="61" t="str">
        <f t="shared" ref="N1369:N1432" ca="1" si="251">IF(INDIRECT($E1369&amp;"!J"&amp;$B1369)=0,"",INDIRECT($E1369&amp;"!J"&amp;$B1369))</f>
        <v/>
      </c>
      <c r="O1369" s="61"/>
      <c r="P1369" s="62"/>
      <c r="Q1369" s="62"/>
      <c r="R1369" s="62"/>
      <c r="S1369" s="62"/>
      <c r="T1369" s="62"/>
      <c r="U1369" s="63">
        <f t="shared" si="241"/>
        <v>0</v>
      </c>
    </row>
    <row r="1370" spans="1:21" ht="15" hidden="1" customHeight="1" x14ac:dyDescent="0.3">
      <c r="A1370" s="330"/>
      <c r="B1370" s="56">
        <v>109</v>
      </c>
      <c r="C1370" s="57" t="str">
        <f t="shared" ca="1" si="242"/>
        <v>13.4</v>
      </c>
      <c r="D1370" s="57" t="str">
        <f t="shared" ca="1" si="243"/>
        <v>na</v>
      </c>
      <c r="E1370" s="57" t="s">
        <v>22</v>
      </c>
      <c r="F1370" s="64" t="str">
        <f t="shared" ca="1" si="244"/>
        <v>https://conservatoire.agglo-larochelle.fr/musique/enseignants-musique</v>
      </c>
      <c r="G1370" s="57" t="str">
        <f t="shared" ca="1" si="245"/>
        <v>A</v>
      </c>
      <c r="H1370" s="57" t="str">
        <f t="shared" ca="1" si="246"/>
        <v/>
      </c>
      <c r="I1370" s="57" t="str">
        <f t="shared" ca="1" si="247"/>
        <v/>
      </c>
      <c r="J1370" s="59" t="str">
        <f t="shared" ca="1" si="248"/>
        <v/>
      </c>
      <c r="K1370" s="60" t="str">
        <f t="shared" ca="1" si="249"/>
        <v/>
      </c>
      <c r="L1370" s="60"/>
      <c r="M1370" s="60">
        <f t="shared" ca="1" si="250"/>
        <v>0</v>
      </c>
      <c r="N1370" s="61" t="str">
        <f t="shared" ca="1" si="251"/>
        <v/>
      </c>
      <c r="O1370" s="61"/>
      <c r="P1370" s="62"/>
      <c r="Q1370" s="62"/>
      <c r="R1370" s="62"/>
      <c r="S1370" s="62"/>
      <c r="T1370" s="62"/>
      <c r="U1370" s="63">
        <f t="shared" si="241"/>
        <v>0</v>
      </c>
    </row>
    <row r="1371" spans="1:21" ht="15" hidden="1" customHeight="1" x14ac:dyDescent="0.3">
      <c r="A1371" s="330"/>
      <c r="B1371" s="56">
        <v>109</v>
      </c>
      <c r="C1371" s="57" t="str">
        <f t="shared" ca="1" si="242"/>
        <v>13.4</v>
      </c>
      <c r="D1371" s="57" t="str">
        <f t="shared" ca="1" si="243"/>
        <v>na</v>
      </c>
      <c r="E1371" s="57" t="s">
        <v>25</v>
      </c>
      <c r="F1371" s="64" t="str">
        <f t="shared" ca="1" si="244"/>
        <v>https://conservatoire.agglo-larochelle.fr/agenda?</v>
      </c>
      <c r="G1371" s="57" t="str">
        <f t="shared" ca="1" si="245"/>
        <v>A</v>
      </c>
      <c r="H1371" s="57" t="str">
        <f t="shared" ca="1" si="246"/>
        <v/>
      </c>
      <c r="I1371" s="57" t="str">
        <f t="shared" ca="1" si="247"/>
        <v/>
      </c>
      <c r="J1371" s="59" t="str">
        <f t="shared" ca="1" si="248"/>
        <v/>
      </c>
      <c r="K1371" s="60" t="str">
        <f t="shared" ca="1" si="249"/>
        <v/>
      </c>
      <c r="L1371" s="60"/>
      <c r="M1371" s="60">
        <f t="shared" ca="1" si="250"/>
        <v>0</v>
      </c>
      <c r="N1371" s="61" t="str">
        <f t="shared" ca="1" si="251"/>
        <v/>
      </c>
      <c r="O1371" s="61"/>
      <c r="P1371" s="62"/>
      <c r="Q1371" s="62"/>
      <c r="R1371" s="62"/>
      <c r="S1371" s="62"/>
      <c r="T1371" s="62"/>
      <c r="U1371" s="63">
        <f t="shared" si="241"/>
        <v>0</v>
      </c>
    </row>
    <row r="1372" spans="1:21" ht="15" hidden="1" customHeight="1" x14ac:dyDescent="0.3">
      <c r="A1372" s="330"/>
      <c r="B1372" s="56">
        <v>109</v>
      </c>
      <c r="C1372" s="57" t="str">
        <f t="shared" ca="1" si="242"/>
        <v>13.4</v>
      </c>
      <c r="D1372" s="57" t="str">
        <f t="shared" ca="1" si="243"/>
        <v>na</v>
      </c>
      <c r="E1372" s="57" t="s">
        <v>28</v>
      </c>
      <c r="F1372" s="64" t="str">
        <f t="shared" ca="1" si="244"/>
        <v>https://conservatoire.agglo-larochelle.fr/agenda?article=conservatoire-funky-band-et-ateliers-musiques-actuelles</v>
      </c>
      <c r="G1372" s="57" t="str">
        <f t="shared" ca="1" si="245"/>
        <v>A</v>
      </c>
      <c r="H1372" s="57" t="str">
        <f t="shared" ca="1" si="246"/>
        <v/>
      </c>
      <c r="I1372" s="57" t="str">
        <f t="shared" ca="1" si="247"/>
        <v/>
      </c>
      <c r="J1372" s="59" t="str">
        <f t="shared" ca="1" si="248"/>
        <v/>
      </c>
      <c r="K1372" s="60" t="str">
        <f t="shared" ca="1" si="249"/>
        <v/>
      </c>
      <c r="L1372" s="60"/>
      <c r="M1372" s="60">
        <f t="shared" ca="1" si="250"/>
        <v>0</v>
      </c>
      <c r="N1372" s="61" t="str">
        <f t="shared" ca="1" si="251"/>
        <v/>
      </c>
      <c r="O1372" s="61"/>
      <c r="P1372" s="62"/>
      <c r="Q1372" s="62"/>
      <c r="R1372" s="62"/>
      <c r="S1372" s="62"/>
      <c r="T1372" s="62"/>
      <c r="U1372" s="63">
        <f t="shared" si="241"/>
        <v>0</v>
      </c>
    </row>
    <row r="1373" spans="1:21" ht="15" hidden="1" customHeight="1" x14ac:dyDescent="0.3">
      <c r="A1373" s="330"/>
      <c r="B1373" s="56">
        <v>109</v>
      </c>
      <c r="C1373" s="57" t="str">
        <f t="shared" ca="1" si="242"/>
        <v>13.4</v>
      </c>
      <c r="D1373" s="57" t="str">
        <f t="shared" ca="1" si="243"/>
        <v>na</v>
      </c>
      <c r="E1373" s="57" t="s">
        <v>31</v>
      </c>
      <c r="F1373" s="64" t="str">
        <f t="shared" ca="1" si="244"/>
        <v>https://conservatoire.agglo-larochelle.fr/actualites</v>
      </c>
      <c r="G1373" s="57" t="str">
        <f t="shared" ca="1" si="245"/>
        <v>A</v>
      </c>
      <c r="H1373" s="57" t="str">
        <f t="shared" ca="1" si="246"/>
        <v/>
      </c>
      <c r="I1373" s="57" t="str">
        <f t="shared" ca="1" si="247"/>
        <v/>
      </c>
      <c r="J1373" s="59" t="str">
        <f t="shared" ca="1" si="248"/>
        <v/>
      </c>
      <c r="K1373" s="60" t="str">
        <f t="shared" ca="1" si="249"/>
        <v/>
      </c>
      <c r="L1373" s="60"/>
      <c r="M1373" s="60">
        <f t="shared" ca="1" si="250"/>
        <v>0</v>
      </c>
      <c r="N1373" s="61" t="str">
        <f t="shared" ca="1" si="251"/>
        <v/>
      </c>
      <c r="O1373" s="61"/>
      <c r="P1373" s="62"/>
      <c r="Q1373" s="62"/>
      <c r="R1373" s="62"/>
      <c r="S1373" s="62"/>
      <c r="T1373" s="62"/>
      <c r="U1373" s="63">
        <f t="shared" si="241"/>
        <v>0</v>
      </c>
    </row>
    <row r="1374" spans="1:21" ht="15" hidden="1" customHeight="1" x14ac:dyDescent="0.3">
      <c r="A1374" s="330"/>
      <c r="B1374" s="56">
        <v>109</v>
      </c>
      <c r="C1374" s="57" t="str">
        <f t="shared" ca="1" si="242"/>
        <v>13.4</v>
      </c>
      <c r="D1374" s="57" t="str">
        <f t="shared" ca="1" si="243"/>
        <v>na</v>
      </c>
      <c r="E1374" s="57" t="s">
        <v>34</v>
      </c>
      <c r="F1374" s="64" t="str">
        <f t="shared" ca="1" si="244"/>
        <v>https://conservatoire.agglo-larochelle.fr/-/ouverture-de-saison</v>
      </c>
      <c r="G1374" s="57" t="str">
        <f t="shared" ca="1" si="245"/>
        <v>A</v>
      </c>
      <c r="H1374" s="57" t="str">
        <f t="shared" ca="1" si="246"/>
        <v/>
      </c>
      <c r="I1374" s="57" t="str">
        <f t="shared" ca="1" si="247"/>
        <v/>
      </c>
      <c r="J1374" s="59" t="str">
        <f t="shared" ca="1" si="248"/>
        <v/>
      </c>
      <c r="K1374" s="60" t="str">
        <f t="shared" ca="1" si="249"/>
        <v/>
      </c>
      <c r="L1374" s="60"/>
      <c r="M1374" s="60">
        <f t="shared" ca="1" si="250"/>
        <v>0</v>
      </c>
      <c r="N1374" s="61" t="str">
        <f t="shared" ca="1" si="251"/>
        <v/>
      </c>
      <c r="O1374" s="61"/>
      <c r="P1374" s="62"/>
      <c r="Q1374" s="62"/>
      <c r="R1374" s="62"/>
      <c r="S1374" s="62"/>
      <c r="T1374" s="62"/>
      <c r="U1374" s="63">
        <f t="shared" si="241"/>
        <v>0</v>
      </c>
    </row>
    <row r="1375" spans="1:21" ht="15" hidden="1" customHeight="1" x14ac:dyDescent="0.3">
      <c r="A1375" s="330"/>
      <c r="B1375" s="56">
        <v>109</v>
      </c>
      <c r="C1375" s="57" t="str">
        <f t="shared" ca="1" si="242"/>
        <v>13.4</v>
      </c>
      <c r="D1375" s="57" t="str">
        <f t="shared" ca="1" si="243"/>
        <v>na</v>
      </c>
      <c r="E1375" s="57" t="s">
        <v>37</v>
      </c>
      <c r="F1375" s="64" t="str">
        <f t="shared" ca="1" si="244"/>
        <v>https://conservatoire.agglo-larochelle.fr/contactez-nous</v>
      </c>
      <c r="G1375" s="57" t="str">
        <f t="shared" ca="1" si="245"/>
        <v>A</v>
      </c>
      <c r="H1375" s="57" t="str">
        <f t="shared" ca="1" si="246"/>
        <v/>
      </c>
      <c r="I1375" s="57" t="str">
        <f t="shared" ca="1" si="247"/>
        <v/>
      </c>
      <c r="J1375" s="59" t="str">
        <f t="shared" ca="1" si="248"/>
        <v/>
      </c>
      <c r="K1375" s="60" t="str">
        <f t="shared" ca="1" si="249"/>
        <v/>
      </c>
      <c r="L1375" s="60"/>
      <c r="M1375" s="60">
        <f t="shared" ca="1" si="250"/>
        <v>0</v>
      </c>
      <c r="N1375" s="61" t="str">
        <f t="shared" ca="1" si="251"/>
        <v/>
      </c>
      <c r="O1375" s="61"/>
      <c r="P1375" s="62"/>
      <c r="Q1375" s="62"/>
      <c r="R1375" s="62"/>
      <c r="S1375" s="62"/>
      <c r="T1375" s="62"/>
      <c r="U1375" s="63">
        <f t="shared" si="241"/>
        <v>0</v>
      </c>
    </row>
    <row r="1376" spans="1:21" ht="15" hidden="1" customHeight="1" x14ac:dyDescent="0.3">
      <c r="A1376" s="330"/>
      <c r="B1376" s="46">
        <v>109</v>
      </c>
      <c r="C1376" s="47" t="str">
        <f t="shared" ca="1" si="242"/>
        <v>13.4</v>
      </c>
      <c r="D1376" s="47" t="str">
        <f t="shared" ca="1" si="243"/>
        <v>na</v>
      </c>
      <c r="E1376" s="47" t="s">
        <v>40</v>
      </c>
      <c r="F1376" s="65" t="str">
        <f t="shared" ca="1" si="244"/>
        <v>https://conservatoire.agglo-larochelle.fr/pratique/reseau-des-ecoles-de-l-agglo?article=puilboreau-a-deux-pas-de-la</v>
      </c>
      <c r="G1376" s="47" t="str">
        <f t="shared" ca="1" si="245"/>
        <v>A</v>
      </c>
      <c r="H1376" s="47" t="str">
        <f t="shared" ca="1" si="246"/>
        <v/>
      </c>
      <c r="I1376" s="47" t="str">
        <f t="shared" ca="1" si="247"/>
        <v/>
      </c>
      <c r="J1376" s="49" t="str">
        <f t="shared" ca="1" si="248"/>
        <v/>
      </c>
      <c r="K1376" s="50" t="str">
        <f t="shared" ca="1" si="249"/>
        <v/>
      </c>
      <c r="L1376" s="50"/>
      <c r="M1376" s="50">
        <f t="shared" ca="1" si="250"/>
        <v>0</v>
      </c>
      <c r="N1376" s="51" t="str">
        <f t="shared" ca="1" si="251"/>
        <v/>
      </c>
      <c r="O1376" s="51"/>
      <c r="P1376" s="52"/>
      <c r="Q1376" s="52"/>
      <c r="R1376" s="52"/>
      <c r="S1376" s="52"/>
      <c r="T1376" s="52"/>
      <c r="U1376" s="53">
        <f t="shared" si="241"/>
        <v>0</v>
      </c>
    </row>
    <row r="1377" spans="1:21" ht="15" hidden="1" customHeight="1" x14ac:dyDescent="0.3">
      <c r="A1377" s="330"/>
      <c r="B1377" s="56">
        <v>109</v>
      </c>
      <c r="C1377" s="57" t="str">
        <f t="shared" ca="1" si="242"/>
        <v>13.4</v>
      </c>
      <c r="D1377" s="57" t="str">
        <f t="shared" ca="1" si="243"/>
        <v>na</v>
      </c>
      <c r="E1377" s="57" t="s">
        <v>43</v>
      </c>
      <c r="F1377" s="64" t="str">
        <f t="shared" ca="1" si="244"/>
        <v>https://conservatoire.agglo-larochelle.fr/ressources-documentaires</v>
      </c>
      <c r="G1377" s="57" t="str">
        <f t="shared" ca="1" si="245"/>
        <v>A</v>
      </c>
      <c r="H1377" s="57" t="str">
        <f t="shared" ca="1" si="246"/>
        <v/>
      </c>
      <c r="I1377" s="57" t="str">
        <f t="shared" ca="1" si="247"/>
        <v/>
      </c>
      <c r="J1377" s="59" t="str">
        <f t="shared" ca="1" si="248"/>
        <v/>
      </c>
      <c r="K1377" s="60" t="str">
        <f t="shared" ca="1" si="249"/>
        <v/>
      </c>
      <c r="L1377" s="60"/>
      <c r="M1377" s="60">
        <f t="shared" ca="1" si="250"/>
        <v>0</v>
      </c>
      <c r="N1377" s="61" t="str">
        <f t="shared" ca="1" si="251"/>
        <v/>
      </c>
      <c r="O1377" s="61"/>
      <c r="P1377" s="62"/>
      <c r="Q1377" s="62"/>
      <c r="R1377" s="62"/>
      <c r="S1377" s="62"/>
      <c r="T1377" s="62"/>
      <c r="U1377" s="63">
        <f t="shared" si="241"/>
        <v>0</v>
      </c>
    </row>
    <row r="1378" spans="1:21" ht="15" hidden="1" customHeight="1" x14ac:dyDescent="0.3">
      <c r="A1378" s="330"/>
      <c r="B1378" s="56">
        <v>109</v>
      </c>
      <c r="C1378" s="57" t="str">
        <f t="shared" ca="1" si="242"/>
        <v>13.4</v>
      </c>
      <c r="D1378" s="57" t="str">
        <f t="shared" ca="1" si="243"/>
        <v>na</v>
      </c>
      <c r="E1378" s="57" t="s">
        <v>46</v>
      </c>
      <c r="F1378" s="64" t="str">
        <f t="shared" ca="1" si="244"/>
        <v>https://conservatoire.agglo-larochelle.fr/accessibilite</v>
      </c>
      <c r="G1378" s="57" t="str">
        <f t="shared" ca="1" si="245"/>
        <v>A</v>
      </c>
      <c r="H1378" s="57" t="str">
        <f t="shared" ca="1" si="246"/>
        <v/>
      </c>
      <c r="I1378" s="57" t="str">
        <f t="shared" ca="1" si="247"/>
        <v/>
      </c>
      <c r="J1378" s="59" t="str">
        <f t="shared" ca="1" si="248"/>
        <v/>
      </c>
      <c r="K1378" s="60" t="str">
        <f t="shared" ca="1" si="249"/>
        <v/>
      </c>
      <c r="L1378" s="60"/>
      <c r="M1378" s="60">
        <f t="shared" ca="1" si="250"/>
        <v>0</v>
      </c>
      <c r="N1378" s="61" t="str">
        <f t="shared" ca="1" si="251"/>
        <v/>
      </c>
      <c r="O1378" s="61"/>
      <c r="P1378" s="62"/>
      <c r="Q1378" s="62"/>
      <c r="R1378" s="62"/>
      <c r="S1378" s="62"/>
      <c r="T1378" s="62"/>
      <c r="U1378" s="63">
        <f t="shared" si="241"/>
        <v>0</v>
      </c>
    </row>
    <row r="1379" spans="1:21" ht="15" hidden="1" customHeight="1" x14ac:dyDescent="0.3">
      <c r="A1379" s="330"/>
      <c r="B1379" s="56">
        <v>109</v>
      </c>
      <c r="C1379" s="57" t="str">
        <f t="shared" ca="1" si="242"/>
        <v>13.4</v>
      </c>
      <c r="D1379" s="57" t="str">
        <f t="shared" ca="1" si="243"/>
        <v>na</v>
      </c>
      <c r="E1379" s="57" t="s">
        <v>49</v>
      </c>
      <c r="F1379" s="64" t="str">
        <f t="shared" ca="1" si="244"/>
        <v>https://conservatoire.agglo-larochelle.fr/mentions-legales</v>
      </c>
      <c r="G1379" s="57" t="str">
        <f t="shared" ca="1" si="245"/>
        <v>A</v>
      </c>
      <c r="H1379" s="57" t="str">
        <f t="shared" ca="1" si="246"/>
        <v/>
      </c>
      <c r="I1379" s="57" t="str">
        <f t="shared" ca="1" si="247"/>
        <v/>
      </c>
      <c r="J1379" s="59" t="str">
        <f t="shared" ca="1" si="248"/>
        <v/>
      </c>
      <c r="K1379" s="60" t="str">
        <f t="shared" ca="1" si="249"/>
        <v/>
      </c>
      <c r="L1379" s="60"/>
      <c r="M1379" s="60">
        <f t="shared" ca="1" si="250"/>
        <v>0</v>
      </c>
      <c r="N1379" s="61" t="str">
        <f t="shared" ca="1" si="251"/>
        <v/>
      </c>
      <c r="O1379" s="61"/>
      <c r="P1379" s="62"/>
      <c r="Q1379" s="62"/>
      <c r="R1379" s="62"/>
      <c r="S1379" s="62"/>
      <c r="T1379" s="62"/>
      <c r="U1379" s="63">
        <f t="shared" si="241"/>
        <v>0</v>
      </c>
    </row>
    <row r="1380" spans="1:21" ht="15" hidden="1" customHeight="1" x14ac:dyDescent="0.3">
      <c r="A1380" s="330"/>
      <c r="B1380" s="56">
        <v>110</v>
      </c>
      <c r="C1380" s="57" t="str">
        <f t="shared" ca="1" si="242"/>
        <v>13.5</v>
      </c>
      <c r="D1380" s="57" t="str">
        <f t="shared" ca="1" si="243"/>
        <v>na</v>
      </c>
      <c r="E1380" s="57" t="s">
        <v>10</v>
      </c>
      <c r="F1380" s="64" t="str">
        <f t="shared" ca="1" si="244"/>
        <v>https://conservatoire.agglo-larochelle.fr/</v>
      </c>
      <c r="G1380" s="57" t="str">
        <f t="shared" ca="1" si="245"/>
        <v>A</v>
      </c>
      <c r="H1380" s="57" t="str">
        <f t="shared" ca="1" si="246"/>
        <v/>
      </c>
      <c r="I1380" s="57" t="str">
        <f t="shared" ca="1" si="247"/>
        <v/>
      </c>
      <c r="J1380" s="59" t="str">
        <f t="shared" ca="1" si="248"/>
        <v/>
      </c>
      <c r="K1380" s="60" t="str">
        <f t="shared" ca="1" si="249"/>
        <v/>
      </c>
      <c r="L1380" s="60"/>
      <c r="M1380" s="60">
        <f t="shared" ca="1" si="250"/>
        <v>0</v>
      </c>
      <c r="N1380" s="61" t="str">
        <f t="shared" ca="1" si="251"/>
        <v/>
      </c>
      <c r="O1380" s="61"/>
      <c r="P1380" s="62"/>
      <c r="Q1380" s="62"/>
      <c r="R1380" s="62"/>
      <c r="S1380" s="62"/>
      <c r="T1380" s="62"/>
      <c r="U1380" s="63">
        <f t="shared" si="241"/>
        <v>0</v>
      </c>
    </row>
    <row r="1381" spans="1:21" ht="15" hidden="1" customHeight="1" x14ac:dyDescent="0.3">
      <c r="A1381" s="330"/>
      <c r="B1381" s="56">
        <v>110</v>
      </c>
      <c r="C1381" s="57" t="str">
        <f t="shared" ca="1" si="242"/>
        <v>13.5</v>
      </c>
      <c r="D1381" s="57" t="str">
        <f t="shared" ca="1" si="243"/>
        <v>na</v>
      </c>
      <c r="E1381" s="57" t="s">
        <v>13</v>
      </c>
      <c r="F1381" s="64" t="str">
        <f t="shared" ca="1" si="244"/>
        <v>https://conservatoire.agglo-larochelle.fr/plan-du-site</v>
      </c>
      <c r="G1381" s="57" t="str">
        <f t="shared" ca="1" si="245"/>
        <v>A</v>
      </c>
      <c r="H1381" s="57" t="str">
        <f t="shared" ca="1" si="246"/>
        <v/>
      </c>
      <c r="I1381" s="57" t="str">
        <f t="shared" ca="1" si="247"/>
        <v/>
      </c>
      <c r="J1381" s="59" t="str">
        <f t="shared" ca="1" si="248"/>
        <v/>
      </c>
      <c r="K1381" s="60" t="str">
        <f t="shared" ca="1" si="249"/>
        <v/>
      </c>
      <c r="L1381" s="60"/>
      <c r="M1381" s="60">
        <f t="shared" ca="1" si="250"/>
        <v>0</v>
      </c>
      <c r="N1381" s="61" t="str">
        <f t="shared" ca="1" si="251"/>
        <v/>
      </c>
      <c r="O1381" s="61"/>
      <c r="P1381" s="62"/>
      <c r="Q1381" s="62"/>
      <c r="R1381" s="62"/>
      <c r="S1381" s="62"/>
      <c r="T1381" s="62"/>
      <c r="U1381" s="63">
        <f t="shared" si="241"/>
        <v>0</v>
      </c>
    </row>
    <row r="1382" spans="1:21" ht="15" hidden="1" customHeight="1" x14ac:dyDescent="0.3">
      <c r="A1382" s="330"/>
      <c r="B1382" s="56">
        <v>110</v>
      </c>
      <c r="C1382" s="57" t="str">
        <f t="shared" ca="1" si="242"/>
        <v>13.5</v>
      </c>
      <c r="D1382" s="57" t="str">
        <f t="shared" ca="1" si="243"/>
        <v>na</v>
      </c>
      <c r="E1382" s="57" t="s">
        <v>16</v>
      </c>
      <c r="F1382" s="64" t="str">
        <f t="shared" ca="1" si="244"/>
        <v>https://conservatoire.agglo-larochelle.fr/musique</v>
      </c>
      <c r="G1382" s="57" t="str">
        <f t="shared" ca="1" si="245"/>
        <v>A</v>
      </c>
      <c r="H1382" s="57" t="str">
        <f t="shared" ca="1" si="246"/>
        <v/>
      </c>
      <c r="I1382" s="57" t="str">
        <f t="shared" ca="1" si="247"/>
        <v/>
      </c>
      <c r="J1382" s="59" t="str">
        <f t="shared" ca="1" si="248"/>
        <v/>
      </c>
      <c r="K1382" s="60" t="str">
        <f t="shared" ca="1" si="249"/>
        <v/>
      </c>
      <c r="L1382" s="60"/>
      <c r="M1382" s="60">
        <f t="shared" ca="1" si="250"/>
        <v>0</v>
      </c>
      <c r="N1382" s="61" t="str">
        <f t="shared" ca="1" si="251"/>
        <v/>
      </c>
      <c r="O1382" s="61"/>
      <c r="P1382" s="62"/>
      <c r="Q1382" s="62"/>
      <c r="R1382" s="62"/>
      <c r="S1382" s="62"/>
      <c r="T1382" s="62"/>
      <c r="U1382" s="63">
        <f t="shared" si="241"/>
        <v>0</v>
      </c>
    </row>
    <row r="1383" spans="1:21" ht="15" hidden="1" customHeight="1" x14ac:dyDescent="0.3">
      <c r="A1383" s="330"/>
      <c r="B1383" s="56">
        <v>110</v>
      </c>
      <c r="C1383" s="57" t="str">
        <f t="shared" ca="1" si="242"/>
        <v>13.5</v>
      </c>
      <c r="D1383" s="57" t="str">
        <f t="shared" ca="1" si="243"/>
        <v>na</v>
      </c>
      <c r="E1383" s="57" t="s">
        <v>19</v>
      </c>
      <c r="F1383" s="64" t="str">
        <f t="shared" ca="1" si="244"/>
        <v>https://conservatoire.agglo-larochelle.fr/musique/parcours-du-musicien</v>
      </c>
      <c r="G1383" s="57" t="str">
        <f t="shared" ca="1" si="245"/>
        <v>A</v>
      </c>
      <c r="H1383" s="57" t="str">
        <f t="shared" ca="1" si="246"/>
        <v/>
      </c>
      <c r="I1383" s="57" t="str">
        <f t="shared" ca="1" si="247"/>
        <v/>
      </c>
      <c r="J1383" s="59" t="str">
        <f t="shared" ca="1" si="248"/>
        <v/>
      </c>
      <c r="K1383" s="60" t="str">
        <f t="shared" ca="1" si="249"/>
        <v/>
      </c>
      <c r="L1383" s="60"/>
      <c r="M1383" s="60">
        <f t="shared" ca="1" si="250"/>
        <v>0</v>
      </c>
      <c r="N1383" s="61" t="str">
        <f t="shared" ca="1" si="251"/>
        <v/>
      </c>
      <c r="O1383" s="61"/>
      <c r="P1383" s="62"/>
      <c r="Q1383" s="62"/>
      <c r="R1383" s="62"/>
      <c r="S1383" s="62"/>
      <c r="T1383" s="62"/>
      <c r="U1383" s="63">
        <f t="shared" si="241"/>
        <v>0</v>
      </c>
    </row>
    <row r="1384" spans="1:21" ht="15" hidden="1" customHeight="1" x14ac:dyDescent="0.3">
      <c r="A1384" s="330"/>
      <c r="B1384" s="56">
        <v>110</v>
      </c>
      <c r="C1384" s="57" t="str">
        <f t="shared" ca="1" si="242"/>
        <v>13.5</v>
      </c>
      <c r="D1384" s="57" t="str">
        <f t="shared" ca="1" si="243"/>
        <v>na</v>
      </c>
      <c r="E1384" s="57" t="s">
        <v>22</v>
      </c>
      <c r="F1384" s="64" t="str">
        <f t="shared" ca="1" si="244"/>
        <v>https://conservatoire.agglo-larochelle.fr/musique/enseignants-musique</v>
      </c>
      <c r="G1384" s="57" t="str">
        <f t="shared" ca="1" si="245"/>
        <v>A</v>
      </c>
      <c r="H1384" s="57" t="str">
        <f t="shared" ca="1" si="246"/>
        <v/>
      </c>
      <c r="I1384" s="57" t="str">
        <f t="shared" ca="1" si="247"/>
        <v/>
      </c>
      <c r="J1384" s="59" t="str">
        <f t="shared" ca="1" si="248"/>
        <v/>
      </c>
      <c r="K1384" s="60" t="str">
        <f t="shared" ca="1" si="249"/>
        <v/>
      </c>
      <c r="L1384" s="60"/>
      <c r="M1384" s="60">
        <f t="shared" ca="1" si="250"/>
        <v>0</v>
      </c>
      <c r="N1384" s="61" t="str">
        <f t="shared" ca="1" si="251"/>
        <v/>
      </c>
      <c r="O1384" s="61"/>
      <c r="P1384" s="62"/>
      <c r="Q1384" s="62"/>
      <c r="R1384" s="62"/>
      <c r="S1384" s="62"/>
      <c r="T1384" s="62"/>
      <c r="U1384" s="63">
        <f t="shared" si="241"/>
        <v>0</v>
      </c>
    </row>
    <row r="1385" spans="1:21" ht="15" hidden="1" customHeight="1" x14ac:dyDescent="0.3">
      <c r="A1385" s="330"/>
      <c r="B1385" s="56">
        <v>110</v>
      </c>
      <c r="C1385" s="57" t="str">
        <f t="shared" ca="1" si="242"/>
        <v>13.5</v>
      </c>
      <c r="D1385" s="57" t="str">
        <f t="shared" ca="1" si="243"/>
        <v>na</v>
      </c>
      <c r="E1385" s="57" t="s">
        <v>25</v>
      </c>
      <c r="F1385" s="64" t="str">
        <f t="shared" ca="1" si="244"/>
        <v>https://conservatoire.agglo-larochelle.fr/agenda?</v>
      </c>
      <c r="G1385" s="57" t="str">
        <f t="shared" ca="1" si="245"/>
        <v>A</v>
      </c>
      <c r="H1385" s="57" t="str">
        <f t="shared" ca="1" si="246"/>
        <v/>
      </c>
      <c r="I1385" s="57" t="str">
        <f t="shared" ca="1" si="247"/>
        <v/>
      </c>
      <c r="J1385" s="59" t="str">
        <f t="shared" ca="1" si="248"/>
        <v/>
      </c>
      <c r="K1385" s="60" t="str">
        <f t="shared" ca="1" si="249"/>
        <v/>
      </c>
      <c r="L1385" s="60"/>
      <c r="M1385" s="60">
        <f t="shared" ca="1" si="250"/>
        <v>0</v>
      </c>
      <c r="N1385" s="61" t="str">
        <f t="shared" ca="1" si="251"/>
        <v/>
      </c>
      <c r="O1385" s="61"/>
      <c r="P1385" s="62"/>
      <c r="Q1385" s="62"/>
      <c r="R1385" s="62"/>
      <c r="S1385" s="62"/>
      <c r="T1385" s="62"/>
      <c r="U1385" s="63">
        <f t="shared" si="241"/>
        <v>0</v>
      </c>
    </row>
    <row r="1386" spans="1:21" ht="15" hidden="1" customHeight="1" x14ac:dyDescent="0.3">
      <c r="A1386" s="330"/>
      <c r="B1386" s="56">
        <v>110</v>
      </c>
      <c r="C1386" s="57" t="str">
        <f t="shared" ca="1" si="242"/>
        <v>13.5</v>
      </c>
      <c r="D1386" s="57" t="str">
        <f t="shared" ca="1" si="243"/>
        <v>na</v>
      </c>
      <c r="E1386" s="57" t="s">
        <v>28</v>
      </c>
      <c r="F1386" s="64" t="str">
        <f t="shared" ca="1" si="244"/>
        <v>https://conservatoire.agglo-larochelle.fr/agenda?article=conservatoire-funky-band-et-ateliers-musiques-actuelles</v>
      </c>
      <c r="G1386" s="57" t="str">
        <f t="shared" ca="1" si="245"/>
        <v>A</v>
      </c>
      <c r="H1386" s="57" t="str">
        <f t="shared" ca="1" si="246"/>
        <v/>
      </c>
      <c r="I1386" s="57" t="str">
        <f t="shared" ca="1" si="247"/>
        <v/>
      </c>
      <c r="J1386" s="59" t="str">
        <f t="shared" ca="1" si="248"/>
        <v/>
      </c>
      <c r="K1386" s="60" t="str">
        <f t="shared" ca="1" si="249"/>
        <v/>
      </c>
      <c r="L1386" s="60"/>
      <c r="M1386" s="60">
        <f t="shared" ca="1" si="250"/>
        <v>0</v>
      </c>
      <c r="N1386" s="61" t="str">
        <f t="shared" ca="1" si="251"/>
        <v/>
      </c>
      <c r="O1386" s="61"/>
      <c r="P1386" s="62"/>
      <c r="Q1386" s="62"/>
      <c r="R1386" s="62"/>
      <c r="S1386" s="62"/>
      <c r="T1386" s="62"/>
      <c r="U1386" s="63">
        <f t="shared" si="241"/>
        <v>0</v>
      </c>
    </row>
    <row r="1387" spans="1:21" ht="15" hidden="1" customHeight="1" x14ac:dyDescent="0.3">
      <c r="A1387" s="330"/>
      <c r="B1387" s="56">
        <v>110</v>
      </c>
      <c r="C1387" s="57" t="str">
        <f t="shared" ca="1" si="242"/>
        <v>13.5</v>
      </c>
      <c r="D1387" s="57" t="str">
        <f t="shared" ca="1" si="243"/>
        <v>na</v>
      </c>
      <c r="E1387" s="57" t="s">
        <v>31</v>
      </c>
      <c r="F1387" s="64" t="str">
        <f t="shared" ca="1" si="244"/>
        <v>https://conservatoire.agglo-larochelle.fr/actualites</v>
      </c>
      <c r="G1387" s="57" t="str">
        <f t="shared" ca="1" si="245"/>
        <v>A</v>
      </c>
      <c r="H1387" s="57" t="str">
        <f t="shared" ca="1" si="246"/>
        <v/>
      </c>
      <c r="I1387" s="57" t="str">
        <f t="shared" ca="1" si="247"/>
        <v/>
      </c>
      <c r="J1387" s="59" t="str">
        <f t="shared" ca="1" si="248"/>
        <v/>
      </c>
      <c r="K1387" s="60" t="str">
        <f t="shared" ca="1" si="249"/>
        <v/>
      </c>
      <c r="L1387" s="60"/>
      <c r="M1387" s="60">
        <f t="shared" ca="1" si="250"/>
        <v>0</v>
      </c>
      <c r="N1387" s="61" t="str">
        <f t="shared" ca="1" si="251"/>
        <v/>
      </c>
      <c r="O1387" s="61"/>
      <c r="P1387" s="62"/>
      <c r="Q1387" s="62"/>
      <c r="R1387" s="62"/>
      <c r="S1387" s="62"/>
      <c r="T1387" s="62"/>
      <c r="U1387" s="63">
        <f t="shared" si="241"/>
        <v>0</v>
      </c>
    </row>
    <row r="1388" spans="1:21" ht="15" hidden="1" customHeight="1" x14ac:dyDescent="0.3">
      <c r="A1388" s="330"/>
      <c r="B1388" s="56">
        <v>110</v>
      </c>
      <c r="C1388" s="57" t="str">
        <f t="shared" ca="1" si="242"/>
        <v>13.5</v>
      </c>
      <c r="D1388" s="57" t="str">
        <f t="shared" ca="1" si="243"/>
        <v>na</v>
      </c>
      <c r="E1388" s="57" t="s">
        <v>34</v>
      </c>
      <c r="F1388" s="64" t="str">
        <f t="shared" ca="1" si="244"/>
        <v>https://conservatoire.agglo-larochelle.fr/-/ouverture-de-saison</v>
      </c>
      <c r="G1388" s="57" t="str">
        <f t="shared" ca="1" si="245"/>
        <v>A</v>
      </c>
      <c r="H1388" s="57" t="str">
        <f t="shared" ca="1" si="246"/>
        <v/>
      </c>
      <c r="I1388" s="57" t="str">
        <f t="shared" ca="1" si="247"/>
        <v/>
      </c>
      <c r="J1388" s="59" t="str">
        <f t="shared" ca="1" si="248"/>
        <v/>
      </c>
      <c r="K1388" s="60" t="str">
        <f t="shared" ca="1" si="249"/>
        <v/>
      </c>
      <c r="L1388" s="60"/>
      <c r="M1388" s="60">
        <f t="shared" ca="1" si="250"/>
        <v>0</v>
      </c>
      <c r="N1388" s="61" t="str">
        <f t="shared" ca="1" si="251"/>
        <v/>
      </c>
      <c r="O1388" s="61"/>
      <c r="P1388" s="62"/>
      <c r="Q1388" s="62"/>
      <c r="R1388" s="62"/>
      <c r="S1388" s="62"/>
      <c r="T1388" s="62"/>
      <c r="U1388" s="63">
        <f t="shared" si="241"/>
        <v>0</v>
      </c>
    </row>
    <row r="1389" spans="1:21" ht="15" hidden="1" customHeight="1" x14ac:dyDescent="0.3">
      <c r="A1389" s="330"/>
      <c r="B1389" s="56">
        <v>110</v>
      </c>
      <c r="C1389" s="57" t="str">
        <f t="shared" ca="1" si="242"/>
        <v>13.5</v>
      </c>
      <c r="D1389" s="57" t="str">
        <f t="shared" ca="1" si="243"/>
        <v>na</v>
      </c>
      <c r="E1389" s="57" t="s">
        <v>37</v>
      </c>
      <c r="F1389" s="64" t="str">
        <f t="shared" ca="1" si="244"/>
        <v>https://conservatoire.agglo-larochelle.fr/contactez-nous</v>
      </c>
      <c r="G1389" s="57" t="str">
        <f t="shared" ca="1" si="245"/>
        <v>A</v>
      </c>
      <c r="H1389" s="57" t="str">
        <f t="shared" ca="1" si="246"/>
        <v/>
      </c>
      <c r="I1389" s="57" t="str">
        <f t="shared" ca="1" si="247"/>
        <v/>
      </c>
      <c r="J1389" s="59" t="str">
        <f t="shared" ca="1" si="248"/>
        <v/>
      </c>
      <c r="K1389" s="60" t="str">
        <f t="shared" ca="1" si="249"/>
        <v/>
      </c>
      <c r="L1389" s="60"/>
      <c r="M1389" s="60">
        <f t="shared" ca="1" si="250"/>
        <v>0</v>
      </c>
      <c r="N1389" s="61" t="str">
        <f t="shared" ca="1" si="251"/>
        <v/>
      </c>
      <c r="O1389" s="61"/>
      <c r="P1389" s="62"/>
      <c r="Q1389" s="62"/>
      <c r="R1389" s="62"/>
      <c r="S1389" s="62"/>
      <c r="T1389" s="62"/>
      <c r="U1389" s="63">
        <f t="shared" si="241"/>
        <v>0</v>
      </c>
    </row>
    <row r="1390" spans="1:21" ht="15" hidden="1" customHeight="1" x14ac:dyDescent="0.3">
      <c r="A1390" s="330"/>
      <c r="B1390" s="56">
        <v>110</v>
      </c>
      <c r="C1390" s="57" t="str">
        <f t="shared" ca="1" si="242"/>
        <v>13.5</v>
      </c>
      <c r="D1390" s="57" t="str">
        <f t="shared" ca="1" si="243"/>
        <v>na</v>
      </c>
      <c r="E1390" s="57" t="s">
        <v>40</v>
      </c>
      <c r="F1390" s="64" t="str">
        <f t="shared" ca="1" si="244"/>
        <v>https://conservatoire.agglo-larochelle.fr/pratique/reseau-des-ecoles-de-l-agglo?article=puilboreau-a-deux-pas-de-la</v>
      </c>
      <c r="G1390" s="57" t="str">
        <f t="shared" ca="1" si="245"/>
        <v>A</v>
      </c>
      <c r="H1390" s="57" t="str">
        <f t="shared" ca="1" si="246"/>
        <v/>
      </c>
      <c r="I1390" s="57" t="str">
        <f t="shared" ca="1" si="247"/>
        <v/>
      </c>
      <c r="J1390" s="59" t="str">
        <f t="shared" ca="1" si="248"/>
        <v/>
      </c>
      <c r="K1390" s="60" t="str">
        <f t="shared" ca="1" si="249"/>
        <v/>
      </c>
      <c r="L1390" s="60"/>
      <c r="M1390" s="60">
        <f t="shared" ca="1" si="250"/>
        <v>0</v>
      </c>
      <c r="N1390" s="61" t="str">
        <f t="shared" ca="1" si="251"/>
        <v/>
      </c>
      <c r="O1390" s="61"/>
      <c r="P1390" s="62"/>
      <c r="Q1390" s="62"/>
      <c r="R1390" s="62"/>
      <c r="S1390" s="62"/>
      <c r="T1390" s="62"/>
      <c r="U1390" s="63">
        <f t="shared" si="241"/>
        <v>0</v>
      </c>
    </row>
    <row r="1391" spans="1:21" ht="15" hidden="1" customHeight="1" x14ac:dyDescent="0.3">
      <c r="A1391" s="330"/>
      <c r="B1391" s="56">
        <v>110</v>
      </c>
      <c r="C1391" s="57" t="str">
        <f t="shared" ca="1" si="242"/>
        <v>13.5</v>
      </c>
      <c r="D1391" s="57" t="str">
        <f t="shared" ca="1" si="243"/>
        <v>na</v>
      </c>
      <c r="E1391" s="57" t="s">
        <v>43</v>
      </c>
      <c r="F1391" s="64" t="str">
        <f t="shared" ca="1" si="244"/>
        <v>https://conservatoire.agglo-larochelle.fr/ressources-documentaires</v>
      </c>
      <c r="G1391" s="57" t="str">
        <f t="shared" ca="1" si="245"/>
        <v>A</v>
      </c>
      <c r="H1391" s="57" t="str">
        <f t="shared" ca="1" si="246"/>
        <v/>
      </c>
      <c r="I1391" s="57" t="str">
        <f t="shared" ca="1" si="247"/>
        <v/>
      </c>
      <c r="J1391" s="59" t="str">
        <f t="shared" ca="1" si="248"/>
        <v/>
      </c>
      <c r="K1391" s="60" t="str">
        <f t="shared" ca="1" si="249"/>
        <v/>
      </c>
      <c r="L1391" s="60"/>
      <c r="M1391" s="60">
        <f t="shared" ca="1" si="250"/>
        <v>0</v>
      </c>
      <c r="N1391" s="61" t="str">
        <f t="shared" ca="1" si="251"/>
        <v/>
      </c>
      <c r="O1391" s="61"/>
      <c r="P1391" s="62"/>
      <c r="Q1391" s="62"/>
      <c r="R1391" s="62"/>
      <c r="S1391" s="62"/>
      <c r="T1391" s="62"/>
      <c r="U1391" s="63">
        <f t="shared" si="241"/>
        <v>0</v>
      </c>
    </row>
    <row r="1392" spans="1:21" ht="15" hidden="1" customHeight="1" x14ac:dyDescent="0.3">
      <c r="A1392" s="330"/>
      <c r="B1392" s="56">
        <v>110</v>
      </c>
      <c r="C1392" s="57" t="str">
        <f t="shared" ca="1" si="242"/>
        <v>13.5</v>
      </c>
      <c r="D1392" s="57" t="str">
        <f t="shared" ca="1" si="243"/>
        <v>na</v>
      </c>
      <c r="E1392" s="57" t="s">
        <v>46</v>
      </c>
      <c r="F1392" s="64" t="str">
        <f t="shared" ca="1" si="244"/>
        <v>https://conservatoire.agglo-larochelle.fr/accessibilite</v>
      </c>
      <c r="G1392" s="57" t="str">
        <f t="shared" ca="1" si="245"/>
        <v>A</v>
      </c>
      <c r="H1392" s="57" t="str">
        <f t="shared" ca="1" si="246"/>
        <v/>
      </c>
      <c r="I1392" s="57" t="str">
        <f t="shared" ca="1" si="247"/>
        <v/>
      </c>
      <c r="J1392" s="59" t="str">
        <f t="shared" ca="1" si="248"/>
        <v/>
      </c>
      <c r="K1392" s="60" t="str">
        <f t="shared" ca="1" si="249"/>
        <v/>
      </c>
      <c r="L1392" s="60"/>
      <c r="M1392" s="60">
        <f t="shared" ca="1" si="250"/>
        <v>0</v>
      </c>
      <c r="N1392" s="61" t="str">
        <f t="shared" ca="1" si="251"/>
        <v/>
      </c>
      <c r="O1392" s="61"/>
      <c r="P1392" s="62"/>
      <c r="Q1392" s="62"/>
      <c r="R1392" s="62"/>
      <c r="S1392" s="62"/>
      <c r="T1392" s="62"/>
      <c r="U1392" s="63">
        <f t="shared" si="241"/>
        <v>0</v>
      </c>
    </row>
    <row r="1393" spans="1:21" ht="15" hidden="1" customHeight="1" x14ac:dyDescent="0.3">
      <c r="A1393" s="330"/>
      <c r="B1393" s="56">
        <v>110</v>
      </c>
      <c r="C1393" s="57" t="str">
        <f t="shared" ca="1" si="242"/>
        <v>13.5</v>
      </c>
      <c r="D1393" s="57" t="str">
        <f t="shared" ca="1" si="243"/>
        <v>na</v>
      </c>
      <c r="E1393" s="57" t="s">
        <v>49</v>
      </c>
      <c r="F1393" s="64" t="str">
        <f t="shared" ca="1" si="244"/>
        <v>https://conservatoire.agglo-larochelle.fr/mentions-legales</v>
      </c>
      <c r="G1393" s="57" t="str">
        <f t="shared" ca="1" si="245"/>
        <v>A</v>
      </c>
      <c r="H1393" s="57" t="str">
        <f t="shared" ca="1" si="246"/>
        <v/>
      </c>
      <c r="I1393" s="57" t="str">
        <f t="shared" ca="1" si="247"/>
        <v/>
      </c>
      <c r="J1393" s="59" t="str">
        <f t="shared" ca="1" si="248"/>
        <v/>
      </c>
      <c r="K1393" s="60" t="str">
        <f t="shared" ca="1" si="249"/>
        <v/>
      </c>
      <c r="L1393" s="60"/>
      <c r="M1393" s="60">
        <f t="shared" ca="1" si="250"/>
        <v>0</v>
      </c>
      <c r="N1393" s="61" t="str">
        <f t="shared" ca="1" si="251"/>
        <v/>
      </c>
      <c r="O1393" s="61"/>
      <c r="P1393" s="62"/>
      <c r="Q1393" s="62"/>
      <c r="R1393" s="62"/>
      <c r="S1393" s="62"/>
      <c r="T1393" s="62"/>
      <c r="U1393" s="63">
        <f t="shared" si="241"/>
        <v>0</v>
      </c>
    </row>
    <row r="1394" spans="1:21" ht="15" hidden="1" customHeight="1" x14ac:dyDescent="0.3">
      <c r="A1394" s="330"/>
      <c r="B1394" s="46">
        <v>111</v>
      </c>
      <c r="C1394" s="47" t="str">
        <f t="shared" ca="1" si="242"/>
        <v>13.6</v>
      </c>
      <c r="D1394" s="47" t="str">
        <f t="shared" ca="1" si="243"/>
        <v>na</v>
      </c>
      <c r="E1394" s="47" t="s">
        <v>10</v>
      </c>
      <c r="F1394" s="65" t="str">
        <f t="shared" ca="1" si="244"/>
        <v>https://conservatoire.agglo-larochelle.fr/</v>
      </c>
      <c r="G1394" s="47" t="str">
        <f t="shared" ca="1" si="245"/>
        <v>A</v>
      </c>
      <c r="H1394" s="47" t="str">
        <f t="shared" ca="1" si="246"/>
        <v/>
      </c>
      <c r="I1394" s="47" t="str">
        <f t="shared" ca="1" si="247"/>
        <v/>
      </c>
      <c r="J1394" s="49" t="str">
        <f t="shared" ca="1" si="248"/>
        <v/>
      </c>
      <c r="K1394" s="50" t="str">
        <f t="shared" ca="1" si="249"/>
        <v/>
      </c>
      <c r="L1394" s="50"/>
      <c r="M1394" s="50">
        <f t="shared" ca="1" si="250"/>
        <v>0</v>
      </c>
      <c r="N1394" s="51" t="str">
        <f t="shared" ca="1" si="251"/>
        <v/>
      </c>
      <c r="O1394" s="51"/>
      <c r="P1394" s="52"/>
      <c r="Q1394" s="52"/>
      <c r="R1394" s="52"/>
      <c r="S1394" s="52"/>
      <c r="T1394" s="52"/>
      <c r="U1394" s="53">
        <f t="shared" si="241"/>
        <v>0</v>
      </c>
    </row>
    <row r="1395" spans="1:21" ht="15" hidden="1" customHeight="1" x14ac:dyDescent="0.3">
      <c r="A1395" s="330"/>
      <c r="B1395" s="56">
        <v>111</v>
      </c>
      <c r="C1395" s="57" t="str">
        <f t="shared" ca="1" si="242"/>
        <v>13.6</v>
      </c>
      <c r="D1395" s="57" t="str">
        <f t="shared" ca="1" si="243"/>
        <v>na</v>
      </c>
      <c r="E1395" s="57" t="s">
        <v>13</v>
      </c>
      <c r="F1395" s="64" t="str">
        <f t="shared" ca="1" si="244"/>
        <v>https://conservatoire.agglo-larochelle.fr/plan-du-site</v>
      </c>
      <c r="G1395" s="57" t="str">
        <f t="shared" ca="1" si="245"/>
        <v>A</v>
      </c>
      <c r="H1395" s="57" t="str">
        <f t="shared" ca="1" si="246"/>
        <v/>
      </c>
      <c r="I1395" s="57" t="str">
        <f t="shared" ca="1" si="247"/>
        <v/>
      </c>
      <c r="J1395" s="59" t="str">
        <f t="shared" ca="1" si="248"/>
        <v/>
      </c>
      <c r="K1395" s="60" t="str">
        <f t="shared" ca="1" si="249"/>
        <v/>
      </c>
      <c r="L1395" s="60"/>
      <c r="M1395" s="60">
        <f t="shared" ca="1" si="250"/>
        <v>0</v>
      </c>
      <c r="N1395" s="61" t="str">
        <f t="shared" ca="1" si="251"/>
        <v/>
      </c>
      <c r="O1395" s="61"/>
      <c r="P1395" s="62"/>
      <c r="Q1395" s="62"/>
      <c r="R1395" s="62"/>
      <c r="S1395" s="62"/>
      <c r="T1395" s="62"/>
      <c r="U1395" s="63">
        <f t="shared" si="241"/>
        <v>0</v>
      </c>
    </row>
    <row r="1396" spans="1:21" ht="15" hidden="1" customHeight="1" x14ac:dyDescent="0.3">
      <c r="A1396" s="330"/>
      <c r="B1396" s="56">
        <v>111</v>
      </c>
      <c r="C1396" s="57" t="str">
        <f t="shared" ca="1" si="242"/>
        <v>13.6</v>
      </c>
      <c r="D1396" s="57" t="str">
        <f t="shared" ca="1" si="243"/>
        <v>na</v>
      </c>
      <c r="E1396" s="57" t="s">
        <v>16</v>
      </c>
      <c r="F1396" s="64" t="str">
        <f t="shared" ca="1" si="244"/>
        <v>https://conservatoire.agglo-larochelle.fr/musique</v>
      </c>
      <c r="G1396" s="57" t="str">
        <f t="shared" ca="1" si="245"/>
        <v>A</v>
      </c>
      <c r="H1396" s="57" t="str">
        <f t="shared" ca="1" si="246"/>
        <v/>
      </c>
      <c r="I1396" s="57" t="str">
        <f t="shared" ca="1" si="247"/>
        <v/>
      </c>
      <c r="J1396" s="59" t="str">
        <f t="shared" ca="1" si="248"/>
        <v/>
      </c>
      <c r="K1396" s="60" t="str">
        <f t="shared" ca="1" si="249"/>
        <v/>
      </c>
      <c r="L1396" s="60"/>
      <c r="M1396" s="60">
        <f t="shared" ca="1" si="250"/>
        <v>0</v>
      </c>
      <c r="N1396" s="61" t="str">
        <f t="shared" ca="1" si="251"/>
        <v/>
      </c>
      <c r="O1396" s="61"/>
      <c r="P1396" s="62"/>
      <c r="Q1396" s="62"/>
      <c r="R1396" s="62"/>
      <c r="S1396" s="62"/>
      <c r="T1396" s="62"/>
      <c r="U1396" s="63">
        <f t="shared" si="241"/>
        <v>0</v>
      </c>
    </row>
    <row r="1397" spans="1:21" ht="15" hidden="1" customHeight="1" x14ac:dyDescent="0.3">
      <c r="A1397" s="330"/>
      <c r="B1397" s="56">
        <v>111</v>
      </c>
      <c r="C1397" s="57" t="str">
        <f t="shared" ca="1" si="242"/>
        <v>13.6</v>
      </c>
      <c r="D1397" s="57" t="str">
        <f t="shared" ca="1" si="243"/>
        <v>na</v>
      </c>
      <c r="E1397" s="57" t="s">
        <v>19</v>
      </c>
      <c r="F1397" s="64" t="str">
        <f t="shared" ca="1" si="244"/>
        <v>https://conservatoire.agglo-larochelle.fr/musique/parcours-du-musicien</v>
      </c>
      <c r="G1397" s="57" t="str">
        <f t="shared" ca="1" si="245"/>
        <v>A</v>
      </c>
      <c r="H1397" s="57" t="str">
        <f t="shared" ca="1" si="246"/>
        <v/>
      </c>
      <c r="I1397" s="57" t="str">
        <f t="shared" ca="1" si="247"/>
        <v/>
      </c>
      <c r="J1397" s="59" t="str">
        <f t="shared" ca="1" si="248"/>
        <v/>
      </c>
      <c r="K1397" s="60" t="str">
        <f t="shared" ca="1" si="249"/>
        <v/>
      </c>
      <c r="L1397" s="60"/>
      <c r="M1397" s="60">
        <f t="shared" ca="1" si="250"/>
        <v>0</v>
      </c>
      <c r="N1397" s="61" t="str">
        <f t="shared" ca="1" si="251"/>
        <v/>
      </c>
      <c r="O1397" s="61"/>
      <c r="P1397" s="62"/>
      <c r="Q1397" s="62"/>
      <c r="R1397" s="62"/>
      <c r="S1397" s="62"/>
      <c r="T1397" s="62"/>
      <c r="U1397" s="63">
        <f t="shared" si="241"/>
        <v>0</v>
      </c>
    </row>
    <row r="1398" spans="1:21" ht="15" hidden="1" customHeight="1" x14ac:dyDescent="0.3">
      <c r="A1398" s="330"/>
      <c r="B1398" s="56">
        <v>111</v>
      </c>
      <c r="C1398" s="57" t="str">
        <f t="shared" ca="1" si="242"/>
        <v>13.6</v>
      </c>
      <c r="D1398" s="57" t="str">
        <f t="shared" ca="1" si="243"/>
        <v>na</v>
      </c>
      <c r="E1398" s="57" t="s">
        <v>22</v>
      </c>
      <c r="F1398" s="64" t="str">
        <f t="shared" ca="1" si="244"/>
        <v>https://conservatoire.agglo-larochelle.fr/musique/enseignants-musique</v>
      </c>
      <c r="G1398" s="57" t="str">
        <f t="shared" ca="1" si="245"/>
        <v>A</v>
      </c>
      <c r="H1398" s="57" t="str">
        <f t="shared" ca="1" si="246"/>
        <v/>
      </c>
      <c r="I1398" s="57" t="str">
        <f t="shared" ca="1" si="247"/>
        <v/>
      </c>
      <c r="J1398" s="59" t="str">
        <f t="shared" ca="1" si="248"/>
        <v/>
      </c>
      <c r="K1398" s="60" t="str">
        <f t="shared" ca="1" si="249"/>
        <v/>
      </c>
      <c r="L1398" s="60"/>
      <c r="M1398" s="60">
        <f t="shared" ca="1" si="250"/>
        <v>0</v>
      </c>
      <c r="N1398" s="61" t="str">
        <f t="shared" ca="1" si="251"/>
        <v/>
      </c>
      <c r="O1398" s="61"/>
      <c r="P1398" s="62"/>
      <c r="Q1398" s="62"/>
      <c r="R1398" s="62"/>
      <c r="S1398" s="62"/>
      <c r="T1398" s="62"/>
      <c r="U1398" s="63">
        <f t="shared" si="241"/>
        <v>0</v>
      </c>
    </row>
    <row r="1399" spans="1:21" ht="15" hidden="1" customHeight="1" x14ac:dyDescent="0.3">
      <c r="A1399" s="330"/>
      <c r="B1399" s="56">
        <v>111</v>
      </c>
      <c r="C1399" s="57" t="str">
        <f t="shared" ca="1" si="242"/>
        <v>13.6</v>
      </c>
      <c r="D1399" s="57" t="str">
        <f t="shared" ca="1" si="243"/>
        <v>na</v>
      </c>
      <c r="E1399" s="57" t="s">
        <v>25</v>
      </c>
      <c r="F1399" s="64" t="str">
        <f t="shared" ca="1" si="244"/>
        <v>https://conservatoire.agglo-larochelle.fr/agenda?</v>
      </c>
      <c r="G1399" s="57" t="str">
        <f t="shared" ca="1" si="245"/>
        <v>A</v>
      </c>
      <c r="H1399" s="57" t="str">
        <f t="shared" ca="1" si="246"/>
        <v/>
      </c>
      <c r="I1399" s="57" t="str">
        <f t="shared" ca="1" si="247"/>
        <v/>
      </c>
      <c r="J1399" s="59" t="str">
        <f t="shared" ca="1" si="248"/>
        <v/>
      </c>
      <c r="K1399" s="60" t="str">
        <f t="shared" ca="1" si="249"/>
        <v/>
      </c>
      <c r="L1399" s="60"/>
      <c r="M1399" s="60">
        <f t="shared" ca="1" si="250"/>
        <v>0</v>
      </c>
      <c r="N1399" s="61" t="str">
        <f t="shared" ca="1" si="251"/>
        <v/>
      </c>
      <c r="O1399" s="61"/>
      <c r="P1399" s="62"/>
      <c r="Q1399" s="62"/>
      <c r="R1399" s="62"/>
      <c r="S1399" s="62"/>
      <c r="T1399" s="62"/>
      <c r="U1399" s="63">
        <f t="shared" si="241"/>
        <v>0</v>
      </c>
    </row>
    <row r="1400" spans="1:21" ht="15" hidden="1" customHeight="1" x14ac:dyDescent="0.3">
      <c r="A1400" s="330"/>
      <c r="B1400" s="56">
        <v>111</v>
      </c>
      <c r="C1400" s="57" t="str">
        <f t="shared" ca="1" si="242"/>
        <v>13.6</v>
      </c>
      <c r="D1400" s="57" t="str">
        <f t="shared" ca="1" si="243"/>
        <v>na</v>
      </c>
      <c r="E1400" s="57" t="s">
        <v>28</v>
      </c>
      <c r="F1400" s="64" t="str">
        <f t="shared" ca="1" si="244"/>
        <v>https://conservatoire.agglo-larochelle.fr/agenda?article=conservatoire-funky-band-et-ateliers-musiques-actuelles</v>
      </c>
      <c r="G1400" s="57" t="str">
        <f t="shared" ca="1" si="245"/>
        <v>A</v>
      </c>
      <c r="H1400" s="57" t="str">
        <f t="shared" ca="1" si="246"/>
        <v/>
      </c>
      <c r="I1400" s="57" t="str">
        <f t="shared" ca="1" si="247"/>
        <v/>
      </c>
      <c r="J1400" s="59" t="str">
        <f t="shared" ca="1" si="248"/>
        <v/>
      </c>
      <c r="K1400" s="60" t="str">
        <f t="shared" ca="1" si="249"/>
        <v/>
      </c>
      <c r="L1400" s="60"/>
      <c r="M1400" s="60">
        <f t="shared" ca="1" si="250"/>
        <v>0</v>
      </c>
      <c r="N1400" s="61" t="str">
        <f t="shared" ca="1" si="251"/>
        <v/>
      </c>
      <c r="O1400" s="61"/>
      <c r="P1400" s="62"/>
      <c r="Q1400" s="62"/>
      <c r="R1400" s="62"/>
      <c r="S1400" s="62"/>
      <c r="T1400" s="62"/>
      <c r="U1400" s="63">
        <f t="shared" si="241"/>
        <v>0</v>
      </c>
    </row>
    <row r="1401" spans="1:21" ht="15" hidden="1" customHeight="1" x14ac:dyDescent="0.3">
      <c r="A1401" s="330"/>
      <c r="B1401" s="56">
        <v>111</v>
      </c>
      <c r="C1401" s="57" t="str">
        <f t="shared" ca="1" si="242"/>
        <v>13.6</v>
      </c>
      <c r="D1401" s="57" t="str">
        <f t="shared" ca="1" si="243"/>
        <v>na</v>
      </c>
      <c r="E1401" s="57" t="s">
        <v>31</v>
      </c>
      <c r="F1401" s="64" t="str">
        <f t="shared" ca="1" si="244"/>
        <v>https://conservatoire.agglo-larochelle.fr/actualites</v>
      </c>
      <c r="G1401" s="57" t="str">
        <f t="shared" ca="1" si="245"/>
        <v>A</v>
      </c>
      <c r="H1401" s="57" t="str">
        <f t="shared" ca="1" si="246"/>
        <v/>
      </c>
      <c r="I1401" s="57" t="str">
        <f t="shared" ca="1" si="247"/>
        <v/>
      </c>
      <c r="J1401" s="59" t="str">
        <f t="shared" ca="1" si="248"/>
        <v/>
      </c>
      <c r="K1401" s="60" t="str">
        <f t="shared" ca="1" si="249"/>
        <v/>
      </c>
      <c r="L1401" s="60"/>
      <c r="M1401" s="60">
        <f t="shared" ca="1" si="250"/>
        <v>0</v>
      </c>
      <c r="N1401" s="61" t="str">
        <f t="shared" ca="1" si="251"/>
        <v/>
      </c>
      <c r="O1401" s="61"/>
      <c r="P1401" s="62"/>
      <c r="Q1401" s="62"/>
      <c r="R1401" s="62"/>
      <c r="S1401" s="62"/>
      <c r="T1401" s="62"/>
      <c r="U1401" s="63">
        <f t="shared" si="241"/>
        <v>0</v>
      </c>
    </row>
    <row r="1402" spans="1:21" ht="15" hidden="1" customHeight="1" x14ac:dyDescent="0.3">
      <c r="A1402" s="330"/>
      <c r="B1402" s="56">
        <v>111</v>
      </c>
      <c r="C1402" s="57" t="str">
        <f t="shared" ca="1" si="242"/>
        <v>13.6</v>
      </c>
      <c r="D1402" s="57" t="str">
        <f t="shared" ca="1" si="243"/>
        <v>na</v>
      </c>
      <c r="E1402" s="57" t="s">
        <v>34</v>
      </c>
      <c r="F1402" s="64" t="str">
        <f t="shared" ca="1" si="244"/>
        <v>https://conservatoire.agglo-larochelle.fr/-/ouverture-de-saison</v>
      </c>
      <c r="G1402" s="57" t="str">
        <f t="shared" ca="1" si="245"/>
        <v>A</v>
      </c>
      <c r="H1402" s="57" t="str">
        <f t="shared" ca="1" si="246"/>
        <v/>
      </c>
      <c r="I1402" s="57" t="str">
        <f t="shared" ca="1" si="247"/>
        <v/>
      </c>
      <c r="J1402" s="59" t="str">
        <f t="shared" ca="1" si="248"/>
        <v/>
      </c>
      <c r="K1402" s="60" t="str">
        <f t="shared" ca="1" si="249"/>
        <v/>
      </c>
      <c r="L1402" s="60"/>
      <c r="M1402" s="60">
        <f t="shared" ca="1" si="250"/>
        <v>0</v>
      </c>
      <c r="N1402" s="61" t="str">
        <f t="shared" ca="1" si="251"/>
        <v/>
      </c>
      <c r="O1402" s="61"/>
      <c r="P1402" s="62"/>
      <c r="Q1402" s="62"/>
      <c r="R1402" s="62"/>
      <c r="S1402" s="62"/>
      <c r="T1402" s="62"/>
      <c r="U1402" s="63">
        <f t="shared" si="241"/>
        <v>0</v>
      </c>
    </row>
    <row r="1403" spans="1:21" ht="15" hidden="1" customHeight="1" x14ac:dyDescent="0.3">
      <c r="A1403" s="330"/>
      <c r="B1403" s="56">
        <v>111</v>
      </c>
      <c r="C1403" s="57" t="str">
        <f t="shared" ca="1" si="242"/>
        <v>13.6</v>
      </c>
      <c r="D1403" s="57" t="str">
        <f t="shared" ca="1" si="243"/>
        <v>na</v>
      </c>
      <c r="E1403" s="57" t="s">
        <v>37</v>
      </c>
      <c r="F1403" s="64" t="str">
        <f t="shared" ca="1" si="244"/>
        <v>https://conservatoire.agglo-larochelle.fr/contactez-nous</v>
      </c>
      <c r="G1403" s="57" t="str">
        <f t="shared" ca="1" si="245"/>
        <v>A</v>
      </c>
      <c r="H1403" s="57" t="str">
        <f t="shared" ca="1" si="246"/>
        <v/>
      </c>
      <c r="I1403" s="57" t="str">
        <f t="shared" ca="1" si="247"/>
        <v/>
      </c>
      <c r="J1403" s="59" t="str">
        <f t="shared" ca="1" si="248"/>
        <v/>
      </c>
      <c r="K1403" s="60" t="str">
        <f t="shared" ca="1" si="249"/>
        <v/>
      </c>
      <c r="L1403" s="60"/>
      <c r="M1403" s="60">
        <f t="shared" ca="1" si="250"/>
        <v>0</v>
      </c>
      <c r="N1403" s="61" t="str">
        <f t="shared" ca="1" si="251"/>
        <v/>
      </c>
      <c r="O1403" s="61"/>
      <c r="P1403" s="62"/>
      <c r="Q1403" s="62"/>
      <c r="R1403" s="62"/>
      <c r="S1403" s="62"/>
      <c r="T1403" s="62"/>
      <c r="U1403" s="63">
        <f t="shared" si="241"/>
        <v>0</v>
      </c>
    </row>
    <row r="1404" spans="1:21" ht="15" hidden="1" customHeight="1" x14ac:dyDescent="0.3">
      <c r="A1404" s="330"/>
      <c r="B1404" s="56">
        <v>111</v>
      </c>
      <c r="C1404" s="57" t="str">
        <f t="shared" ca="1" si="242"/>
        <v>13.6</v>
      </c>
      <c r="D1404" s="57" t="str">
        <f t="shared" ca="1" si="243"/>
        <v>na</v>
      </c>
      <c r="E1404" s="57" t="s">
        <v>40</v>
      </c>
      <c r="F1404" s="64" t="str">
        <f t="shared" ca="1" si="244"/>
        <v>https://conservatoire.agglo-larochelle.fr/pratique/reseau-des-ecoles-de-l-agglo?article=puilboreau-a-deux-pas-de-la</v>
      </c>
      <c r="G1404" s="57" t="str">
        <f t="shared" ca="1" si="245"/>
        <v>A</v>
      </c>
      <c r="H1404" s="57" t="str">
        <f t="shared" ca="1" si="246"/>
        <v/>
      </c>
      <c r="I1404" s="57" t="str">
        <f t="shared" ca="1" si="247"/>
        <v/>
      </c>
      <c r="J1404" s="59" t="str">
        <f t="shared" ca="1" si="248"/>
        <v/>
      </c>
      <c r="K1404" s="60" t="str">
        <f t="shared" ca="1" si="249"/>
        <v/>
      </c>
      <c r="L1404" s="60"/>
      <c r="M1404" s="60">
        <f t="shared" ca="1" si="250"/>
        <v>0</v>
      </c>
      <c r="N1404" s="61" t="str">
        <f t="shared" ca="1" si="251"/>
        <v/>
      </c>
      <c r="O1404" s="61"/>
      <c r="P1404" s="62"/>
      <c r="Q1404" s="62"/>
      <c r="R1404" s="62"/>
      <c r="S1404" s="62"/>
      <c r="T1404" s="62"/>
      <c r="U1404" s="63">
        <f t="shared" si="241"/>
        <v>0</v>
      </c>
    </row>
    <row r="1405" spans="1:21" ht="15" hidden="1" customHeight="1" x14ac:dyDescent="0.3">
      <c r="A1405" s="330"/>
      <c r="B1405" s="56">
        <v>111</v>
      </c>
      <c r="C1405" s="57" t="str">
        <f t="shared" ca="1" si="242"/>
        <v>13.6</v>
      </c>
      <c r="D1405" s="57" t="str">
        <f t="shared" ca="1" si="243"/>
        <v>na</v>
      </c>
      <c r="E1405" s="57" t="s">
        <v>43</v>
      </c>
      <c r="F1405" s="64" t="str">
        <f t="shared" ca="1" si="244"/>
        <v>https://conservatoire.agglo-larochelle.fr/ressources-documentaires</v>
      </c>
      <c r="G1405" s="57" t="str">
        <f t="shared" ca="1" si="245"/>
        <v>A</v>
      </c>
      <c r="H1405" s="57" t="str">
        <f t="shared" ca="1" si="246"/>
        <v/>
      </c>
      <c r="I1405" s="57" t="str">
        <f t="shared" ca="1" si="247"/>
        <v/>
      </c>
      <c r="J1405" s="59" t="str">
        <f t="shared" ca="1" si="248"/>
        <v/>
      </c>
      <c r="K1405" s="60" t="str">
        <f t="shared" ca="1" si="249"/>
        <v/>
      </c>
      <c r="L1405" s="60"/>
      <c r="M1405" s="60">
        <f t="shared" ca="1" si="250"/>
        <v>0</v>
      </c>
      <c r="N1405" s="61" t="str">
        <f t="shared" ca="1" si="251"/>
        <v/>
      </c>
      <c r="O1405" s="61"/>
      <c r="P1405" s="62"/>
      <c r="Q1405" s="62"/>
      <c r="R1405" s="62"/>
      <c r="S1405" s="62"/>
      <c r="T1405" s="62"/>
      <c r="U1405" s="63">
        <f t="shared" si="241"/>
        <v>0</v>
      </c>
    </row>
    <row r="1406" spans="1:21" ht="15" hidden="1" customHeight="1" x14ac:dyDescent="0.3">
      <c r="A1406" s="330"/>
      <c r="B1406" s="56">
        <v>111</v>
      </c>
      <c r="C1406" s="57" t="str">
        <f t="shared" ca="1" si="242"/>
        <v>13.6</v>
      </c>
      <c r="D1406" s="57" t="str">
        <f t="shared" ca="1" si="243"/>
        <v>na</v>
      </c>
      <c r="E1406" s="57" t="s">
        <v>46</v>
      </c>
      <c r="F1406" s="64" t="str">
        <f t="shared" ca="1" si="244"/>
        <v>https://conservatoire.agglo-larochelle.fr/accessibilite</v>
      </c>
      <c r="G1406" s="57" t="str">
        <f t="shared" ca="1" si="245"/>
        <v>A</v>
      </c>
      <c r="H1406" s="57" t="str">
        <f t="shared" ca="1" si="246"/>
        <v/>
      </c>
      <c r="I1406" s="57" t="str">
        <f t="shared" ca="1" si="247"/>
        <v/>
      </c>
      <c r="J1406" s="59" t="str">
        <f t="shared" ca="1" si="248"/>
        <v/>
      </c>
      <c r="K1406" s="60" t="str">
        <f t="shared" ca="1" si="249"/>
        <v/>
      </c>
      <c r="L1406" s="60"/>
      <c r="M1406" s="60">
        <f t="shared" ca="1" si="250"/>
        <v>0</v>
      </c>
      <c r="N1406" s="61" t="str">
        <f t="shared" ca="1" si="251"/>
        <v/>
      </c>
      <c r="O1406" s="61"/>
      <c r="P1406" s="62"/>
      <c r="Q1406" s="62"/>
      <c r="R1406" s="62"/>
      <c r="S1406" s="62"/>
      <c r="T1406" s="62"/>
      <c r="U1406" s="63">
        <f t="shared" si="241"/>
        <v>0</v>
      </c>
    </row>
    <row r="1407" spans="1:21" ht="15" hidden="1" customHeight="1" x14ac:dyDescent="0.3">
      <c r="A1407" s="330"/>
      <c r="B1407" s="56">
        <v>111</v>
      </c>
      <c r="C1407" s="57" t="str">
        <f t="shared" ca="1" si="242"/>
        <v>13.6</v>
      </c>
      <c r="D1407" s="57" t="str">
        <f t="shared" ca="1" si="243"/>
        <v>na</v>
      </c>
      <c r="E1407" s="57" t="s">
        <v>49</v>
      </c>
      <c r="F1407" s="64" t="str">
        <f t="shared" ca="1" si="244"/>
        <v>https://conservatoire.agglo-larochelle.fr/mentions-legales</v>
      </c>
      <c r="G1407" s="57" t="str">
        <f t="shared" ca="1" si="245"/>
        <v>A</v>
      </c>
      <c r="H1407" s="57" t="str">
        <f t="shared" ca="1" si="246"/>
        <v/>
      </c>
      <c r="I1407" s="57" t="str">
        <f t="shared" ca="1" si="247"/>
        <v/>
      </c>
      <c r="J1407" s="59" t="str">
        <f t="shared" ca="1" si="248"/>
        <v/>
      </c>
      <c r="K1407" s="60" t="str">
        <f t="shared" ca="1" si="249"/>
        <v/>
      </c>
      <c r="L1407" s="60"/>
      <c r="M1407" s="60">
        <f t="shared" ca="1" si="250"/>
        <v>0</v>
      </c>
      <c r="N1407" s="61" t="str">
        <f t="shared" ca="1" si="251"/>
        <v/>
      </c>
      <c r="O1407" s="61"/>
      <c r="P1407" s="62"/>
      <c r="Q1407" s="62"/>
      <c r="R1407" s="62"/>
      <c r="S1407" s="62"/>
      <c r="T1407" s="62"/>
      <c r="U1407" s="63">
        <f t="shared" si="241"/>
        <v>0</v>
      </c>
    </row>
    <row r="1408" spans="1:21" ht="15" hidden="1" customHeight="1" x14ac:dyDescent="0.3">
      <c r="A1408" s="330"/>
      <c r="B1408" s="56">
        <v>112</v>
      </c>
      <c r="C1408" s="57" t="str">
        <f t="shared" ca="1" si="242"/>
        <v>13.7</v>
      </c>
      <c r="D1408" s="57" t="str">
        <f t="shared" ca="1" si="243"/>
        <v>na</v>
      </c>
      <c r="E1408" s="57" t="s">
        <v>10</v>
      </c>
      <c r="F1408" s="64" t="str">
        <f t="shared" ca="1" si="244"/>
        <v>https://conservatoire.agglo-larochelle.fr/</v>
      </c>
      <c r="G1408" s="57" t="str">
        <f t="shared" ca="1" si="245"/>
        <v>A</v>
      </c>
      <c r="H1408" s="57" t="str">
        <f t="shared" ca="1" si="246"/>
        <v/>
      </c>
      <c r="I1408" s="57" t="str">
        <f t="shared" ca="1" si="247"/>
        <v/>
      </c>
      <c r="J1408" s="59" t="str">
        <f t="shared" ca="1" si="248"/>
        <v/>
      </c>
      <c r="K1408" s="60" t="str">
        <f t="shared" ca="1" si="249"/>
        <v/>
      </c>
      <c r="L1408" s="60"/>
      <c r="M1408" s="60">
        <f t="shared" ca="1" si="250"/>
        <v>0</v>
      </c>
      <c r="N1408" s="61" t="str">
        <f t="shared" ca="1" si="251"/>
        <v/>
      </c>
      <c r="O1408" s="61"/>
      <c r="P1408" s="62"/>
      <c r="Q1408" s="62"/>
      <c r="R1408" s="62"/>
      <c r="S1408" s="62"/>
      <c r="T1408" s="62"/>
      <c r="U1408" s="63">
        <f t="shared" si="241"/>
        <v>0</v>
      </c>
    </row>
    <row r="1409" spans="1:21" ht="15" hidden="1" customHeight="1" x14ac:dyDescent="0.3">
      <c r="A1409" s="330"/>
      <c r="B1409" s="56">
        <v>112</v>
      </c>
      <c r="C1409" s="57" t="str">
        <f t="shared" ca="1" si="242"/>
        <v>13.7</v>
      </c>
      <c r="D1409" s="57" t="str">
        <f t="shared" ca="1" si="243"/>
        <v>na</v>
      </c>
      <c r="E1409" s="57" t="s">
        <v>13</v>
      </c>
      <c r="F1409" s="64" t="str">
        <f t="shared" ca="1" si="244"/>
        <v>https://conservatoire.agglo-larochelle.fr/plan-du-site</v>
      </c>
      <c r="G1409" s="57" t="str">
        <f t="shared" ca="1" si="245"/>
        <v>A</v>
      </c>
      <c r="H1409" s="57" t="str">
        <f t="shared" ca="1" si="246"/>
        <v/>
      </c>
      <c r="I1409" s="57" t="str">
        <f t="shared" ca="1" si="247"/>
        <v/>
      </c>
      <c r="J1409" s="59" t="str">
        <f t="shared" ca="1" si="248"/>
        <v/>
      </c>
      <c r="K1409" s="60" t="str">
        <f t="shared" ca="1" si="249"/>
        <v/>
      </c>
      <c r="L1409" s="60"/>
      <c r="M1409" s="60">
        <f t="shared" ca="1" si="250"/>
        <v>0</v>
      </c>
      <c r="N1409" s="61" t="str">
        <f t="shared" ca="1" si="251"/>
        <v/>
      </c>
      <c r="O1409" s="61"/>
      <c r="P1409" s="62"/>
      <c r="Q1409" s="62"/>
      <c r="R1409" s="62"/>
      <c r="S1409" s="62"/>
      <c r="T1409" s="62"/>
      <c r="U1409" s="63">
        <f t="shared" si="241"/>
        <v>0</v>
      </c>
    </row>
    <row r="1410" spans="1:21" ht="15" hidden="1" customHeight="1" x14ac:dyDescent="0.3">
      <c r="A1410" s="330"/>
      <c r="B1410" s="56">
        <v>112</v>
      </c>
      <c r="C1410" s="57" t="str">
        <f t="shared" ca="1" si="242"/>
        <v>13.7</v>
      </c>
      <c r="D1410" s="57" t="str">
        <f t="shared" ca="1" si="243"/>
        <v>na</v>
      </c>
      <c r="E1410" s="57" t="s">
        <v>16</v>
      </c>
      <c r="F1410" s="64" t="str">
        <f t="shared" ca="1" si="244"/>
        <v>https://conservatoire.agglo-larochelle.fr/musique</v>
      </c>
      <c r="G1410" s="57" t="str">
        <f t="shared" ca="1" si="245"/>
        <v>A</v>
      </c>
      <c r="H1410" s="57" t="str">
        <f t="shared" ca="1" si="246"/>
        <v/>
      </c>
      <c r="I1410" s="57" t="str">
        <f t="shared" ca="1" si="247"/>
        <v/>
      </c>
      <c r="J1410" s="59" t="str">
        <f t="shared" ca="1" si="248"/>
        <v/>
      </c>
      <c r="K1410" s="60" t="str">
        <f t="shared" ca="1" si="249"/>
        <v/>
      </c>
      <c r="L1410" s="60"/>
      <c r="M1410" s="60">
        <f t="shared" ca="1" si="250"/>
        <v>0</v>
      </c>
      <c r="N1410" s="61" t="str">
        <f t="shared" ca="1" si="251"/>
        <v/>
      </c>
      <c r="O1410" s="61"/>
      <c r="P1410" s="62"/>
      <c r="Q1410" s="62"/>
      <c r="R1410" s="62"/>
      <c r="S1410" s="62"/>
      <c r="T1410" s="62"/>
      <c r="U1410" s="63">
        <f t="shared" si="241"/>
        <v>0</v>
      </c>
    </row>
    <row r="1411" spans="1:21" ht="15" hidden="1" customHeight="1" x14ac:dyDescent="0.3">
      <c r="A1411" s="330"/>
      <c r="B1411" s="56">
        <v>112</v>
      </c>
      <c r="C1411" s="57" t="str">
        <f t="shared" ca="1" si="242"/>
        <v>13.7</v>
      </c>
      <c r="D1411" s="57" t="str">
        <f t="shared" ca="1" si="243"/>
        <v>na</v>
      </c>
      <c r="E1411" s="57" t="s">
        <v>19</v>
      </c>
      <c r="F1411" s="64" t="str">
        <f t="shared" ca="1" si="244"/>
        <v>https://conservatoire.agglo-larochelle.fr/musique/parcours-du-musicien</v>
      </c>
      <c r="G1411" s="57" t="str">
        <f t="shared" ca="1" si="245"/>
        <v>A</v>
      </c>
      <c r="H1411" s="57" t="str">
        <f t="shared" ca="1" si="246"/>
        <v/>
      </c>
      <c r="I1411" s="57" t="str">
        <f t="shared" ca="1" si="247"/>
        <v/>
      </c>
      <c r="J1411" s="59" t="str">
        <f t="shared" ca="1" si="248"/>
        <v/>
      </c>
      <c r="K1411" s="60" t="str">
        <f t="shared" ca="1" si="249"/>
        <v/>
      </c>
      <c r="L1411" s="60"/>
      <c r="M1411" s="60">
        <f t="shared" ca="1" si="250"/>
        <v>0</v>
      </c>
      <c r="N1411" s="61" t="str">
        <f t="shared" ca="1" si="251"/>
        <v/>
      </c>
      <c r="O1411" s="61"/>
      <c r="P1411" s="62"/>
      <c r="Q1411" s="62"/>
      <c r="R1411" s="62"/>
      <c r="S1411" s="62"/>
      <c r="T1411" s="62"/>
      <c r="U1411" s="63">
        <f t="shared" si="241"/>
        <v>0</v>
      </c>
    </row>
    <row r="1412" spans="1:21" ht="15" hidden="1" customHeight="1" x14ac:dyDescent="0.3">
      <c r="A1412" s="330"/>
      <c r="B1412" s="46">
        <v>112</v>
      </c>
      <c r="C1412" s="47" t="str">
        <f t="shared" ca="1" si="242"/>
        <v>13.7</v>
      </c>
      <c r="D1412" s="47" t="str">
        <f t="shared" ca="1" si="243"/>
        <v>na</v>
      </c>
      <c r="E1412" s="47" t="s">
        <v>22</v>
      </c>
      <c r="F1412" s="65" t="str">
        <f t="shared" ca="1" si="244"/>
        <v>https://conservatoire.agglo-larochelle.fr/musique/enseignants-musique</v>
      </c>
      <c r="G1412" s="47" t="str">
        <f t="shared" ca="1" si="245"/>
        <v>A</v>
      </c>
      <c r="H1412" s="47" t="str">
        <f t="shared" ca="1" si="246"/>
        <v/>
      </c>
      <c r="I1412" s="47" t="str">
        <f t="shared" ca="1" si="247"/>
        <v/>
      </c>
      <c r="J1412" s="49" t="str">
        <f t="shared" ca="1" si="248"/>
        <v/>
      </c>
      <c r="K1412" s="50" t="str">
        <f t="shared" ca="1" si="249"/>
        <v/>
      </c>
      <c r="L1412" s="50"/>
      <c r="M1412" s="50">
        <f t="shared" ca="1" si="250"/>
        <v>0</v>
      </c>
      <c r="N1412" s="51" t="str">
        <f t="shared" ca="1" si="251"/>
        <v/>
      </c>
      <c r="O1412" s="51"/>
      <c r="P1412" s="52"/>
      <c r="Q1412" s="52"/>
      <c r="R1412" s="52"/>
      <c r="S1412" s="52"/>
      <c r="T1412" s="52"/>
      <c r="U1412" s="53">
        <f t="shared" si="241"/>
        <v>0</v>
      </c>
    </row>
    <row r="1413" spans="1:21" ht="15" hidden="1" customHeight="1" x14ac:dyDescent="0.3">
      <c r="A1413" s="330"/>
      <c r="B1413" s="56">
        <v>112</v>
      </c>
      <c r="C1413" s="57" t="str">
        <f t="shared" ca="1" si="242"/>
        <v>13.7</v>
      </c>
      <c r="D1413" s="57" t="str">
        <f t="shared" ca="1" si="243"/>
        <v>na</v>
      </c>
      <c r="E1413" s="57" t="s">
        <v>25</v>
      </c>
      <c r="F1413" s="64" t="str">
        <f t="shared" ca="1" si="244"/>
        <v>https://conservatoire.agglo-larochelle.fr/agenda?</v>
      </c>
      <c r="G1413" s="57" t="str">
        <f t="shared" ca="1" si="245"/>
        <v>A</v>
      </c>
      <c r="H1413" s="57" t="str">
        <f t="shared" ca="1" si="246"/>
        <v/>
      </c>
      <c r="I1413" s="57" t="str">
        <f t="shared" ca="1" si="247"/>
        <v/>
      </c>
      <c r="J1413" s="59" t="str">
        <f t="shared" ca="1" si="248"/>
        <v/>
      </c>
      <c r="K1413" s="60" t="str">
        <f t="shared" ca="1" si="249"/>
        <v/>
      </c>
      <c r="L1413" s="60"/>
      <c r="M1413" s="60">
        <f t="shared" ca="1" si="250"/>
        <v>0</v>
      </c>
      <c r="N1413" s="61" t="str">
        <f t="shared" ca="1" si="251"/>
        <v/>
      </c>
      <c r="O1413" s="61"/>
      <c r="P1413" s="62"/>
      <c r="Q1413" s="62"/>
      <c r="R1413" s="62"/>
      <c r="S1413" s="62"/>
      <c r="T1413" s="62"/>
      <c r="U1413" s="63">
        <f t="shared" si="241"/>
        <v>0</v>
      </c>
    </row>
    <row r="1414" spans="1:21" ht="15" hidden="1" customHeight="1" x14ac:dyDescent="0.3">
      <c r="A1414" s="330"/>
      <c r="B1414" s="56">
        <v>112</v>
      </c>
      <c r="C1414" s="57" t="str">
        <f t="shared" ca="1" si="242"/>
        <v>13.7</v>
      </c>
      <c r="D1414" s="57" t="str">
        <f t="shared" ca="1" si="243"/>
        <v>na</v>
      </c>
      <c r="E1414" s="57" t="s">
        <v>28</v>
      </c>
      <c r="F1414" s="64" t="str">
        <f t="shared" ca="1" si="244"/>
        <v>https://conservatoire.agglo-larochelle.fr/agenda?article=conservatoire-funky-band-et-ateliers-musiques-actuelles</v>
      </c>
      <c r="G1414" s="57" t="str">
        <f t="shared" ca="1" si="245"/>
        <v>A</v>
      </c>
      <c r="H1414" s="57" t="str">
        <f t="shared" ca="1" si="246"/>
        <v/>
      </c>
      <c r="I1414" s="57" t="str">
        <f t="shared" ca="1" si="247"/>
        <v/>
      </c>
      <c r="J1414" s="59" t="str">
        <f t="shared" ca="1" si="248"/>
        <v/>
      </c>
      <c r="K1414" s="60" t="str">
        <f t="shared" ca="1" si="249"/>
        <v/>
      </c>
      <c r="L1414" s="60"/>
      <c r="M1414" s="60">
        <f t="shared" ca="1" si="250"/>
        <v>0</v>
      </c>
      <c r="N1414" s="61" t="str">
        <f t="shared" ca="1" si="251"/>
        <v/>
      </c>
      <c r="O1414" s="61"/>
      <c r="P1414" s="62"/>
      <c r="Q1414" s="62"/>
      <c r="R1414" s="62"/>
      <c r="S1414" s="62"/>
      <c r="T1414" s="62"/>
      <c r="U1414" s="63">
        <f t="shared" si="241"/>
        <v>0</v>
      </c>
    </row>
    <row r="1415" spans="1:21" ht="15" hidden="1" customHeight="1" x14ac:dyDescent="0.3">
      <c r="A1415" s="330"/>
      <c r="B1415" s="56">
        <v>112</v>
      </c>
      <c r="C1415" s="57" t="str">
        <f t="shared" ca="1" si="242"/>
        <v>13.7</v>
      </c>
      <c r="D1415" s="57" t="str">
        <f t="shared" ca="1" si="243"/>
        <v>na</v>
      </c>
      <c r="E1415" s="57" t="s">
        <v>31</v>
      </c>
      <c r="F1415" s="64" t="str">
        <f t="shared" ca="1" si="244"/>
        <v>https://conservatoire.agglo-larochelle.fr/actualites</v>
      </c>
      <c r="G1415" s="57" t="str">
        <f t="shared" ca="1" si="245"/>
        <v>A</v>
      </c>
      <c r="H1415" s="57" t="str">
        <f t="shared" ca="1" si="246"/>
        <v/>
      </c>
      <c r="I1415" s="57" t="str">
        <f t="shared" ca="1" si="247"/>
        <v/>
      </c>
      <c r="J1415" s="59" t="str">
        <f t="shared" ca="1" si="248"/>
        <v/>
      </c>
      <c r="K1415" s="60" t="str">
        <f t="shared" ca="1" si="249"/>
        <v/>
      </c>
      <c r="L1415" s="60"/>
      <c r="M1415" s="60">
        <f t="shared" ca="1" si="250"/>
        <v>0</v>
      </c>
      <c r="N1415" s="61" t="str">
        <f t="shared" ca="1" si="251"/>
        <v/>
      </c>
      <c r="O1415" s="61"/>
      <c r="P1415" s="62"/>
      <c r="Q1415" s="62"/>
      <c r="R1415" s="62"/>
      <c r="S1415" s="62"/>
      <c r="T1415" s="62"/>
      <c r="U1415" s="63">
        <f t="shared" si="241"/>
        <v>0</v>
      </c>
    </row>
    <row r="1416" spans="1:21" ht="15" hidden="1" customHeight="1" x14ac:dyDescent="0.3">
      <c r="A1416" s="330"/>
      <c r="B1416" s="56">
        <v>112</v>
      </c>
      <c r="C1416" s="57" t="str">
        <f t="shared" ca="1" si="242"/>
        <v>13.7</v>
      </c>
      <c r="D1416" s="57" t="str">
        <f t="shared" ca="1" si="243"/>
        <v>na</v>
      </c>
      <c r="E1416" s="57" t="s">
        <v>34</v>
      </c>
      <c r="F1416" s="64" t="str">
        <f t="shared" ca="1" si="244"/>
        <v>https://conservatoire.agglo-larochelle.fr/-/ouverture-de-saison</v>
      </c>
      <c r="G1416" s="57" t="str">
        <f t="shared" ca="1" si="245"/>
        <v>A</v>
      </c>
      <c r="H1416" s="57" t="str">
        <f t="shared" ca="1" si="246"/>
        <v/>
      </c>
      <c r="I1416" s="57" t="str">
        <f t="shared" ca="1" si="247"/>
        <v/>
      </c>
      <c r="J1416" s="59" t="str">
        <f t="shared" ca="1" si="248"/>
        <v/>
      </c>
      <c r="K1416" s="60" t="str">
        <f t="shared" ca="1" si="249"/>
        <v/>
      </c>
      <c r="L1416" s="60"/>
      <c r="M1416" s="60">
        <f t="shared" ca="1" si="250"/>
        <v>0</v>
      </c>
      <c r="N1416" s="61" t="str">
        <f t="shared" ca="1" si="251"/>
        <v/>
      </c>
      <c r="O1416" s="61"/>
      <c r="P1416" s="62"/>
      <c r="Q1416" s="62"/>
      <c r="R1416" s="62"/>
      <c r="S1416" s="62"/>
      <c r="T1416" s="62"/>
      <c r="U1416" s="63">
        <f t="shared" ref="U1416:U1479" si="252">SUM($P1416:$T1416)</f>
        <v>0</v>
      </c>
    </row>
    <row r="1417" spans="1:21" ht="15" hidden="1" customHeight="1" x14ac:dyDescent="0.3">
      <c r="A1417" s="330"/>
      <c r="B1417" s="56">
        <v>112</v>
      </c>
      <c r="C1417" s="57" t="str">
        <f t="shared" ca="1" si="242"/>
        <v>13.7</v>
      </c>
      <c r="D1417" s="57" t="str">
        <f t="shared" ca="1" si="243"/>
        <v>na</v>
      </c>
      <c r="E1417" s="57" t="s">
        <v>37</v>
      </c>
      <c r="F1417" s="64" t="str">
        <f t="shared" ca="1" si="244"/>
        <v>https://conservatoire.agglo-larochelle.fr/contactez-nous</v>
      </c>
      <c r="G1417" s="57" t="str">
        <f t="shared" ca="1" si="245"/>
        <v>A</v>
      </c>
      <c r="H1417" s="57" t="str">
        <f t="shared" ca="1" si="246"/>
        <v/>
      </c>
      <c r="I1417" s="57" t="str">
        <f t="shared" ca="1" si="247"/>
        <v/>
      </c>
      <c r="J1417" s="59" t="str">
        <f t="shared" ca="1" si="248"/>
        <v/>
      </c>
      <c r="K1417" s="60" t="str">
        <f t="shared" ca="1" si="249"/>
        <v/>
      </c>
      <c r="L1417" s="60"/>
      <c r="M1417" s="60">
        <f t="shared" ca="1" si="250"/>
        <v>0</v>
      </c>
      <c r="N1417" s="61" t="str">
        <f t="shared" ca="1" si="251"/>
        <v/>
      </c>
      <c r="O1417" s="61"/>
      <c r="P1417" s="62"/>
      <c r="Q1417" s="62"/>
      <c r="R1417" s="62"/>
      <c r="S1417" s="62"/>
      <c r="T1417" s="62"/>
      <c r="U1417" s="63">
        <f t="shared" si="252"/>
        <v>0</v>
      </c>
    </row>
    <row r="1418" spans="1:21" ht="15" hidden="1" customHeight="1" x14ac:dyDescent="0.3">
      <c r="A1418" s="330"/>
      <c r="B1418" s="56">
        <v>112</v>
      </c>
      <c r="C1418" s="57" t="str">
        <f t="shared" ca="1" si="242"/>
        <v>13.7</v>
      </c>
      <c r="D1418" s="57" t="str">
        <f t="shared" ca="1" si="243"/>
        <v>na</v>
      </c>
      <c r="E1418" s="57" t="s">
        <v>40</v>
      </c>
      <c r="F1418" s="64" t="str">
        <f t="shared" ca="1" si="244"/>
        <v>https://conservatoire.agglo-larochelle.fr/pratique/reseau-des-ecoles-de-l-agglo?article=puilboreau-a-deux-pas-de-la</v>
      </c>
      <c r="G1418" s="57" t="str">
        <f t="shared" ca="1" si="245"/>
        <v>A</v>
      </c>
      <c r="H1418" s="57" t="str">
        <f t="shared" ca="1" si="246"/>
        <v/>
      </c>
      <c r="I1418" s="57" t="str">
        <f t="shared" ca="1" si="247"/>
        <v/>
      </c>
      <c r="J1418" s="59" t="str">
        <f t="shared" ca="1" si="248"/>
        <v/>
      </c>
      <c r="K1418" s="60" t="str">
        <f t="shared" ca="1" si="249"/>
        <v/>
      </c>
      <c r="L1418" s="60"/>
      <c r="M1418" s="60">
        <f t="shared" ca="1" si="250"/>
        <v>0</v>
      </c>
      <c r="N1418" s="61" t="str">
        <f t="shared" ca="1" si="251"/>
        <v/>
      </c>
      <c r="O1418" s="61"/>
      <c r="P1418" s="62"/>
      <c r="Q1418" s="62"/>
      <c r="R1418" s="62"/>
      <c r="S1418" s="62"/>
      <c r="T1418" s="62"/>
      <c r="U1418" s="63">
        <f t="shared" si="252"/>
        <v>0</v>
      </c>
    </row>
    <row r="1419" spans="1:21" ht="15" hidden="1" customHeight="1" x14ac:dyDescent="0.3">
      <c r="A1419" s="330"/>
      <c r="B1419" s="56">
        <v>112</v>
      </c>
      <c r="C1419" s="57" t="str">
        <f t="shared" ca="1" si="242"/>
        <v>13.7</v>
      </c>
      <c r="D1419" s="57" t="str">
        <f t="shared" ca="1" si="243"/>
        <v>na</v>
      </c>
      <c r="E1419" s="57" t="s">
        <v>43</v>
      </c>
      <c r="F1419" s="64" t="str">
        <f t="shared" ca="1" si="244"/>
        <v>https://conservatoire.agglo-larochelle.fr/ressources-documentaires</v>
      </c>
      <c r="G1419" s="57" t="str">
        <f t="shared" ca="1" si="245"/>
        <v>A</v>
      </c>
      <c r="H1419" s="57" t="str">
        <f t="shared" ca="1" si="246"/>
        <v/>
      </c>
      <c r="I1419" s="57" t="str">
        <f t="shared" ca="1" si="247"/>
        <v/>
      </c>
      <c r="J1419" s="59" t="str">
        <f t="shared" ca="1" si="248"/>
        <v/>
      </c>
      <c r="K1419" s="60" t="str">
        <f t="shared" ca="1" si="249"/>
        <v/>
      </c>
      <c r="L1419" s="60"/>
      <c r="M1419" s="60">
        <f t="shared" ca="1" si="250"/>
        <v>0</v>
      </c>
      <c r="N1419" s="61" t="str">
        <f t="shared" ca="1" si="251"/>
        <v/>
      </c>
      <c r="O1419" s="61"/>
      <c r="P1419" s="62"/>
      <c r="Q1419" s="62"/>
      <c r="R1419" s="62"/>
      <c r="S1419" s="62"/>
      <c r="T1419" s="62"/>
      <c r="U1419" s="63">
        <f t="shared" si="252"/>
        <v>0</v>
      </c>
    </row>
    <row r="1420" spans="1:21" ht="15" hidden="1" customHeight="1" x14ac:dyDescent="0.3">
      <c r="A1420" s="330"/>
      <c r="B1420" s="56">
        <v>112</v>
      </c>
      <c r="C1420" s="57" t="str">
        <f t="shared" ca="1" si="242"/>
        <v>13.7</v>
      </c>
      <c r="D1420" s="57" t="str">
        <f t="shared" ca="1" si="243"/>
        <v>na</v>
      </c>
      <c r="E1420" s="57" t="s">
        <v>46</v>
      </c>
      <c r="F1420" s="64" t="str">
        <f t="shared" ca="1" si="244"/>
        <v>https://conservatoire.agglo-larochelle.fr/accessibilite</v>
      </c>
      <c r="G1420" s="57" t="str">
        <f t="shared" ca="1" si="245"/>
        <v>A</v>
      </c>
      <c r="H1420" s="57" t="str">
        <f t="shared" ca="1" si="246"/>
        <v/>
      </c>
      <c r="I1420" s="57" t="str">
        <f t="shared" ca="1" si="247"/>
        <v/>
      </c>
      <c r="J1420" s="59" t="str">
        <f t="shared" ca="1" si="248"/>
        <v/>
      </c>
      <c r="K1420" s="60" t="str">
        <f t="shared" ca="1" si="249"/>
        <v/>
      </c>
      <c r="L1420" s="60"/>
      <c r="M1420" s="60">
        <f t="shared" ca="1" si="250"/>
        <v>0</v>
      </c>
      <c r="N1420" s="61" t="str">
        <f t="shared" ca="1" si="251"/>
        <v/>
      </c>
      <c r="O1420" s="61"/>
      <c r="P1420" s="62"/>
      <c r="Q1420" s="62"/>
      <c r="R1420" s="62"/>
      <c r="S1420" s="62"/>
      <c r="T1420" s="62"/>
      <c r="U1420" s="63">
        <f t="shared" si="252"/>
        <v>0</v>
      </c>
    </row>
    <row r="1421" spans="1:21" ht="15" hidden="1" customHeight="1" x14ac:dyDescent="0.3">
      <c r="A1421" s="330"/>
      <c r="B1421" s="56">
        <v>112</v>
      </c>
      <c r="C1421" s="57" t="str">
        <f t="shared" ca="1" si="242"/>
        <v>13.7</v>
      </c>
      <c r="D1421" s="57" t="str">
        <f t="shared" ca="1" si="243"/>
        <v>na</v>
      </c>
      <c r="E1421" s="57" t="s">
        <v>49</v>
      </c>
      <c r="F1421" s="64" t="str">
        <f t="shared" ca="1" si="244"/>
        <v>https://conservatoire.agglo-larochelle.fr/mentions-legales</v>
      </c>
      <c r="G1421" s="57" t="str">
        <f t="shared" ca="1" si="245"/>
        <v>A</v>
      </c>
      <c r="H1421" s="57" t="str">
        <f t="shared" ca="1" si="246"/>
        <v/>
      </c>
      <c r="I1421" s="57" t="str">
        <f t="shared" ca="1" si="247"/>
        <v/>
      </c>
      <c r="J1421" s="59" t="str">
        <f t="shared" ca="1" si="248"/>
        <v/>
      </c>
      <c r="K1421" s="60" t="str">
        <f t="shared" ca="1" si="249"/>
        <v/>
      </c>
      <c r="L1421" s="60"/>
      <c r="M1421" s="60">
        <f t="shared" ca="1" si="250"/>
        <v>0</v>
      </c>
      <c r="N1421" s="61" t="str">
        <f t="shared" ca="1" si="251"/>
        <v/>
      </c>
      <c r="O1421" s="61"/>
      <c r="P1421" s="62"/>
      <c r="Q1421" s="62"/>
      <c r="R1421" s="62"/>
      <c r="S1421" s="62"/>
      <c r="T1421" s="62"/>
      <c r="U1421" s="63">
        <f t="shared" si="252"/>
        <v>0</v>
      </c>
    </row>
    <row r="1422" spans="1:21" ht="15" hidden="1" customHeight="1" x14ac:dyDescent="0.3">
      <c r="A1422" s="330"/>
      <c r="B1422" s="56">
        <v>113</v>
      </c>
      <c r="C1422" s="57" t="str">
        <f t="shared" ca="1" si="242"/>
        <v>13.8</v>
      </c>
      <c r="D1422" s="57" t="str">
        <f t="shared" ca="1" si="243"/>
        <v>na</v>
      </c>
      <c r="E1422" s="57" t="s">
        <v>10</v>
      </c>
      <c r="F1422" s="64" t="str">
        <f t="shared" ca="1" si="244"/>
        <v>https://conservatoire.agglo-larochelle.fr/</v>
      </c>
      <c r="G1422" s="57" t="str">
        <f t="shared" ca="1" si="245"/>
        <v>A</v>
      </c>
      <c r="H1422" s="57" t="str">
        <f t="shared" ca="1" si="246"/>
        <v/>
      </c>
      <c r="I1422" s="57" t="str">
        <f t="shared" ca="1" si="247"/>
        <v/>
      </c>
      <c r="J1422" s="59" t="str">
        <f t="shared" ca="1" si="248"/>
        <v/>
      </c>
      <c r="K1422" s="60" t="str">
        <f t="shared" ca="1" si="249"/>
        <v/>
      </c>
      <c r="L1422" s="60"/>
      <c r="M1422" s="60">
        <f t="shared" ca="1" si="250"/>
        <v>0</v>
      </c>
      <c r="N1422" s="61" t="str">
        <f t="shared" ca="1" si="251"/>
        <v/>
      </c>
      <c r="O1422" s="61"/>
      <c r="P1422" s="62"/>
      <c r="Q1422" s="62"/>
      <c r="R1422" s="62"/>
      <c r="S1422" s="62"/>
      <c r="T1422" s="62"/>
      <c r="U1422" s="63">
        <f t="shared" si="252"/>
        <v>0</v>
      </c>
    </row>
    <row r="1423" spans="1:21" ht="15" hidden="1" customHeight="1" x14ac:dyDescent="0.3">
      <c r="A1423" s="330"/>
      <c r="B1423" s="56">
        <v>113</v>
      </c>
      <c r="C1423" s="57" t="str">
        <f t="shared" ca="1" si="242"/>
        <v>13.8</v>
      </c>
      <c r="D1423" s="57" t="str">
        <f t="shared" ca="1" si="243"/>
        <v>na</v>
      </c>
      <c r="E1423" s="57" t="s">
        <v>13</v>
      </c>
      <c r="F1423" s="64" t="str">
        <f t="shared" ca="1" si="244"/>
        <v>https://conservatoire.agglo-larochelle.fr/plan-du-site</v>
      </c>
      <c r="G1423" s="57" t="str">
        <f t="shared" ca="1" si="245"/>
        <v>A</v>
      </c>
      <c r="H1423" s="57" t="str">
        <f t="shared" ca="1" si="246"/>
        <v/>
      </c>
      <c r="I1423" s="57" t="str">
        <f t="shared" ca="1" si="247"/>
        <v/>
      </c>
      <c r="J1423" s="59" t="str">
        <f t="shared" ca="1" si="248"/>
        <v/>
      </c>
      <c r="K1423" s="60" t="str">
        <f t="shared" ca="1" si="249"/>
        <v/>
      </c>
      <c r="L1423" s="60"/>
      <c r="M1423" s="60">
        <f t="shared" ca="1" si="250"/>
        <v>0</v>
      </c>
      <c r="N1423" s="61" t="str">
        <f t="shared" ca="1" si="251"/>
        <v/>
      </c>
      <c r="O1423" s="61"/>
      <c r="P1423" s="62"/>
      <c r="Q1423" s="62"/>
      <c r="R1423" s="62"/>
      <c r="S1423" s="62"/>
      <c r="T1423" s="62"/>
      <c r="U1423" s="63">
        <f t="shared" si="252"/>
        <v>0</v>
      </c>
    </row>
    <row r="1424" spans="1:21" ht="15" hidden="1" customHeight="1" x14ac:dyDescent="0.3">
      <c r="A1424" s="330"/>
      <c r="B1424" s="56">
        <v>113</v>
      </c>
      <c r="C1424" s="57" t="str">
        <f t="shared" ca="1" si="242"/>
        <v>13.8</v>
      </c>
      <c r="D1424" s="57" t="str">
        <f t="shared" ca="1" si="243"/>
        <v>na</v>
      </c>
      <c r="E1424" s="57" t="s">
        <v>16</v>
      </c>
      <c r="F1424" s="64" t="str">
        <f t="shared" ca="1" si="244"/>
        <v>https://conservatoire.agglo-larochelle.fr/musique</v>
      </c>
      <c r="G1424" s="57" t="str">
        <f t="shared" ca="1" si="245"/>
        <v>A</v>
      </c>
      <c r="H1424" s="57" t="str">
        <f t="shared" ca="1" si="246"/>
        <v/>
      </c>
      <c r="I1424" s="57" t="str">
        <f t="shared" ca="1" si="247"/>
        <v/>
      </c>
      <c r="J1424" s="59" t="str">
        <f t="shared" ca="1" si="248"/>
        <v/>
      </c>
      <c r="K1424" s="60" t="str">
        <f t="shared" ca="1" si="249"/>
        <v/>
      </c>
      <c r="L1424" s="60"/>
      <c r="M1424" s="60">
        <f t="shared" ca="1" si="250"/>
        <v>0</v>
      </c>
      <c r="N1424" s="61" t="str">
        <f t="shared" ca="1" si="251"/>
        <v/>
      </c>
      <c r="O1424" s="61"/>
      <c r="P1424" s="62"/>
      <c r="Q1424" s="62"/>
      <c r="R1424" s="62"/>
      <c r="S1424" s="62"/>
      <c r="T1424" s="62"/>
      <c r="U1424" s="63">
        <f t="shared" si="252"/>
        <v>0</v>
      </c>
    </row>
    <row r="1425" spans="1:21" ht="15" hidden="1" customHeight="1" x14ac:dyDescent="0.3">
      <c r="A1425" s="330"/>
      <c r="B1425" s="56">
        <v>113</v>
      </c>
      <c r="C1425" s="57" t="str">
        <f t="shared" ca="1" si="242"/>
        <v>13.8</v>
      </c>
      <c r="D1425" s="57" t="str">
        <f t="shared" ca="1" si="243"/>
        <v>na</v>
      </c>
      <c r="E1425" s="57" t="s">
        <v>19</v>
      </c>
      <c r="F1425" s="64" t="str">
        <f t="shared" ca="1" si="244"/>
        <v>https://conservatoire.agglo-larochelle.fr/musique/parcours-du-musicien</v>
      </c>
      <c r="G1425" s="57" t="str">
        <f t="shared" ca="1" si="245"/>
        <v>A</v>
      </c>
      <c r="H1425" s="57" t="str">
        <f t="shared" ca="1" si="246"/>
        <v/>
      </c>
      <c r="I1425" s="57" t="str">
        <f t="shared" ca="1" si="247"/>
        <v/>
      </c>
      <c r="J1425" s="59" t="str">
        <f t="shared" ca="1" si="248"/>
        <v/>
      </c>
      <c r="K1425" s="60" t="str">
        <f t="shared" ca="1" si="249"/>
        <v/>
      </c>
      <c r="L1425" s="60"/>
      <c r="M1425" s="60">
        <f t="shared" ca="1" si="250"/>
        <v>0</v>
      </c>
      <c r="N1425" s="61" t="str">
        <f t="shared" ca="1" si="251"/>
        <v/>
      </c>
      <c r="O1425" s="61"/>
      <c r="P1425" s="62"/>
      <c r="Q1425" s="62"/>
      <c r="R1425" s="62"/>
      <c r="S1425" s="62"/>
      <c r="T1425" s="62"/>
      <c r="U1425" s="63">
        <f t="shared" si="252"/>
        <v>0</v>
      </c>
    </row>
    <row r="1426" spans="1:21" ht="15" hidden="1" customHeight="1" x14ac:dyDescent="0.3">
      <c r="A1426" s="330"/>
      <c r="B1426" s="56">
        <v>113</v>
      </c>
      <c r="C1426" s="57" t="str">
        <f t="shared" ca="1" si="242"/>
        <v>13.8</v>
      </c>
      <c r="D1426" s="57" t="str">
        <f t="shared" ca="1" si="243"/>
        <v>na</v>
      </c>
      <c r="E1426" s="57" t="s">
        <v>22</v>
      </c>
      <c r="F1426" s="64" t="str">
        <f t="shared" ca="1" si="244"/>
        <v>https://conservatoire.agglo-larochelle.fr/musique/enseignants-musique</v>
      </c>
      <c r="G1426" s="57" t="str">
        <f t="shared" ca="1" si="245"/>
        <v>A</v>
      </c>
      <c r="H1426" s="57" t="str">
        <f t="shared" ca="1" si="246"/>
        <v/>
      </c>
      <c r="I1426" s="57" t="str">
        <f t="shared" ca="1" si="247"/>
        <v/>
      </c>
      <c r="J1426" s="59" t="str">
        <f t="shared" ca="1" si="248"/>
        <v/>
      </c>
      <c r="K1426" s="60" t="str">
        <f t="shared" ca="1" si="249"/>
        <v/>
      </c>
      <c r="L1426" s="60"/>
      <c r="M1426" s="60">
        <f t="shared" ca="1" si="250"/>
        <v>0</v>
      </c>
      <c r="N1426" s="61" t="str">
        <f t="shared" ca="1" si="251"/>
        <v/>
      </c>
      <c r="O1426" s="61"/>
      <c r="P1426" s="62"/>
      <c r="Q1426" s="62"/>
      <c r="R1426" s="62"/>
      <c r="S1426" s="62"/>
      <c r="T1426" s="62"/>
      <c r="U1426" s="63">
        <f t="shared" si="252"/>
        <v>0</v>
      </c>
    </row>
    <row r="1427" spans="1:21" ht="15" hidden="1" customHeight="1" x14ac:dyDescent="0.3">
      <c r="A1427" s="330"/>
      <c r="B1427" s="56">
        <v>113</v>
      </c>
      <c r="C1427" s="57" t="str">
        <f t="shared" ca="1" si="242"/>
        <v>13.8</v>
      </c>
      <c r="D1427" s="57" t="str">
        <f t="shared" ca="1" si="243"/>
        <v>na</v>
      </c>
      <c r="E1427" s="57" t="s">
        <v>25</v>
      </c>
      <c r="F1427" s="64" t="str">
        <f t="shared" ca="1" si="244"/>
        <v>https://conservatoire.agglo-larochelle.fr/agenda?</v>
      </c>
      <c r="G1427" s="57" t="str">
        <f t="shared" ca="1" si="245"/>
        <v>A</v>
      </c>
      <c r="H1427" s="57" t="str">
        <f t="shared" ca="1" si="246"/>
        <v/>
      </c>
      <c r="I1427" s="57" t="str">
        <f t="shared" ca="1" si="247"/>
        <v/>
      </c>
      <c r="J1427" s="59" t="str">
        <f t="shared" ca="1" si="248"/>
        <v/>
      </c>
      <c r="K1427" s="60" t="str">
        <f t="shared" ca="1" si="249"/>
        <v/>
      </c>
      <c r="L1427" s="60"/>
      <c r="M1427" s="60">
        <f t="shared" ca="1" si="250"/>
        <v>0</v>
      </c>
      <c r="N1427" s="61" t="str">
        <f t="shared" ca="1" si="251"/>
        <v/>
      </c>
      <c r="O1427" s="61"/>
      <c r="P1427" s="62"/>
      <c r="Q1427" s="62"/>
      <c r="R1427" s="62"/>
      <c r="S1427" s="62"/>
      <c r="T1427" s="62"/>
      <c r="U1427" s="63">
        <f t="shared" si="252"/>
        <v>0</v>
      </c>
    </row>
    <row r="1428" spans="1:21" ht="15" hidden="1" customHeight="1" x14ac:dyDescent="0.3">
      <c r="A1428" s="330"/>
      <c r="B1428" s="56">
        <v>113</v>
      </c>
      <c r="C1428" s="57" t="str">
        <f t="shared" ca="1" si="242"/>
        <v>13.8</v>
      </c>
      <c r="D1428" s="57" t="str">
        <f t="shared" ca="1" si="243"/>
        <v>na</v>
      </c>
      <c r="E1428" s="57" t="s">
        <v>28</v>
      </c>
      <c r="F1428" s="64" t="str">
        <f t="shared" ca="1" si="244"/>
        <v>https://conservatoire.agglo-larochelle.fr/agenda?article=conservatoire-funky-band-et-ateliers-musiques-actuelles</v>
      </c>
      <c r="G1428" s="57" t="str">
        <f t="shared" ca="1" si="245"/>
        <v>A</v>
      </c>
      <c r="H1428" s="57" t="str">
        <f t="shared" ca="1" si="246"/>
        <v/>
      </c>
      <c r="I1428" s="57" t="str">
        <f t="shared" ca="1" si="247"/>
        <v/>
      </c>
      <c r="J1428" s="59" t="str">
        <f t="shared" ca="1" si="248"/>
        <v/>
      </c>
      <c r="K1428" s="60" t="str">
        <f t="shared" ca="1" si="249"/>
        <v/>
      </c>
      <c r="L1428" s="60"/>
      <c r="M1428" s="60">
        <f t="shared" ca="1" si="250"/>
        <v>0</v>
      </c>
      <c r="N1428" s="61" t="str">
        <f t="shared" ca="1" si="251"/>
        <v/>
      </c>
      <c r="O1428" s="61"/>
      <c r="P1428" s="62"/>
      <c r="Q1428" s="62"/>
      <c r="R1428" s="62"/>
      <c r="S1428" s="62"/>
      <c r="T1428" s="62"/>
      <c r="U1428" s="63">
        <f t="shared" si="252"/>
        <v>0</v>
      </c>
    </row>
    <row r="1429" spans="1:21" ht="15" hidden="1" customHeight="1" x14ac:dyDescent="0.3">
      <c r="A1429" s="330"/>
      <c r="B1429" s="56">
        <v>113</v>
      </c>
      <c r="C1429" s="57" t="str">
        <f t="shared" ca="1" si="242"/>
        <v>13.8</v>
      </c>
      <c r="D1429" s="57" t="str">
        <f t="shared" ca="1" si="243"/>
        <v>na</v>
      </c>
      <c r="E1429" s="57" t="s">
        <v>31</v>
      </c>
      <c r="F1429" s="64" t="str">
        <f t="shared" ca="1" si="244"/>
        <v>https://conservatoire.agglo-larochelle.fr/actualites</v>
      </c>
      <c r="G1429" s="57" t="str">
        <f t="shared" ca="1" si="245"/>
        <v>A</v>
      </c>
      <c r="H1429" s="57" t="str">
        <f t="shared" ca="1" si="246"/>
        <v/>
      </c>
      <c r="I1429" s="57" t="str">
        <f t="shared" ca="1" si="247"/>
        <v/>
      </c>
      <c r="J1429" s="59" t="str">
        <f t="shared" ca="1" si="248"/>
        <v/>
      </c>
      <c r="K1429" s="60" t="str">
        <f t="shared" ca="1" si="249"/>
        <v/>
      </c>
      <c r="L1429" s="60"/>
      <c r="M1429" s="60">
        <f t="shared" ca="1" si="250"/>
        <v>0</v>
      </c>
      <c r="N1429" s="61" t="str">
        <f t="shared" ca="1" si="251"/>
        <v/>
      </c>
      <c r="O1429" s="61"/>
      <c r="P1429" s="62"/>
      <c r="Q1429" s="62"/>
      <c r="R1429" s="62"/>
      <c r="S1429" s="62"/>
      <c r="T1429" s="62"/>
      <c r="U1429" s="63">
        <f t="shared" si="252"/>
        <v>0</v>
      </c>
    </row>
    <row r="1430" spans="1:21" ht="15" hidden="1" customHeight="1" x14ac:dyDescent="0.3">
      <c r="A1430" s="330"/>
      <c r="B1430" s="46">
        <v>113</v>
      </c>
      <c r="C1430" s="47" t="str">
        <f t="shared" ca="1" si="242"/>
        <v>13.8</v>
      </c>
      <c r="D1430" s="47" t="str">
        <f t="shared" ca="1" si="243"/>
        <v>na</v>
      </c>
      <c r="E1430" s="47" t="s">
        <v>34</v>
      </c>
      <c r="F1430" s="65" t="str">
        <f t="shared" ca="1" si="244"/>
        <v>https://conservatoire.agglo-larochelle.fr/-/ouverture-de-saison</v>
      </c>
      <c r="G1430" s="47" t="str">
        <f t="shared" ca="1" si="245"/>
        <v>A</v>
      </c>
      <c r="H1430" s="47" t="str">
        <f t="shared" ca="1" si="246"/>
        <v/>
      </c>
      <c r="I1430" s="47" t="str">
        <f t="shared" ca="1" si="247"/>
        <v/>
      </c>
      <c r="J1430" s="49" t="str">
        <f t="shared" ca="1" si="248"/>
        <v/>
      </c>
      <c r="K1430" s="50" t="str">
        <f t="shared" ca="1" si="249"/>
        <v/>
      </c>
      <c r="L1430" s="50"/>
      <c r="M1430" s="50">
        <f t="shared" ca="1" si="250"/>
        <v>0</v>
      </c>
      <c r="N1430" s="51" t="str">
        <f t="shared" ca="1" si="251"/>
        <v/>
      </c>
      <c r="O1430" s="51"/>
      <c r="P1430" s="52"/>
      <c r="Q1430" s="52"/>
      <c r="R1430" s="52"/>
      <c r="S1430" s="52"/>
      <c r="T1430" s="52"/>
      <c r="U1430" s="53">
        <f t="shared" si="252"/>
        <v>0</v>
      </c>
    </row>
    <row r="1431" spans="1:21" ht="15" hidden="1" customHeight="1" x14ac:dyDescent="0.3">
      <c r="A1431" s="330"/>
      <c r="B1431" s="56">
        <v>113</v>
      </c>
      <c r="C1431" s="57" t="str">
        <f t="shared" ca="1" si="242"/>
        <v>13.8</v>
      </c>
      <c r="D1431" s="57" t="str">
        <f t="shared" ca="1" si="243"/>
        <v>na</v>
      </c>
      <c r="E1431" s="57" t="s">
        <v>37</v>
      </c>
      <c r="F1431" s="64" t="str">
        <f t="shared" ca="1" si="244"/>
        <v>https://conservatoire.agglo-larochelle.fr/contactez-nous</v>
      </c>
      <c r="G1431" s="57" t="str">
        <f t="shared" ca="1" si="245"/>
        <v>A</v>
      </c>
      <c r="H1431" s="57" t="str">
        <f t="shared" ca="1" si="246"/>
        <v/>
      </c>
      <c r="I1431" s="57" t="str">
        <f t="shared" ca="1" si="247"/>
        <v/>
      </c>
      <c r="J1431" s="59" t="str">
        <f t="shared" ca="1" si="248"/>
        <v/>
      </c>
      <c r="K1431" s="60" t="str">
        <f t="shared" ca="1" si="249"/>
        <v/>
      </c>
      <c r="L1431" s="60"/>
      <c r="M1431" s="60">
        <f t="shared" ca="1" si="250"/>
        <v>0</v>
      </c>
      <c r="N1431" s="61" t="str">
        <f t="shared" ca="1" si="251"/>
        <v/>
      </c>
      <c r="O1431" s="61"/>
      <c r="P1431" s="62"/>
      <c r="Q1431" s="62"/>
      <c r="R1431" s="62"/>
      <c r="S1431" s="62"/>
      <c r="T1431" s="62"/>
      <c r="U1431" s="63">
        <f t="shared" si="252"/>
        <v>0</v>
      </c>
    </row>
    <row r="1432" spans="1:21" ht="15" hidden="1" customHeight="1" x14ac:dyDescent="0.3">
      <c r="A1432" s="330"/>
      <c r="B1432" s="56">
        <v>113</v>
      </c>
      <c r="C1432" s="57" t="str">
        <f t="shared" ca="1" si="242"/>
        <v>13.8</v>
      </c>
      <c r="D1432" s="57" t="str">
        <f t="shared" ca="1" si="243"/>
        <v>na</v>
      </c>
      <c r="E1432" s="57" t="s">
        <v>40</v>
      </c>
      <c r="F1432" s="64" t="str">
        <f t="shared" ca="1" si="244"/>
        <v>https://conservatoire.agglo-larochelle.fr/pratique/reseau-des-ecoles-de-l-agglo?article=puilboreau-a-deux-pas-de-la</v>
      </c>
      <c r="G1432" s="57" t="str">
        <f t="shared" ca="1" si="245"/>
        <v>A</v>
      </c>
      <c r="H1432" s="57" t="str">
        <f t="shared" ca="1" si="246"/>
        <v/>
      </c>
      <c r="I1432" s="57" t="str">
        <f t="shared" ca="1" si="247"/>
        <v/>
      </c>
      <c r="J1432" s="59" t="str">
        <f t="shared" ca="1" si="248"/>
        <v/>
      </c>
      <c r="K1432" s="60" t="str">
        <f t="shared" ca="1" si="249"/>
        <v/>
      </c>
      <c r="L1432" s="60"/>
      <c r="M1432" s="60">
        <f t="shared" ca="1" si="250"/>
        <v>0</v>
      </c>
      <c r="N1432" s="61" t="str">
        <f t="shared" ca="1" si="251"/>
        <v/>
      </c>
      <c r="O1432" s="61"/>
      <c r="P1432" s="62"/>
      <c r="Q1432" s="62"/>
      <c r="R1432" s="62"/>
      <c r="S1432" s="62"/>
      <c r="T1432" s="62"/>
      <c r="U1432" s="63">
        <f t="shared" si="252"/>
        <v>0</v>
      </c>
    </row>
    <row r="1433" spans="1:21" ht="15" hidden="1" customHeight="1" x14ac:dyDescent="0.3">
      <c r="A1433" s="330"/>
      <c r="B1433" s="56">
        <v>113</v>
      </c>
      <c r="C1433" s="57" t="str">
        <f t="shared" ref="C1433:C1491" ca="1" si="253">IF(INDIRECT($E1433&amp;"!B"&amp;$B1433)=0,"",INDIRECT($E1433&amp;"!B"&amp;$B1433))</f>
        <v>13.8</v>
      </c>
      <c r="D1433" s="57" t="str">
        <f t="shared" ref="D1433:D1491" ca="1" si="254">IF(INDIRECT($E1433&amp;"!F"&amp;$B1433)=0,"",INDIRECT($E1433&amp;"!F"&amp;$B1433))</f>
        <v>na</v>
      </c>
      <c r="E1433" s="57" t="s">
        <v>43</v>
      </c>
      <c r="F1433" s="64" t="str">
        <f t="shared" ref="F1433:F1491" ca="1" si="255">HYPERLINK(INDIRECT($E1433&amp;"!C3"))</f>
        <v>https://conservatoire.agglo-larochelle.fr/ressources-documentaires</v>
      </c>
      <c r="G1433" s="57" t="str">
        <f t="shared" ref="G1433:G1491" ca="1" si="256">IF(INDIRECT($E1433&amp;"!C"&amp;$B1433)=0,"",INDIRECT($E1433&amp;"!C"&amp;$B1433))</f>
        <v>A</v>
      </c>
      <c r="H1433" s="57" t="str">
        <f t="shared" ref="H1433:H1491" ca="1" si="257">IF(INDIRECT($E1433&amp;"!D"&amp;$B1433)=0,"",INDIRECT($E1433&amp;"!D"&amp;$B1433))</f>
        <v/>
      </c>
      <c r="I1433" s="57" t="str">
        <f t="shared" ref="I1433:I1491" ca="1" si="258">IF(INDIRECT($E1433&amp;"!H"&amp;$B1433)=0,"",INDIRECT($E1433&amp;"!H"&amp;$B1433))</f>
        <v/>
      </c>
      <c r="J1433" s="59" t="str">
        <f t="shared" ref="J1433:J1491" ca="1" si="259">IF(INDIRECT($E1433&amp;"!I"&amp;$B1433)=0,"",INDIRECT($E1433&amp;"!I"&amp;$B1433))</f>
        <v/>
      </c>
      <c r="K1433" s="60" t="str">
        <f t="shared" ref="K1433:K1491" ca="1" si="260">IFERROR(VLOOKUP($J1433,$W$1:$AA$4,(MATCH($I1433,$X$5:$AA$5,0))+1,FALSE),"")</f>
        <v/>
      </c>
      <c r="L1433" s="60"/>
      <c r="M1433" s="60">
        <f t="shared" ref="M1433:M1491" ca="1" si="261">COUNTIFS($C$7:$C$1491,$C1433,$D$7:$D$1491,"nc")</f>
        <v>0</v>
      </c>
      <c r="N1433" s="61" t="str">
        <f t="shared" ref="N1433:N1491" ca="1" si="262">IF(INDIRECT($E1433&amp;"!J"&amp;$B1433)=0,"",INDIRECT($E1433&amp;"!J"&amp;$B1433))</f>
        <v/>
      </c>
      <c r="O1433" s="61"/>
      <c r="P1433" s="62"/>
      <c r="Q1433" s="62"/>
      <c r="R1433" s="62"/>
      <c r="S1433" s="62"/>
      <c r="T1433" s="62"/>
      <c r="U1433" s="63">
        <f t="shared" si="252"/>
        <v>0</v>
      </c>
    </row>
    <row r="1434" spans="1:21" ht="15" hidden="1" customHeight="1" x14ac:dyDescent="0.3">
      <c r="A1434" s="330"/>
      <c r="B1434" s="56">
        <v>113</v>
      </c>
      <c r="C1434" s="57" t="str">
        <f t="shared" ca="1" si="253"/>
        <v>13.8</v>
      </c>
      <c r="D1434" s="57" t="str">
        <f t="shared" ca="1" si="254"/>
        <v>na</v>
      </c>
      <c r="E1434" s="57" t="s">
        <v>46</v>
      </c>
      <c r="F1434" s="64" t="str">
        <f t="shared" ca="1" si="255"/>
        <v>https://conservatoire.agglo-larochelle.fr/accessibilite</v>
      </c>
      <c r="G1434" s="57" t="str">
        <f t="shared" ca="1" si="256"/>
        <v>A</v>
      </c>
      <c r="H1434" s="57" t="str">
        <f t="shared" ca="1" si="257"/>
        <v/>
      </c>
      <c r="I1434" s="57" t="str">
        <f t="shared" ca="1" si="258"/>
        <v/>
      </c>
      <c r="J1434" s="59" t="str">
        <f t="shared" ca="1" si="259"/>
        <v/>
      </c>
      <c r="K1434" s="60" t="str">
        <f t="shared" ca="1" si="260"/>
        <v/>
      </c>
      <c r="L1434" s="60"/>
      <c r="M1434" s="60">
        <f t="shared" ca="1" si="261"/>
        <v>0</v>
      </c>
      <c r="N1434" s="61" t="str">
        <f t="shared" ca="1" si="262"/>
        <v/>
      </c>
      <c r="O1434" s="61"/>
      <c r="P1434" s="62"/>
      <c r="Q1434" s="62"/>
      <c r="R1434" s="62"/>
      <c r="S1434" s="62"/>
      <c r="T1434" s="62"/>
      <c r="U1434" s="63">
        <f t="shared" si="252"/>
        <v>0</v>
      </c>
    </row>
    <row r="1435" spans="1:21" ht="15" hidden="1" customHeight="1" x14ac:dyDescent="0.3">
      <c r="A1435" s="330"/>
      <c r="B1435" s="56">
        <v>113</v>
      </c>
      <c r="C1435" s="57" t="str">
        <f t="shared" ca="1" si="253"/>
        <v>13.8</v>
      </c>
      <c r="D1435" s="57" t="str">
        <f t="shared" ca="1" si="254"/>
        <v>na</v>
      </c>
      <c r="E1435" s="57" t="s">
        <v>49</v>
      </c>
      <c r="F1435" s="64" t="str">
        <f t="shared" ca="1" si="255"/>
        <v>https://conservatoire.agglo-larochelle.fr/mentions-legales</v>
      </c>
      <c r="G1435" s="57" t="str">
        <f t="shared" ca="1" si="256"/>
        <v>A</v>
      </c>
      <c r="H1435" s="57" t="str">
        <f t="shared" ca="1" si="257"/>
        <v/>
      </c>
      <c r="I1435" s="57" t="str">
        <f t="shared" ca="1" si="258"/>
        <v/>
      </c>
      <c r="J1435" s="59" t="str">
        <f t="shared" ca="1" si="259"/>
        <v/>
      </c>
      <c r="K1435" s="60" t="str">
        <f t="shared" ca="1" si="260"/>
        <v/>
      </c>
      <c r="L1435" s="60"/>
      <c r="M1435" s="60">
        <f t="shared" ca="1" si="261"/>
        <v>0</v>
      </c>
      <c r="N1435" s="61" t="str">
        <f t="shared" ca="1" si="262"/>
        <v/>
      </c>
      <c r="O1435" s="61"/>
      <c r="P1435" s="62"/>
      <c r="Q1435" s="62"/>
      <c r="R1435" s="62"/>
      <c r="S1435" s="62"/>
      <c r="T1435" s="62"/>
      <c r="U1435" s="63">
        <f t="shared" si="252"/>
        <v>0</v>
      </c>
    </row>
    <row r="1436" spans="1:21" ht="15" hidden="1" customHeight="1" x14ac:dyDescent="0.3">
      <c r="A1436" s="330"/>
      <c r="B1436" s="56">
        <v>114</v>
      </c>
      <c r="C1436" s="57" t="str">
        <f t="shared" ca="1" si="253"/>
        <v>13.9</v>
      </c>
      <c r="D1436" s="57" t="str">
        <f t="shared" ca="1" si="254"/>
        <v>c</v>
      </c>
      <c r="E1436" s="57" t="s">
        <v>10</v>
      </c>
      <c r="F1436" s="64" t="str">
        <f t="shared" ca="1" si="255"/>
        <v>https://conservatoire.agglo-larochelle.fr/</v>
      </c>
      <c r="G1436" s="57" t="str">
        <f t="shared" ca="1" si="256"/>
        <v>AA</v>
      </c>
      <c r="H1436" s="57" t="str">
        <f t="shared" ca="1" si="257"/>
        <v/>
      </c>
      <c r="I1436" s="57" t="str">
        <f t="shared" ca="1" si="258"/>
        <v/>
      </c>
      <c r="J1436" s="59" t="str">
        <f t="shared" ca="1" si="259"/>
        <v/>
      </c>
      <c r="K1436" s="60" t="str">
        <f t="shared" ca="1" si="260"/>
        <v/>
      </c>
      <c r="L1436" s="60"/>
      <c r="M1436" s="60">
        <f t="shared" ca="1" si="261"/>
        <v>0</v>
      </c>
      <c r="N1436" s="61" t="str">
        <f t="shared" ca="1" si="262"/>
        <v/>
      </c>
      <c r="O1436" s="61"/>
      <c r="P1436" s="62"/>
      <c r="Q1436" s="62"/>
      <c r="R1436" s="62"/>
      <c r="S1436" s="62"/>
      <c r="T1436" s="62"/>
      <c r="U1436" s="63">
        <f t="shared" si="252"/>
        <v>0</v>
      </c>
    </row>
    <row r="1437" spans="1:21" ht="15" hidden="1" customHeight="1" x14ac:dyDescent="0.3">
      <c r="A1437" s="330"/>
      <c r="B1437" s="56">
        <v>114</v>
      </c>
      <c r="C1437" s="57" t="str">
        <f t="shared" ca="1" si="253"/>
        <v>13.9</v>
      </c>
      <c r="D1437" s="57" t="str">
        <f t="shared" ca="1" si="254"/>
        <v>c</v>
      </c>
      <c r="E1437" s="57" t="s">
        <v>13</v>
      </c>
      <c r="F1437" s="64" t="str">
        <f t="shared" ca="1" si="255"/>
        <v>https://conservatoire.agglo-larochelle.fr/plan-du-site</v>
      </c>
      <c r="G1437" s="57" t="str">
        <f t="shared" ca="1" si="256"/>
        <v>AA</v>
      </c>
      <c r="H1437" s="57" t="str">
        <f t="shared" ca="1" si="257"/>
        <v/>
      </c>
      <c r="I1437" s="57" t="str">
        <f t="shared" ca="1" si="258"/>
        <v/>
      </c>
      <c r="J1437" s="59" t="str">
        <f t="shared" ca="1" si="259"/>
        <v/>
      </c>
      <c r="K1437" s="60" t="str">
        <f t="shared" ca="1" si="260"/>
        <v/>
      </c>
      <c r="L1437" s="60"/>
      <c r="M1437" s="60">
        <f t="shared" ca="1" si="261"/>
        <v>0</v>
      </c>
      <c r="N1437" s="61" t="str">
        <f t="shared" ca="1" si="262"/>
        <v/>
      </c>
      <c r="O1437" s="61"/>
      <c r="P1437" s="62"/>
      <c r="Q1437" s="62"/>
      <c r="R1437" s="62"/>
      <c r="S1437" s="62"/>
      <c r="T1437" s="62"/>
      <c r="U1437" s="63">
        <f t="shared" si="252"/>
        <v>0</v>
      </c>
    </row>
    <row r="1438" spans="1:21" ht="15" hidden="1" customHeight="1" x14ac:dyDescent="0.3">
      <c r="A1438" s="330"/>
      <c r="B1438" s="56">
        <v>114</v>
      </c>
      <c r="C1438" s="57" t="str">
        <f t="shared" ca="1" si="253"/>
        <v>13.9</v>
      </c>
      <c r="D1438" s="57" t="str">
        <f t="shared" ca="1" si="254"/>
        <v>c</v>
      </c>
      <c r="E1438" s="57" t="s">
        <v>16</v>
      </c>
      <c r="F1438" s="64" t="str">
        <f t="shared" ca="1" si="255"/>
        <v>https://conservatoire.agglo-larochelle.fr/musique</v>
      </c>
      <c r="G1438" s="57" t="str">
        <f t="shared" ca="1" si="256"/>
        <v>AA</v>
      </c>
      <c r="H1438" s="57" t="str">
        <f t="shared" ca="1" si="257"/>
        <v/>
      </c>
      <c r="I1438" s="57" t="str">
        <f t="shared" ca="1" si="258"/>
        <v/>
      </c>
      <c r="J1438" s="59" t="str">
        <f t="shared" ca="1" si="259"/>
        <v/>
      </c>
      <c r="K1438" s="60" t="str">
        <f t="shared" ca="1" si="260"/>
        <v/>
      </c>
      <c r="L1438" s="60"/>
      <c r="M1438" s="60">
        <f t="shared" ca="1" si="261"/>
        <v>0</v>
      </c>
      <c r="N1438" s="61" t="str">
        <f t="shared" ca="1" si="262"/>
        <v/>
      </c>
      <c r="O1438" s="61"/>
      <c r="P1438" s="62"/>
      <c r="Q1438" s="62"/>
      <c r="R1438" s="62"/>
      <c r="S1438" s="62"/>
      <c r="T1438" s="62"/>
      <c r="U1438" s="63">
        <f t="shared" si="252"/>
        <v>0</v>
      </c>
    </row>
    <row r="1439" spans="1:21" ht="15" hidden="1" customHeight="1" x14ac:dyDescent="0.3">
      <c r="A1439" s="330"/>
      <c r="B1439" s="56">
        <v>114</v>
      </c>
      <c r="C1439" s="57" t="str">
        <f t="shared" ca="1" si="253"/>
        <v>13.9</v>
      </c>
      <c r="D1439" s="57" t="str">
        <f t="shared" ca="1" si="254"/>
        <v>c</v>
      </c>
      <c r="E1439" s="57" t="s">
        <v>19</v>
      </c>
      <c r="F1439" s="64" t="str">
        <f t="shared" ca="1" si="255"/>
        <v>https://conservatoire.agglo-larochelle.fr/musique/parcours-du-musicien</v>
      </c>
      <c r="G1439" s="57" t="str">
        <f t="shared" ca="1" si="256"/>
        <v>AA</v>
      </c>
      <c r="H1439" s="57" t="str">
        <f t="shared" ca="1" si="257"/>
        <v/>
      </c>
      <c r="I1439" s="57" t="str">
        <f t="shared" ca="1" si="258"/>
        <v/>
      </c>
      <c r="J1439" s="59" t="str">
        <f t="shared" ca="1" si="259"/>
        <v/>
      </c>
      <c r="K1439" s="60" t="str">
        <f t="shared" ca="1" si="260"/>
        <v/>
      </c>
      <c r="L1439" s="60"/>
      <c r="M1439" s="60">
        <f t="shared" ca="1" si="261"/>
        <v>0</v>
      </c>
      <c r="N1439" s="61" t="str">
        <f t="shared" ca="1" si="262"/>
        <v/>
      </c>
      <c r="O1439" s="61"/>
      <c r="P1439" s="62"/>
      <c r="Q1439" s="62"/>
      <c r="R1439" s="62"/>
      <c r="S1439" s="62"/>
      <c r="T1439" s="62"/>
      <c r="U1439" s="63">
        <f t="shared" si="252"/>
        <v>0</v>
      </c>
    </row>
    <row r="1440" spans="1:21" ht="15" hidden="1" customHeight="1" x14ac:dyDescent="0.3">
      <c r="A1440" s="330"/>
      <c r="B1440" s="56">
        <v>114</v>
      </c>
      <c r="C1440" s="57" t="str">
        <f t="shared" ca="1" si="253"/>
        <v>13.9</v>
      </c>
      <c r="D1440" s="57" t="str">
        <f t="shared" ca="1" si="254"/>
        <v>c</v>
      </c>
      <c r="E1440" s="57" t="s">
        <v>22</v>
      </c>
      <c r="F1440" s="64" t="str">
        <f t="shared" ca="1" si="255"/>
        <v>https://conservatoire.agglo-larochelle.fr/musique/enseignants-musique</v>
      </c>
      <c r="G1440" s="57" t="str">
        <f t="shared" ca="1" si="256"/>
        <v>AA</v>
      </c>
      <c r="H1440" s="57" t="str">
        <f t="shared" ca="1" si="257"/>
        <v/>
      </c>
      <c r="I1440" s="57" t="str">
        <f t="shared" ca="1" si="258"/>
        <v/>
      </c>
      <c r="J1440" s="59" t="str">
        <f t="shared" ca="1" si="259"/>
        <v/>
      </c>
      <c r="K1440" s="60" t="str">
        <f t="shared" ca="1" si="260"/>
        <v/>
      </c>
      <c r="L1440" s="60"/>
      <c r="M1440" s="60">
        <f t="shared" ca="1" si="261"/>
        <v>0</v>
      </c>
      <c r="N1440" s="61" t="str">
        <f t="shared" ca="1" si="262"/>
        <v/>
      </c>
      <c r="O1440" s="61"/>
      <c r="P1440" s="62"/>
      <c r="Q1440" s="62"/>
      <c r="R1440" s="62"/>
      <c r="S1440" s="62"/>
      <c r="T1440" s="62"/>
      <c r="U1440" s="63">
        <f t="shared" si="252"/>
        <v>0</v>
      </c>
    </row>
    <row r="1441" spans="1:21" ht="15" hidden="1" customHeight="1" x14ac:dyDescent="0.3">
      <c r="A1441" s="330"/>
      <c r="B1441" s="56">
        <v>114</v>
      </c>
      <c r="C1441" s="57" t="str">
        <f t="shared" ca="1" si="253"/>
        <v>13.9</v>
      </c>
      <c r="D1441" s="57" t="str">
        <f t="shared" ca="1" si="254"/>
        <v>c</v>
      </c>
      <c r="E1441" s="57" t="s">
        <v>25</v>
      </c>
      <c r="F1441" s="64" t="str">
        <f t="shared" ca="1" si="255"/>
        <v>https://conservatoire.agglo-larochelle.fr/agenda?</v>
      </c>
      <c r="G1441" s="57" t="str">
        <f t="shared" ca="1" si="256"/>
        <v>AA</v>
      </c>
      <c r="H1441" s="57" t="str">
        <f t="shared" ca="1" si="257"/>
        <v/>
      </c>
      <c r="I1441" s="57" t="str">
        <f t="shared" ca="1" si="258"/>
        <v/>
      </c>
      <c r="J1441" s="59" t="str">
        <f t="shared" ca="1" si="259"/>
        <v/>
      </c>
      <c r="K1441" s="60" t="str">
        <f t="shared" ca="1" si="260"/>
        <v/>
      </c>
      <c r="L1441" s="60"/>
      <c r="M1441" s="60">
        <f t="shared" ca="1" si="261"/>
        <v>0</v>
      </c>
      <c r="N1441" s="61" t="str">
        <f t="shared" ca="1" si="262"/>
        <v/>
      </c>
      <c r="O1441" s="61"/>
      <c r="P1441" s="62"/>
      <c r="Q1441" s="62"/>
      <c r="R1441" s="62"/>
      <c r="S1441" s="62"/>
      <c r="T1441" s="62"/>
      <c r="U1441" s="63">
        <f t="shared" si="252"/>
        <v>0</v>
      </c>
    </row>
    <row r="1442" spans="1:21" ht="15" hidden="1" customHeight="1" x14ac:dyDescent="0.3">
      <c r="A1442" s="330"/>
      <c r="B1442" s="56">
        <v>114</v>
      </c>
      <c r="C1442" s="57" t="str">
        <f t="shared" ca="1" si="253"/>
        <v>13.9</v>
      </c>
      <c r="D1442" s="57" t="str">
        <f t="shared" ca="1" si="254"/>
        <v>c</v>
      </c>
      <c r="E1442" s="57" t="s">
        <v>28</v>
      </c>
      <c r="F1442" s="64" t="str">
        <f t="shared" ca="1" si="255"/>
        <v>https://conservatoire.agglo-larochelle.fr/agenda?article=conservatoire-funky-band-et-ateliers-musiques-actuelles</v>
      </c>
      <c r="G1442" s="57" t="str">
        <f t="shared" ca="1" si="256"/>
        <v>AA</v>
      </c>
      <c r="H1442" s="57" t="str">
        <f t="shared" ca="1" si="257"/>
        <v/>
      </c>
      <c r="I1442" s="57" t="str">
        <f t="shared" ca="1" si="258"/>
        <v/>
      </c>
      <c r="J1442" s="59" t="str">
        <f t="shared" ca="1" si="259"/>
        <v/>
      </c>
      <c r="K1442" s="60" t="str">
        <f t="shared" ca="1" si="260"/>
        <v/>
      </c>
      <c r="L1442" s="60"/>
      <c r="M1442" s="60">
        <f t="shared" ca="1" si="261"/>
        <v>0</v>
      </c>
      <c r="N1442" s="61" t="str">
        <f t="shared" ca="1" si="262"/>
        <v/>
      </c>
      <c r="O1442" s="61"/>
      <c r="P1442" s="62"/>
      <c r="Q1442" s="62"/>
      <c r="R1442" s="62"/>
      <c r="S1442" s="62"/>
      <c r="T1442" s="62"/>
      <c r="U1442" s="63">
        <f t="shared" si="252"/>
        <v>0</v>
      </c>
    </row>
    <row r="1443" spans="1:21" ht="15" hidden="1" customHeight="1" x14ac:dyDescent="0.3">
      <c r="A1443" s="330"/>
      <c r="B1443" s="56">
        <v>114</v>
      </c>
      <c r="C1443" s="57" t="str">
        <f t="shared" ca="1" si="253"/>
        <v>13.9</v>
      </c>
      <c r="D1443" s="57" t="str">
        <f t="shared" ca="1" si="254"/>
        <v>c</v>
      </c>
      <c r="E1443" s="57" t="s">
        <v>31</v>
      </c>
      <c r="F1443" s="64" t="str">
        <f t="shared" ca="1" si="255"/>
        <v>https://conservatoire.agglo-larochelle.fr/actualites</v>
      </c>
      <c r="G1443" s="57" t="str">
        <f t="shared" ca="1" si="256"/>
        <v>AA</v>
      </c>
      <c r="H1443" s="57" t="str">
        <f t="shared" ca="1" si="257"/>
        <v/>
      </c>
      <c r="I1443" s="57" t="str">
        <f t="shared" ca="1" si="258"/>
        <v/>
      </c>
      <c r="J1443" s="59" t="str">
        <f t="shared" ca="1" si="259"/>
        <v/>
      </c>
      <c r="K1443" s="60" t="str">
        <f t="shared" ca="1" si="260"/>
        <v/>
      </c>
      <c r="L1443" s="60"/>
      <c r="M1443" s="60">
        <f t="shared" ca="1" si="261"/>
        <v>0</v>
      </c>
      <c r="N1443" s="61" t="str">
        <f t="shared" ca="1" si="262"/>
        <v/>
      </c>
      <c r="O1443" s="61"/>
      <c r="P1443" s="62"/>
      <c r="Q1443" s="62"/>
      <c r="R1443" s="62"/>
      <c r="S1443" s="62"/>
      <c r="T1443" s="62"/>
      <c r="U1443" s="63">
        <f t="shared" si="252"/>
        <v>0</v>
      </c>
    </row>
    <row r="1444" spans="1:21" ht="15" hidden="1" customHeight="1" x14ac:dyDescent="0.3">
      <c r="A1444" s="330"/>
      <c r="B1444" s="56">
        <v>114</v>
      </c>
      <c r="C1444" s="57" t="str">
        <f t="shared" ca="1" si="253"/>
        <v>13.9</v>
      </c>
      <c r="D1444" s="57" t="str">
        <f t="shared" ca="1" si="254"/>
        <v>c</v>
      </c>
      <c r="E1444" s="57" t="s">
        <v>34</v>
      </c>
      <c r="F1444" s="64" t="str">
        <f t="shared" ca="1" si="255"/>
        <v>https://conservatoire.agglo-larochelle.fr/-/ouverture-de-saison</v>
      </c>
      <c r="G1444" s="57" t="str">
        <f t="shared" ca="1" si="256"/>
        <v>AA</v>
      </c>
      <c r="H1444" s="57" t="str">
        <f t="shared" ca="1" si="257"/>
        <v/>
      </c>
      <c r="I1444" s="57" t="str">
        <f t="shared" ca="1" si="258"/>
        <v/>
      </c>
      <c r="J1444" s="59" t="str">
        <f t="shared" ca="1" si="259"/>
        <v/>
      </c>
      <c r="K1444" s="60" t="str">
        <f t="shared" ca="1" si="260"/>
        <v/>
      </c>
      <c r="L1444" s="60"/>
      <c r="M1444" s="60">
        <f t="shared" ca="1" si="261"/>
        <v>0</v>
      </c>
      <c r="N1444" s="61" t="str">
        <f t="shared" ca="1" si="262"/>
        <v/>
      </c>
      <c r="O1444" s="61"/>
      <c r="P1444" s="62"/>
      <c r="Q1444" s="62"/>
      <c r="R1444" s="62"/>
      <c r="S1444" s="62"/>
      <c r="T1444" s="62"/>
      <c r="U1444" s="63">
        <f t="shared" si="252"/>
        <v>0</v>
      </c>
    </row>
    <row r="1445" spans="1:21" ht="15" hidden="1" customHeight="1" x14ac:dyDescent="0.3">
      <c r="A1445" s="330"/>
      <c r="B1445" s="56">
        <v>114</v>
      </c>
      <c r="C1445" s="57" t="str">
        <f t="shared" ca="1" si="253"/>
        <v>13.9</v>
      </c>
      <c r="D1445" s="57" t="str">
        <f t="shared" ca="1" si="254"/>
        <v>c</v>
      </c>
      <c r="E1445" s="57" t="s">
        <v>37</v>
      </c>
      <c r="F1445" s="64" t="str">
        <f t="shared" ca="1" si="255"/>
        <v>https://conservatoire.agglo-larochelle.fr/contactez-nous</v>
      </c>
      <c r="G1445" s="57" t="str">
        <f t="shared" ca="1" si="256"/>
        <v>AA</v>
      </c>
      <c r="H1445" s="57" t="str">
        <f t="shared" ca="1" si="257"/>
        <v/>
      </c>
      <c r="I1445" s="57" t="str">
        <f t="shared" ca="1" si="258"/>
        <v/>
      </c>
      <c r="J1445" s="59" t="str">
        <f t="shared" ca="1" si="259"/>
        <v/>
      </c>
      <c r="K1445" s="60" t="str">
        <f t="shared" ca="1" si="260"/>
        <v/>
      </c>
      <c r="L1445" s="60"/>
      <c r="M1445" s="60">
        <f t="shared" ca="1" si="261"/>
        <v>0</v>
      </c>
      <c r="N1445" s="61" t="str">
        <f t="shared" ca="1" si="262"/>
        <v/>
      </c>
      <c r="O1445" s="61"/>
      <c r="P1445" s="62"/>
      <c r="Q1445" s="62"/>
      <c r="R1445" s="62"/>
      <c r="S1445" s="62"/>
      <c r="T1445" s="62"/>
      <c r="U1445" s="63">
        <f t="shared" si="252"/>
        <v>0</v>
      </c>
    </row>
    <row r="1446" spans="1:21" ht="15" hidden="1" customHeight="1" x14ac:dyDescent="0.3">
      <c r="A1446" s="330"/>
      <c r="B1446" s="56">
        <v>114</v>
      </c>
      <c r="C1446" s="57" t="str">
        <f t="shared" ca="1" si="253"/>
        <v>13.9</v>
      </c>
      <c r="D1446" s="57" t="str">
        <f t="shared" ca="1" si="254"/>
        <v>c</v>
      </c>
      <c r="E1446" s="57" t="s">
        <v>40</v>
      </c>
      <c r="F1446" s="64" t="str">
        <f t="shared" ca="1" si="255"/>
        <v>https://conservatoire.agglo-larochelle.fr/pratique/reseau-des-ecoles-de-l-agglo?article=puilboreau-a-deux-pas-de-la</v>
      </c>
      <c r="G1446" s="57" t="str">
        <f t="shared" ca="1" si="256"/>
        <v>AA</v>
      </c>
      <c r="H1446" s="57" t="str">
        <f t="shared" ca="1" si="257"/>
        <v/>
      </c>
      <c r="I1446" s="57" t="str">
        <f t="shared" ca="1" si="258"/>
        <v/>
      </c>
      <c r="J1446" s="59" t="str">
        <f t="shared" ca="1" si="259"/>
        <v/>
      </c>
      <c r="K1446" s="60" t="str">
        <f t="shared" ca="1" si="260"/>
        <v/>
      </c>
      <c r="L1446" s="60"/>
      <c r="M1446" s="60">
        <f t="shared" ca="1" si="261"/>
        <v>0</v>
      </c>
      <c r="N1446" s="61" t="str">
        <f t="shared" ca="1" si="262"/>
        <v/>
      </c>
      <c r="O1446" s="61"/>
      <c r="P1446" s="62"/>
      <c r="Q1446" s="62"/>
      <c r="R1446" s="62"/>
      <c r="S1446" s="62"/>
      <c r="T1446" s="62"/>
      <c r="U1446" s="63">
        <f t="shared" si="252"/>
        <v>0</v>
      </c>
    </row>
    <row r="1447" spans="1:21" ht="15" hidden="1" customHeight="1" x14ac:dyDescent="0.3">
      <c r="A1447" s="330"/>
      <c r="B1447" s="56">
        <v>114</v>
      </c>
      <c r="C1447" s="57" t="str">
        <f t="shared" ca="1" si="253"/>
        <v>13.9</v>
      </c>
      <c r="D1447" s="57" t="str">
        <f t="shared" ca="1" si="254"/>
        <v>c</v>
      </c>
      <c r="E1447" s="57" t="s">
        <v>43</v>
      </c>
      <c r="F1447" s="64" t="str">
        <f t="shared" ca="1" si="255"/>
        <v>https://conservatoire.agglo-larochelle.fr/ressources-documentaires</v>
      </c>
      <c r="G1447" s="57" t="str">
        <f t="shared" ca="1" si="256"/>
        <v>AA</v>
      </c>
      <c r="H1447" s="57" t="str">
        <f t="shared" ca="1" si="257"/>
        <v/>
      </c>
      <c r="I1447" s="57" t="str">
        <f t="shared" ca="1" si="258"/>
        <v/>
      </c>
      <c r="J1447" s="59" t="str">
        <f t="shared" ca="1" si="259"/>
        <v/>
      </c>
      <c r="K1447" s="60" t="str">
        <f t="shared" ca="1" si="260"/>
        <v/>
      </c>
      <c r="L1447" s="60"/>
      <c r="M1447" s="60">
        <f t="shared" ca="1" si="261"/>
        <v>0</v>
      </c>
      <c r="N1447" s="61" t="str">
        <f t="shared" ca="1" si="262"/>
        <v/>
      </c>
      <c r="O1447" s="61"/>
      <c r="P1447" s="62"/>
      <c r="Q1447" s="62"/>
      <c r="R1447" s="62"/>
      <c r="S1447" s="62"/>
      <c r="T1447" s="62"/>
      <c r="U1447" s="63">
        <f t="shared" si="252"/>
        <v>0</v>
      </c>
    </row>
    <row r="1448" spans="1:21" ht="15" hidden="1" customHeight="1" x14ac:dyDescent="0.3">
      <c r="A1448" s="330"/>
      <c r="B1448" s="46">
        <v>114</v>
      </c>
      <c r="C1448" s="47" t="str">
        <f t="shared" ca="1" si="253"/>
        <v>13.9</v>
      </c>
      <c r="D1448" s="47" t="str">
        <f t="shared" ca="1" si="254"/>
        <v>c</v>
      </c>
      <c r="E1448" s="47" t="s">
        <v>46</v>
      </c>
      <c r="F1448" s="65" t="str">
        <f t="shared" ca="1" si="255"/>
        <v>https://conservatoire.agglo-larochelle.fr/accessibilite</v>
      </c>
      <c r="G1448" s="47" t="str">
        <f t="shared" ca="1" si="256"/>
        <v>AA</v>
      </c>
      <c r="H1448" s="47" t="str">
        <f t="shared" ca="1" si="257"/>
        <v/>
      </c>
      <c r="I1448" s="47" t="str">
        <f t="shared" ca="1" si="258"/>
        <v/>
      </c>
      <c r="J1448" s="49" t="str">
        <f t="shared" ca="1" si="259"/>
        <v/>
      </c>
      <c r="K1448" s="50" t="str">
        <f t="shared" ca="1" si="260"/>
        <v/>
      </c>
      <c r="L1448" s="50"/>
      <c r="M1448" s="50">
        <f t="shared" ca="1" si="261"/>
        <v>0</v>
      </c>
      <c r="N1448" s="51" t="str">
        <f t="shared" ca="1" si="262"/>
        <v/>
      </c>
      <c r="O1448" s="51"/>
      <c r="P1448" s="52"/>
      <c r="Q1448" s="52"/>
      <c r="R1448" s="52"/>
      <c r="S1448" s="52"/>
      <c r="T1448" s="52"/>
      <c r="U1448" s="53">
        <f t="shared" si="252"/>
        <v>0</v>
      </c>
    </row>
    <row r="1449" spans="1:21" ht="15" hidden="1" customHeight="1" x14ac:dyDescent="0.3">
      <c r="A1449" s="330"/>
      <c r="B1449" s="56">
        <v>114</v>
      </c>
      <c r="C1449" s="57" t="str">
        <f t="shared" ca="1" si="253"/>
        <v>13.9</v>
      </c>
      <c r="D1449" s="57" t="str">
        <f t="shared" ca="1" si="254"/>
        <v>c</v>
      </c>
      <c r="E1449" s="57" t="s">
        <v>49</v>
      </c>
      <c r="F1449" s="64" t="str">
        <f t="shared" ca="1" si="255"/>
        <v>https://conservatoire.agglo-larochelle.fr/mentions-legales</v>
      </c>
      <c r="G1449" s="57" t="str">
        <f t="shared" ca="1" si="256"/>
        <v>AA</v>
      </c>
      <c r="H1449" s="57" t="str">
        <f t="shared" ca="1" si="257"/>
        <v/>
      </c>
      <c r="I1449" s="57" t="str">
        <f t="shared" ca="1" si="258"/>
        <v/>
      </c>
      <c r="J1449" s="59" t="str">
        <f t="shared" ca="1" si="259"/>
        <v/>
      </c>
      <c r="K1449" s="60" t="str">
        <f t="shared" ca="1" si="260"/>
        <v/>
      </c>
      <c r="L1449" s="60"/>
      <c r="M1449" s="60">
        <f t="shared" ca="1" si="261"/>
        <v>0</v>
      </c>
      <c r="N1449" s="61" t="str">
        <f t="shared" ca="1" si="262"/>
        <v/>
      </c>
      <c r="O1449" s="61"/>
      <c r="P1449" s="62"/>
      <c r="Q1449" s="62"/>
      <c r="R1449" s="62"/>
      <c r="S1449" s="62"/>
      <c r="T1449" s="62"/>
      <c r="U1449" s="63">
        <f t="shared" si="252"/>
        <v>0</v>
      </c>
    </row>
    <row r="1450" spans="1:21" ht="15" hidden="1" customHeight="1" x14ac:dyDescent="0.3">
      <c r="A1450" s="330"/>
      <c r="B1450" s="56">
        <v>115</v>
      </c>
      <c r="C1450" s="57" t="str">
        <f t="shared" ca="1" si="253"/>
        <v>13.10</v>
      </c>
      <c r="D1450" s="57" t="str">
        <f t="shared" ca="1" si="254"/>
        <v>na</v>
      </c>
      <c r="E1450" s="57" t="s">
        <v>10</v>
      </c>
      <c r="F1450" s="64" t="str">
        <f t="shared" ca="1" si="255"/>
        <v>https://conservatoire.agglo-larochelle.fr/</v>
      </c>
      <c r="G1450" s="57" t="str">
        <f t="shared" ca="1" si="256"/>
        <v>A</v>
      </c>
      <c r="H1450" s="57" t="str">
        <f t="shared" ca="1" si="257"/>
        <v/>
      </c>
      <c r="I1450" s="57" t="str">
        <f t="shared" ca="1" si="258"/>
        <v/>
      </c>
      <c r="J1450" s="59" t="str">
        <f t="shared" ca="1" si="259"/>
        <v/>
      </c>
      <c r="K1450" s="60" t="str">
        <f t="shared" ca="1" si="260"/>
        <v/>
      </c>
      <c r="L1450" s="60"/>
      <c r="M1450" s="60">
        <f t="shared" ca="1" si="261"/>
        <v>0</v>
      </c>
      <c r="N1450" s="61" t="str">
        <f t="shared" ca="1" si="262"/>
        <v/>
      </c>
      <c r="O1450" s="61"/>
      <c r="P1450" s="62"/>
      <c r="Q1450" s="62"/>
      <c r="R1450" s="62"/>
      <c r="S1450" s="62"/>
      <c r="T1450" s="62"/>
      <c r="U1450" s="63">
        <f t="shared" si="252"/>
        <v>0</v>
      </c>
    </row>
    <row r="1451" spans="1:21" ht="15" hidden="1" customHeight="1" x14ac:dyDescent="0.3">
      <c r="A1451" s="330"/>
      <c r="B1451" s="56">
        <v>115</v>
      </c>
      <c r="C1451" s="57" t="str">
        <f t="shared" ca="1" si="253"/>
        <v>13.10</v>
      </c>
      <c r="D1451" s="57" t="str">
        <f t="shared" ca="1" si="254"/>
        <v>na</v>
      </c>
      <c r="E1451" s="57" t="s">
        <v>13</v>
      </c>
      <c r="F1451" s="64" t="str">
        <f t="shared" ca="1" si="255"/>
        <v>https://conservatoire.agglo-larochelle.fr/plan-du-site</v>
      </c>
      <c r="G1451" s="57" t="str">
        <f t="shared" ca="1" si="256"/>
        <v>A</v>
      </c>
      <c r="H1451" s="57" t="str">
        <f t="shared" ca="1" si="257"/>
        <v/>
      </c>
      <c r="I1451" s="57" t="str">
        <f t="shared" ca="1" si="258"/>
        <v/>
      </c>
      <c r="J1451" s="59" t="str">
        <f t="shared" ca="1" si="259"/>
        <v/>
      </c>
      <c r="K1451" s="60" t="str">
        <f t="shared" ca="1" si="260"/>
        <v/>
      </c>
      <c r="L1451" s="60"/>
      <c r="M1451" s="60">
        <f t="shared" ca="1" si="261"/>
        <v>0</v>
      </c>
      <c r="N1451" s="61" t="str">
        <f t="shared" ca="1" si="262"/>
        <v/>
      </c>
      <c r="O1451" s="61"/>
      <c r="P1451" s="62"/>
      <c r="Q1451" s="62"/>
      <c r="R1451" s="62"/>
      <c r="S1451" s="62"/>
      <c r="T1451" s="62"/>
      <c r="U1451" s="63">
        <f t="shared" si="252"/>
        <v>0</v>
      </c>
    </row>
    <row r="1452" spans="1:21" ht="15" hidden="1" customHeight="1" x14ac:dyDescent="0.3">
      <c r="A1452" s="330"/>
      <c r="B1452" s="56">
        <v>115</v>
      </c>
      <c r="C1452" s="57" t="str">
        <f t="shared" ca="1" si="253"/>
        <v>13.10</v>
      </c>
      <c r="D1452" s="57" t="str">
        <f t="shared" ca="1" si="254"/>
        <v>na</v>
      </c>
      <c r="E1452" s="57" t="s">
        <v>16</v>
      </c>
      <c r="F1452" s="64" t="str">
        <f t="shared" ca="1" si="255"/>
        <v>https://conservatoire.agglo-larochelle.fr/musique</v>
      </c>
      <c r="G1452" s="57" t="str">
        <f t="shared" ca="1" si="256"/>
        <v>A</v>
      </c>
      <c r="H1452" s="57" t="str">
        <f t="shared" ca="1" si="257"/>
        <v/>
      </c>
      <c r="I1452" s="57" t="str">
        <f t="shared" ca="1" si="258"/>
        <v/>
      </c>
      <c r="J1452" s="59" t="str">
        <f t="shared" ca="1" si="259"/>
        <v/>
      </c>
      <c r="K1452" s="60" t="str">
        <f t="shared" ca="1" si="260"/>
        <v/>
      </c>
      <c r="L1452" s="60"/>
      <c r="M1452" s="60">
        <f t="shared" ca="1" si="261"/>
        <v>0</v>
      </c>
      <c r="N1452" s="61" t="str">
        <f t="shared" ca="1" si="262"/>
        <v/>
      </c>
      <c r="O1452" s="61"/>
      <c r="P1452" s="62"/>
      <c r="Q1452" s="62"/>
      <c r="R1452" s="62"/>
      <c r="S1452" s="62"/>
      <c r="T1452" s="62"/>
      <c r="U1452" s="63">
        <f t="shared" si="252"/>
        <v>0</v>
      </c>
    </row>
    <row r="1453" spans="1:21" ht="15" hidden="1" customHeight="1" x14ac:dyDescent="0.3">
      <c r="A1453" s="330"/>
      <c r="B1453" s="56">
        <v>115</v>
      </c>
      <c r="C1453" s="57" t="str">
        <f t="shared" ca="1" si="253"/>
        <v>13.10</v>
      </c>
      <c r="D1453" s="57" t="str">
        <f t="shared" ca="1" si="254"/>
        <v>na</v>
      </c>
      <c r="E1453" s="57" t="s">
        <v>19</v>
      </c>
      <c r="F1453" s="64" t="str">
        <f t="shared" ca="1" si="255"/>
        <v>https://conservatoire.agglo-larochelle.fr/musique/parcours-du-musicien</v>
      </c>
      <c r="G1453" s="57" t="str">
        <f t="shared" ca="1" si="256"/>
        <v>A</v>
      </c>
      <c r="H1453" s="57" t="str">
        <f t="shared" ca="1" si="257"/>
        <v/>
      </c>
      <c r="I1453" s="57" t="str">
        <f t="shared" ca="1" si="258"/>
        <v/>
      </c>
      <c r="J1453" s="59" t="str">
        <f t="shared" ca="1" si="259"/>
        <v/>
      </c>
      <c r="K1453" s="60" t="str">
        <f t="shared" ca="1" si="260"/>
        <v/>
      </c>
      <c r="L1453" s="60"/>
      <c r="M1453" s="60">
        <f t="shared" ca="1" si="261"/>
        <v>0</v>
      </c>
      <c r="N1453" s="61" t="str">
        <f t="shared" ca="1" si="262"/>
        <v/>
      </c>
      <c r="O1453" s="61"/>
      <c r="P1453" s="62"/>
      <c r="Q1453" s="62"/>
      <c r="R1453" s="62"/>
      <c r="S1453" s="62"/>
      <c r="T1453" s="62"/>
      <c r="U1453" s="63">
        <f t="shared" si="252"/>
        <v>0</v>
      </c>
    </row>
    <row r="1454" spans="1:21" ht="15" hidden="1" customHeight="1" x14ac:dyDescent="0.3">
      <c r="A1454" s="330"/>
      <c r="B1454" s="56">
        <v>115</v>
      </c>
      <c r="C1454" s="57" t="str">
        <f t="shared" ca="1" si="253"/>
        <v>13.10</v>
      </c>
      <c r="D1454" s="57" t="str">
        <f t="shared" ca="1" si="254"/>
        <v>na</v>
      </c>
      <c r="E1454" s="57" t="s">
        <v>22</v>
      </c>
      <c r="F1454" s="64" t="str">
        <f t="shared" ca="1" si="255"/>
        <v>https://conservatoire.agglo-larochelle.fr/musique/enseignants-musique</v>
      </c>
      <c r="G1454" s="57" t="str">
        <f t="shared" ca="1" si="256"/>
        <v>A</v>
      </c>
      <c r="H1454" s="57" t="str">
        <f t="shared" ca="1" si="257"/>
        <v/>
      </c>
      <c r="I1454" s="57" t="str">
        <f t="shared" ca="1" si="258"/>
        <v/>
      </c>
      <c r="J1454" s="59" t="str">
        <f t="shared" ca="1" si="259"/>
        <v/>
      </c>
      <c r="K1454" s="60" t="str">
        <f t="shared" ca="1" si="260"/>
        <v/>
      </c>
      <c r="L1454" s="60"/>
      <c r="M1454" s="60">
        <f t="shared" ca="1" si="261"/>
        <v>0</v>
      </c>
      <c r="N1454" s="61" t="str">
        <f t="shared" ca="1" si="262"/>
        <v/>
      </c>
      <c r="O1454" s="61"/>
      <c r="P1454" s="62"/>
      <c r="Q1454" s="62"/>
      <c r="R1454" s="62"/>
      <c r="S1454" s="62"/>
      <c r="T1454" s="62"/>
      <c r="U1454" s="63">
        <f t="shared" si="252"/>
        <v>0</v>
      </c>
    </row>
    <row r="1455" spans="1:21" ht="15" hidden="1" customHeight="1" x14ac:dyDescent="0.3">
      <c r="A1455" s="330"/>
      <c r="B1455" s="56">
        <v>115</v>
      </c>
      <c r="C1455" s="57" t="str">
        <f t="shared" ca="1" si="253"/>
        <v>13.10</v>
      </c>
      <c r="D1455" s="57" t="str">
        <f t="shared" ca="1" si="254"/>
        <v>na</v>
      </c>
      <c r="E1455" s="57" t="s">
        <v>25</v>
      </c>
      <c r="F1455" s="64" t="str">
        <f t="shared" ca="1" si="255"/>
        <v>https://conservatoire.agglo-larochelle.fr/agenda?</v>
      </c>
      <c r="G1455" s="57" t="str">
        <f t="shared" ca="1" si="256"/>
        <v>A</v>
      </c>
      <c r="H1455" s="57" t="str">
        <f t="shared" ca="1" si="257"/>
        <v/>
      </c>
      <c r="I1455" s="57" t="str">
        <f t="shared" ca="1" si="258"/>
        <v/>
      </c>
      <c r="J1455" s="59" t="str">
        <f t="shared" ca="1" si="259"/>
        <v/>
      </c>
      <c r="K1455" s="60" t="str">
        <f t="shared" ca="1" si="260"/>
        <v/>
      </c>
      <c r="L1455" s="60"/>
      <c r="M1455" s="60">
        <f t="shared" ca="1" si="261"/>
        <v>0</v>
      </c>
      <c r="N1455" s="61" t="str">
        <f t="shared" ca="1" si="262"/>
        <v/>
      </c>
      <c r="O1455" s="61"/>
      <c r="P1455" s="62"/>
      <c r="Q1455" s="62"/>
      <c r="R1455" s="62"/>
      <c r="S1455" s="62"/>
      <c r="T1455" s="62"/>
      <c r="U1455" s="63">
        <f t="shared" si="252"/>
        <v>0</v>
      </c>
    </row>
    <row r="1456" spans="1:21" ht="15" hidden="1" customHeight="1" x14ac:dyDescent="0.3">
      <c r="A1456" s="330"/>
      <c r="B1456" s="56">
        <v>115</v>
      </c>
      <c r="C1456" s="57" t="str">
        <f t="shared" ca="1" si="253"/>
        <v>13.10</v>
      </c>
      <c r="D1456" s="57" t="str">
        <f t="shared" ca="1" si="254"/>
        <v>na</v>
      </c>
      <c r="E1456" s="57" t="s">
        <v>28</v>
      </c>
      <c r="F1456" s="64" t="str">
        <f t="shared" ca="1" si="255"/>
        <v>https://conservatoire.agglo-larochelle.fr/agenda?article=conservatoire-funky-band-et-ateliers-musiques-actuelles</v>
      </c>
      <c r="G1456" s="57" t="str">
        <f t="shared" ca="1" si="256"/>
        <v>A</v>
      </c>
      <c r="H1456" s="57" t="str">
        <f t="shared" ca="1" si="257"/>
        <v/>
      </c>
      <c r="I1456" s="57" t="str">
        <f t="shared" ca="1" si="258"/>
        <v/>
      </c>
      <c r="J1456" s="59" t="str">
        <f t="shared" ca="1" si="259"/>
        <v/>
      </c>
      <c r="K1456" s="60" t="str">
        <f t="shared" ca="1" si="260"/>
        <v/>
      </c>
      <c r="L1456" s="60"/>
      <c r="M1456" s="60">
        <f t="shared" ca="1" si="261"/>
        <v>0</v>
      </c>
      <c r="N1456" s="61" t="str">
        <f t="shared" ca="1" si="262"/>
        <v/>
      </c>
      <c r="O1456" s="61"/>
      <c r="P1456" s="62"/>
      <c r="Q1456" s="62"/>
      <c r="R1456" s="62"/>
      <c r="S1456" s="62"/>
      <c r="T1456" s="62"/>
      <c r="U1456" s="63">
        <f t="shared" si="252"/>
        <v>0</v>
      </c>
    </row>
    <row r="1457" spans="1:21" ht="15" hidden="1" customHeight="1" x14ac:dyDescent="0.3">
      <c r="A1457" s="330"/>
      <c r="B1457" s="56">
        <v>115</v>
      </c>
      <c r="C1457" s="57" t="str">
        <f t="shared" ca="1" si="253"/>
        <v>13.10</v>
      </c>
      <c r="D1457" s="57" t="str">
        <f t="shared" ca="1" si="254"/>
        <v>na</v>
      </c>
      <c r="E1457" s="57" t="s">
        <v>31</v>
      </c>
      <c r="F1457" s="64" t="str">
        <f t="shared" ca="1" si="255"/>
        <v>https://conservatoire.agglo-larochelle.fr/actualites</v>
      </c>
      <c r="G1457" s="57" t="str">
        <f t="shared" ca="1" si="256"/>
        <v>A</v>
      </c>
      <c r="H1457" s="57" t="str">
        <f t="shared" ca="1" si="257"/>
        <v/>
      </c>
      <c r="I1457" s="57" t="str">
        <f t="shared" ca="1" si="258"/>
        <v/>
      </c>
      <c r="J1457" s="59" t="str">
        <f t="shared" ca="1" si="259"/>
        <v/>
      </c>
      <c r="K1457" s="60" t="str">
        <f t="shared" ca="1" si="260"/>
        <v/>
      </c>
      <c r="L1457" s="60"/>
      <c r="M1457" s="60">
        <f t="shared" ca="1" si="261"/>
        <v>0</v>
      </c>
      <c r="N1457" s="61" t="str">
        <f t="shared" ca="1" si="262"/>
        <v/>
      </c>
      <c r="O1457" s="61"/>
      <c r="P1457" s="62"/>
      <c r="Q1457" s="62"/>
      <c r="R1457" s="62"/>
      <c r="S1457" s="62"/>
      <c r="T1457" s="62"/>
      <c r="U1457" s="63">
        <f t="shared" si="252"/>
        <v>0</v>
      </c>
    </row>
    <row r="1458" spans="1:21" ht="15" hidden="1" customHeight="1" x14ac:dyDescent="0.3">
      <c r="A1458" s="330"/>
      <c r="B1458" s="56">
        <v>115</v>
      </c>
      <c r="C1458" s="57" t="str">
        <f t="shared" ca="1" si="253"/>
        <v>13.10</v>
      </c>
      <c r="D1458" s="57" t="str">
        <f t="shared" ca="1" si="254"/>
        <v>na</v>
      </c>
      <c r="E1458" s="57" t="s">
        <v>34</v>
      </c>
      <c r="F1458" s="64" t="str">
        <f t="shared" ca="1" si="255"/>
        <v>https://conservatoire.agglo-larochelle.fr/-/ouverture-de-saison</v>
      </c>
      <c r="G1458" s="57" t="str">
        <f t="shared" ca="1" si="256"/>
        <v>A</v>
      </c>
      <c r="H1458" s="57" t="str">
        <f t="shared" ca="1" si="257"/>
        <v/>
      </c>
      <c r="I1458" s="57" t="str">
        <f t="shared" ca="1" si="258"/>
        <v/>
      </c>
      <c r="J1458" s="59" t="str">
        <f t="shared" ca="1" si="259"/>
        <v/>
      </c>
      <c r="K1458" s="60" t="str">
        <f t="shared" ca="1" si="260"/>
        <v/>
      </c>
      <c r="L1458" s="60"/>
      <c r="M1458" s="60">
        <f t="shared" ca="1" si="261"/>
        <v>0</v>
      </c>
      <c r="N1458" s="61" t="str">
        <f t="shared" ca="1" si="262"/>
        <v/>
      </c>
      <c r="O1458" s="61"/>
      <c r="P1458" s="62"/>
      <c r="Q1458" s="62"/>
      <c r="R1458" s="62"/>
      <c r="S1458" s="62"/>
      <c r="T1458" s="62"/>
      <c r="U1458" s="63">
        <f t="shared" si="252"/>
        <v>0</v>
      </c>
    </row>
    <row r="1459" spans="1:21" ht="15" hidden="1" customHeight="1" x14ac:dyDescent="0.3">
      <c r="A1459" s="330"/>
      <c r="B1459" s="56">
        <v>115</v>
      </c>
      <c r="C1459" s="57" t="str">
        <f t="shared" ca="1" si="253"/>
        <v>13.10</v>
      </c>
      <c r="D1459" s="57" t="str">
        <f t="shared" ca="1" si="254"/>
        <v>na</v>
      </c>
      <c r="E1459" s="57" t="s">
        <v>37</v>
      </c>
      <c r="F1459" s="64" t="str">
        <f t="shared" ca="1" si="255"/>
        <v>https://conservatoire.agglo-larochelle.fr/contactez-nous</v>
      </c>
      <c r="G1459" s="57" t="str">
        <f t="shared" ca="1" si="256"/>
        <v>A</v>
      </c>
      <c r="H1459" s="57" t="str">
        <f t="shared" ca="1" si="257"/>
        <v/>
      </c>
      <c r="I1459" s="57" t="str">
        <f t="shared" ca="1" si="258"/>
        <v/>
      </c>
      <c r="J1459" s="59" t="str">
        <f t="shared" ca="1" si="259"/>
        <v/>
      </c>
      <c r="K1459" s="60" t="str">
        <f t="shared" ca="1" si="260"/>
        <v/>
      </c>
      <c r="L1459" s="60"/>
      <c r="M1459" s="60">
        <f t="shared" ca="1" si="261"/>
        <v>0</v>
      </c>
      <c r="N1459" s="61" t="str">
        <f t="shared" ca="1" si="262"/>
        <v/>
      </c>
      <c r="O1459" s="61"/>
      <c r="P1459" s="62"/>
      <c r="Q1459" s="62"/>
      <c r="R1459" s="62"/>
      <c r="S1459" s="62"/>
      <c r="T1459" s="62"/>
      <c r="U1459" s="63">
        <f t="shared" si="252"/>
        <v>0</v>
      </c>
    </row>
    <row r="1460" spans="1:21" ht="15" hidden="1" customHeight="1" x14ac:dyDescent="0.3">
      <c r="A1460" s="330"/>
      <c r="B1460" s="56">
        <v>115</v>
      </c>
      <c r="C1460" s="57" t="str">
        <f t="shared" ca="1" si="253"/>
        <v>13.10</v>
      </c>
      <c r="D1460" s="57" t="str">
        <f t="shared" ca="1" si="254"/>
        <v>na</v>
      </c>
      <c r="E1460" s="57" t="s">
        <v>40</v>
      </c>
      <c r="F1460" s="64" t="str">
        <f t="shared" ca="1" si="255"/>
        <v>https://conservatoire.agglo-larochelle.fr/pratique/reseau-des-ecoles-de-l-agglo?article=puilboreau-a-deux-pas-de-la</v>
      </c>
      <c r="G1460" s="57" t="str">
        <f t="shared" ca="1" si="256"/>
        <v>A</v>
      </c>
      <c r="H1460" s="57" t="str">
        <f t="shared" ca="1" si="257"/>
        <v/>
      </c>
      <c r="I1460" s="57" t="str">
        <f t="shared" ca="1" si="258"/>
        <v/>
      </c>
      <c r="J1460" s="59" t="str">
        <f t="shared" ca="1" si="259"/>
        <v/>
      </c>
      <c r="K1460" s="60" t="str">
        <f t="shared" ca="1" si="260"/>
        <v/>
      </c>
      <c r="L1460" s="60"/>
      <c r="M1460" s="60">
        <f t="shared" ca="1" si="261"/>
        <v>0</v>
      </c>
      <c r="N1460" s="61" t="str">
        <f t="shared" ca="1" si="262"/>
        <v/>
      </c>
      <c r="O1460" s="61"/>
      <c r="P1460" s="62"/>
      <c r="Q1460" s="62"/>
      <c r="R1460" s="62"/>
      <c r="S1460" s="62"/>
      <c r="T1460" s="62"/>
      <c r="U1460" s="63">
        <f t="shared" si="252"/>
        <v>0</v>
      </c>
    </row>
    <row r="1461" spans="1:21" ht="15" hidden="1" customHeight="1" x14ac:dyDescent="0.3">
      <c r="A1461" s="330"/>
      <c r="B1461" s="56">
        <v>115</v>
      </c>
      <c r="C1461" s="57" t="str">
        <f t="shared" ca="1" si="253"/>
        <v>13.10</v>
      </c>
      <c r="D1461" s="57" t="str">
        <f t="shared" ca="1" si="254"/>
        <v>na</v>
      </c>
      <c r="E1461" s="57" t="s">
        <v>43</v>
      </c>
      <c r="F1461" s="64" t="str">
        <f t="shared" ca="1" si="255"/>
        <v>https://conservatoire.agglo-larochelle.fr/ressources-documentaires</v>
      </c>
      <c r="G1461" s="57" t="str">
        <f t="shared" ca="1" si="256"/>
        <v>A</v>
      </c>
      <c r="H1461" s="57" t="str">
        <f t="shared" ca="1" si="257"/>
        <v/>
      </c>
      <c r="I1461" s="57" t="str">
        <f t="shared" ca="1" si="258"/>
        <v/>
      </c>
      <c r="J1461" s="59" t="str">
        <f t="shared" ca="1" si="259"/>
        <v/>
      </c>
      <c r="K1461" s="60" t="str">
        <f t="shared" ca="1" si="260"/>
        <v/>
      </c>
      <c r="L1461" s="60"/>
      <c r="M1461" s="60">
        <f t="shared" ca="1" si="261"/>
        <v>0</v>
      </c>
      <c r="N1461" s="61" t="str">
        <f t="shared" ca="1" si="262"/>
        <v/>
      </c>
      <c r="O1461" s="61"/>
      <c r="P1461" s="62"/>
      <c r="Q1461" s="62"/>
      <c r="R1461" s="62"/>
      <c r="S1461" s="62"/>
      <c r="T1461" s="62"/>
      <c r="U1461" s="63">
        <f t="shared" si="252"/>
        <v>0</v>
      </c>
    </row>
    <row r="1462" spans="1:21" ht="15" hidden="1" customHeight="1" x14ac:dyDescent="0.3">
      <c r="A1462" s="330"/>
      <c r="B1462" s="56">
        <v>115</v>
      </c>
      <c r="C1462" s="57" t="str">
        <f t="shared" ca="1" si="253"/>
        <v>13.10</v>
      </c>
      <c r="D1462" s="57" t="str">
        <f t="shared" ca="1" si="254"/>
        <v>na</v>
      </c>
      <c r="E1462" s="57" t="s">
        <v>46</v>
      </c>
      <c r="F1462" s="64" t="str">
        <f t="shared" ca="1" si="255"/>
        <v>https://conservatoire.agglo-larochelle.fr/accessibilite</v>
      </c>
      <c r="G1462" s="57" t="str">
        <f t="shared" ca="1" si="256"/>
        <v>A</v>
      </c>
      <c r="H1462" s="57" t="str">
        <f t="shared" ca="1" si="257"/>
        <v/>
      </c>
      <c r="I1462" s="57" t="str">
        <f t="shared" ca="1" si="258"/>
        <v/>
      </c>
      <c r="J1462" s="59" t="str">
        <f t="shared" ca="1" si="259"/>
        <v/>
      </c>
      <c r="K1462" s="60" t="str">
        <f t="shared" ca="1" si="260"/>
        <v/>
      </c>
      <c r="L1462" s="60"/>
      <c r="M1462" s="60">
        <f t="shared" ca="1" si="261"/>
        <v>0</v>
      </c>
      <c r="N1462" s="61" t="str">
        <f t="shared" ca="1" si="262"/>
        <v/>
      </c>
      <c r="O1462" s="61"/>
      <c r="P1462" s="62"/>
      <c r="Q1462" s="62"/>
      <c r="R1462" s="62"/>
      <c r="S1462" s="62"/>
      <c r="T1462" s="62"/>
      <c r="U1462" s="63">
        <f t="shared" si="252"/>
        <v>0</v>
      </c>
    </row>
    <row r="1463" spans="1:21" ht="15" hidden="1" customHeight="1" x14ac:dyDescent="0.3">
      <c r="A1463" s="330"/>
      <c r="B1463" s="56">
        <v>115</v>
      </c>
      <c r="C1463" s="57" t="str">
        <f t="shared" ca="1" si="253"/>
        <v>13.10</v>
      </c>
      <c r="D1463" s="57" t="str">
        <f t="shared" ca="1" si="254"/>
        <v>na</v>
      </c>
      <c r="E1463" s="57" t="s">
        <v>49</v>
      </c>
      <c r="F1463" s="64" t="str">
        <f t="shared" ca="1" si="255"/>
        <v>https://conservatoire.agglo-larochelle.fr/mentions-legales</v>
      </c>
      <c r="G1463" s="57" t="str">
        <f t="shared" ca="1" si="256"/>
        <v>A</v>
      </c>
      <c r="H1463" s="57" t="str">
        <f t="shared" ca="1" si="257"/>
        <v/>
      </c>
      <c r="I1463" s="57" t="str">
        <f t="shared" ca="1" si="258"/>
        <v/>
      </c>
      <c r="J1463" s="59" t="str">
        <f t="shared" ca="1" si="259"/>
        <v/>
      </c>
      <c r="K1463" s="60" t="str">
        <f t="shared" ca="1" si="260"/>
        <v/>
      </c>
      <c r="L1463" s="60"/>
      <c r="M1463" s="60">
        <f t="shared" ca="1" si="261"/>
        <v>0</v>
      </c>
      <c r="N1463" s="61" t="str">
        <f t="shared" ca="1" si="262"/>
        <v/>
      </c>
      <c r="O1463" s="61"/>
      <c r="P1463" s="62"/>
      <c r="Q1463" s="62"/>
      <c r="R1463" s="62"/>
      <c r="S1463" s="62"/>
      <c r="T1463" s="62"/>
      <c r="U1463" s="63">
        <f t="shared" si="252"/>
        <v>0</v>
      </c>
    </row>
    <row r="1464" spans="1:21" ht="15" hidden="1" customHeight="1" x14ac:dyDescent="0.3">
      <c r="A1464" s="330"/>
      <c r="B1464" s="56">
        <v>116</v>
      </c>
      <c r="C1464" s="57" t="str">
        <f t="shared" ca="1" si="253"/>
        <v>13.11</v>
      </c>
      <c r="D1464" s="57" t="str">
        <f t="shared" ca="1" si="254"/>
        <v>c</v>
      </c>
      <c r="E1464" s="57" t="s">
        <v>10</v>
      </c>
      <c r="F1464" s="64" t="str">
        <f t="shared" ca="1" si="255"/>
        <v>https://conservatoire.agglo-larochelle.fr/</v>
      </c>
      <c r="G1464" s="57" t="str">
        <f t="shared" ca="1" si="256"/>
        <v>A</v>
      </c>
      <c r="H1464" s="57" t="str">
        <f t="shared" ca="1" si="257"/>
        <v/>
      </c>
      <c r="I1464" s="57" t="str">
        <f t="shared" ca="1" si="258"/>
        <v/>
      </c>
      <c r="J1464" s="59" t="str">
        <f t="shared" ca="1" si="259"/>
        <v/>
      </c>
      <c r="K1464" s="60" t="str">
        <f t="shared" ca="1" si="260"/>
        <v/>
      </c>
      <c r="L1464" s="60"/>
      <c r="M1464" s="60">
        <f t="shared" ca="1" si="261"/>
        <v>0</v>
      </c>
      <c r="N1464" s="61" t="str">
        <f t="shared" ca="1" si="262"/>
        <v/>
      </c>
      <c r="O1464" s="61"/>
      <c r="P1464" s="62"/>
      <c r="Q1464" s="62"/>
      <c r="R1464" s="62"/>
      <c r="S1464" s="62"/>
      <c r="T1464" s="62"/>
      <c r="U1464" s="63">
        <f t="shared" si="252"/>
        <v>0</v>
      </c>
    </row>
    <row r="1465" spans="1:21" ht="15" hidden="1" customHeight="1" x14ac:dyDescent="0.3">
      <c r="A1465" s="330"/>
      <c r="B1465" s="56">
        <v>116</v>
      </c>
      <c r="C1465" s="57" t="str">
        <f t="shared" ca="1" si="253"/>
        <v>13.11</v>
      </c>
      <c r="D1465" s="57" t="str">
        <f t="shared" ca="1" si="254"/>
        <v>c</v>
      </c>
      <c r="E1465" s="57" t="s">
        <v>13</v>
      </c>
      <c r="F1465" s="64" t="str">
        <f t="shared" ca="1" si="255"/>
        <v>https://conservatoire.agglo-larochelle.fr/plan-du-site</v>
      </c>
      <c r="G1465" s="57" t="str">
        <f t="shared" ca="1" si="256"/>
        <v>A</v>
      </c>
      <c r="H1465" s="57" t="str">
        <f t="shared" ca="1" si="257"/>
        <v/>
      </c>
      <c r="I1465" s="57" t="str">
        <f t="shared" ca="1" si="258"/>
        <v/>
      </c>
      <c r="J1465" s="59" t="str">
        <f t="shared" ca="1" si="259"/>
        <v/>
      </c>
      <c r="K1465" s="60" t="str">
        <f t="shared" ca="1" si="260"/>
        <v/>
      </c>
      <c r="L1465" s="60"/>
      <c r="M1465" s="60">
        <f t="shared" ca="1" si="261"/>
        <v>0</v>
      </c>
      <c r="N1465" s="61" t="str">
        <f t="shared" ca="1" si="262"/>
        <v/>
      </c>
      <c r="O1465" s="61"/>
      <c r="P1465" s="62"/>
      <c r="Q1465" s="62"/>
      <c r="R1465" s="62"/>
      <c r="S1465" s="62"/>
      <c r="T1465" s="62"/>
      <c r="U1465" s="63">
        <f t="shared" si="252"/>
        <v>0</v>
      </c>
    </row>
    <row r="1466" spans="1:21" ht="15" hidden="1" customHeight="1" x14ac:dyDescent="0.3">
      <c r="A1466" s="330"/>
      <c r="B1466" s="46">
        <v>116</v>
      </c>
      <c r="C1466" s="47" t="str">
        <f t="shared" ca="1" si="253"/>
        <v>13.11</v>
      </c>
      <c r="D1466" s="47" t="str">
        <f t="shared" ca="1" si="254"/>
        <v>c</v>
      </c>
      <c r="E1466" s="47" t="s">
        <v>16</v>
      </c>
      <c r="F1466" s="65" t="str">
        <f t="shared" ca="1" si="255"/>
        <v>https://conservatoire.agglo-larochelle.fr/musique</v>
      </c>
      <c r="G1466" s="47" t="str">
        <f t="shared" ca="1" si="256"/>
        <v>A</v>
      </c>
      <c r="H1466" s="47" t="str">
        <f t="shared" ca="1" si="257"/>
        <v/>
      </c>
      <c r="I1466" s="47" t="str">
        <f t="shared" ca="1" si="258"/>
        <v/>
      </c>
      <c r="J1466" s="49" t="str">
        <f t="shared" ca="1" si="259"/>
        <v/>
      </c>
      <c r="K1466" s="50" t="str">
        <f t="shared" ca="1" si="260"/>
        <v/>
      </c>
      <c r="L1466" s="50"/>
      <c r="M1466" s="50">
        <f t="shared" ca="1" si="261"/>
        <v>0</v>
      </c>
      <c r="N1466" s="51" t="str">
        <f t="shared" ca="1" si="262"/>
        <v/>
      </c>
      <c r="O1466" s="51"/>
      <c r="P1466" s="52"/>
      <c r="Q1466" s="52"/>
      <c r="R1466" s="52"/>
      <c r="S1466" s="52"/>
      <c r="T1466" s="52"/>
      <c r="U1466" s="53">
        <f t="shared" si="252"/>
        <v>0</v>
      </c>
    </row>
    <row r="1467" spans="1:21" ht="15" hidden="1" customHeight="1" x14ac:dyDescent="0.3">
      <c r="A1467" s="330"/>
      <c r="B1467" s="56">
        <v>116</v>
      </c>
      <c r="C1467" s="57" t="str">
        <f t="shared" ca="1" si="253"/>
        <v>13.11</v>
      </c>
      <c r="D1467" s="57" t="str">
        <f t="shared" ca="1" si="254"/>
        <v>c</v>
      </c>
      <c r="E1467" s="57" t="s">
        <v>19</v>
      </c>
      <c r="F1467" s="64" t="str">
        <f t="shared" ca="1" si="255"/>
        <v>https://conservatoire.agglo-larochelle.fr/musique/parcours-du-musicien</v>
      </c>
      <c r="G1467" s="57" t="str">
        <f t="shared" ca="1" si="256"/>
        <v>A</v>
      </c>
      <c r="H1467" s="57" t="str">
        <f t="shared" ca="1" si="257"/>
        <v/>
      </c>
      <c r="I1467" s="57" t="str">
        <f t="shared" ca="1" si="258"/>
        <v/>
      </c>
      <c r="J1467" s="59" t="str">
        <f t="shared" ca="1" si="259"/>
        <v/>
      </c>
      <c r="K1467" s="60" t="str">
        <f t="shared" ca="1" si="260"/>
        <v/>
      </c>
      <c r="L1467" s="60"/>
      <c r="M1467" s="60">
        <f t="shared" ca="1" si="261"/>
        <v>0</v>
      </c>
      <c r="N1467" s="61" t="str">
        <f t="shared" ca="1" si="262"/>
        <v/>
      </c>
      <c r="O1467" s="61"/>
      <c r="P1467" s="62"/>
      <c r="Q1467" s="62"/>
      <c r="R1467" s="62"/>
      <c r="S1467" s="62"/>
      <c r="T1467" s="62"/>
      <c r="U1467" s="63">
        <f t="shared" si="252"/>
        <v>0</v>
      </c>
    </row>
    <row r="1468" spans="1:21" ht="15" hidden="1" customHeight="1" x14ac:dyDescent="0.3">
      <c r="A1468" s="330"/>
      <c r="B1468" s="56">
        <v>116</v>
      </c>
      <c r="C1468" s="57" t="str">
        <f t="shared" ca="1" si="253"/>
        <v>13.11</v>
      </c>
      <c r="D1468" s="57" t="str">
        <f t="shared" ca="1" si="254"/>
        <v>c</v>
      </c>
      <c r="E1468" s="57" t="s">
        <v>22</v>
      </c>
      <c r="F1468" s="64" t="str">
        <f t="shared" ca="1" si="255"/>
        <v>https://conservatoire.agglo-larochelle.fr/musique/enseignants-musique</v>
      </c>
      <c r="G1468" s="57" t="str">
        <f t="shared" ca="1" si="256"/>
        <v>A</v>
      </c>
      <c r="H1468" s="57" t="str">
        <f t="shared" ca="1" si="257"/>
        <v/>
      </c>
      <c r="I1468" s="57" t="str">
        <f t="shared" ca="1" si="258"/>
        <v/>
      </c>
      <c r="J1468" s="59" t="str">
        <f t="shared" ca="1" si="259"/>
        <v/>
      </c>
      <c r="K1468" s="60" t="str">
        <f t="shared" ca="1" si="260"/>
        <v/>
      </c>
      <c r="L1468" s="60"/>
      <c r="M1468" s="60">
        <f t="shared" ca="1" si="261"/>
        <v>0</v>
      </c>
      <c r="N1468" s="61" t="str">
        <f t="shared" ca="1" si="262"/>
        <v/>
      </c>
      <c r="O1468" s="61"/>
      <c r="P1468" s="62"/>
      <c r="Q1468" s="62"/>
      <c r="R1468" s="62"/>
      <c r="S1468" s="62"/>
      <c r="T1468" s="62"/>
      <c r="U1468" s="63">
        <f t="shared" si="252"/>
        <v>0</v>
      </c>
    </row>
    <row r="1469" spans="1:21" ht="15" hidden="1" customHeight="1" x14ac:dyDescent="0.3">
      <c r="A1469" s="330"/>
      <c r="B1469" s="56">
        <v>116</v>
      </c>
      <c r="C1469" s="57" t="str">
        <f t="shared" ca="1" si="253"/>
        <v>13.11</v>
      </c>
      <c r="D1469" s="57" t="str">
        <f t="shared" ca="1" si="254"/>
        <v>c</v>
      </c>
      <c r="E1469" s="57" t="s">
        <v>25</v>
      </c>
      <c r="F1469" s="64" t="str">
        <f t="shared" ca="1" si="255"/>
        <v>https://conservatoire.agglo-larochelle.fr/agenda?</v>
      </c>
      <c r="G1469" s="57" t="str">
        <f t="shared" ca="1" si="256"/>
        <v>A</v>
      </c>
      <c r="H1469" s="57" t="str">
        <f t="shared" ca="1" si="257"/>
        <v/>
      </c>
      <c r="I1469" s="57" t="str">
        <f t="shared" ca="1" si="258"/>
        <v/>
      </c>
      <c r="J1469" s="59" t="str">
        <f t="shared" ca="1" si="259"/>
        <v/>
      </c>
      <c r="K1469" s="60" t="str">
        <f t="shared" ca="1" si="260"/>
        <v/>
      </c>
      <c r="L1469" s="60"/>
      <c r="M1469" s="60">
        <f t="shared" ca="1" si="261"/>
        <v>0</v>
      </c>
      <c r="N1469" s="61" t="str">
        <f t="shared" ca="1" si="262"/>
        <v/>
      </c>
      <c r="O1469" s="61"/>
      <c r="P1469" s="62"/>
      <c r="Q1469" s="62"/>
      <c r="R1469" s="62"/>
      <c r="S1469" s="62"/>
      <c r="T1469" s="62"/>
      <c r="U1469" s="63">
        <f t="shared" si="252"/>
        <v>0</v>
      </c>
    </row>
    <row r="1470" spans="1:21" ht="15" hidden="1" customHeight="1" x14ac:dyDescent="0.3">
      <c r="A1470" s="330"/>
      <c r="B1470" s="56">
        <v>116</v>
      </c>
      <c r="C1470" s="57" t="str">
        <f t="shared" ca="1" si="253"/>
        <v>13.11</v>
      </c>
      <c r="D1470" s="57" t="str">
        <f t="shared" ca="1" si="254"/>
        <v>c</v>
      </c>
      <c r="E1470" s="57" t="s">
        <v>28</v>
      </c>
      <c r="F1470" s="64" t="str">
        <f t="shared" ca="1" si="255"/>
        <v>https://conservatoire.agglo-larochelle.fr/agenda?article=conservatoire-funky-band-et-ateliers-musiques-actuelles</v>
      </c>
      <c r="G1470" s="57" t="str">
        <f t="shared" ca="1" si="256"/>
        <v>A</v>
      </c>
      <c r="H1470" s="57" t="str">
        <f t="shared" ca="1" si="257"/>
        <v/>
      </c>
      <c r="I1470" s="57" t="str">
        <f t="shared" ca="1" si="258"/>
        <v/>
      </c>
      <c r="J1470" s="59" t="str">
        <f t="shared" ca="1" si="259"/>
        <v/>
      </c>
      <c r="K1470" s="60" t="str">
        <f t="shared" ca="1" si="260"/>
        <v/>
      </c>
      <c r="L1470" s="60"/>
      <c r="M1470" s="60">
        <f t="shared" ca="1" si="261"/>
        <v>0</v>
      </c>
      <c r="N1470" s="61" t="str">
        <f t="shared" ca="1" si="262"/>
        <v/>
      </c>
      <c r="O1470" s="61"/>
      <c r="P1470" s="62"/>
      <c r="Q1470" s="62"/>
      <c r="R1470" s="62"/>
      <c r="S1470" s="62"/>
      <c r="T1470" s="62"/>
      <c r="U1470" s="63">
        <f t="shared" si="252"/>
        <v>0</v>
      </c>
    </row>
    <row r="1471" spans="1:21" ht="15" hidden="1" customHeight="1" x14ac:dyDescent="0.3">
      <c r="A1471" s="330"/>
      <c r="B1471" s="56">
        <v>116</v>
      </c>
      <c r="C1471" s="57" t="str">
        <f t="shared" ca="1" si="253"/>
        <v>13.11</v>
      </c>
      <c r="D1471" s="57" t="str">
        <f t="shared" ca="1" si="254"/>
        <v>c</v>
      </c>
      <c r="E1471" s="57" t="s">
        <v>31</v>
      </c>
      <c r="F1471" s="64" t="str">
        <f t="shared" ca="1" si="255"/>
        <v>https://conservatoire.agglo-larochelle.fr/actualites</v>
      </c>
      <c r="G1471" s="57" t="str">
        <f t="shared" ca="1" si="256"/>
        <v>A</v>
      </c>
      <c r="H1471" s="57" t="str">
        <f t="shared" ca="1" si="257"/>
        <v/>
      </c>
      <c r="I1471" s="57" t="str">
        <f t="shared" ca="1" si="258"/>
        <v/>
      </c>
      <c r="J1471" s="59" t="str">
        <f t="shared" ca="1" si="259"/>
        <v/>
      </c>
      <c r="K1471" s="60" t="str">
        <f t="shared" ca="1" si="260"/>
        <v/>
      </c>
      <c r="L1471" s="60"/>
      <c r="M1471" s="60">
        <f t="shared" ca="1" si="261"/>
        <v>0</v>
      </c>
      <c r="N1471" s="61" t="str">
        <f t="shared" ca="1" si="262"/>
        <v/>
      </c>
      <c r="O1471" s="61"/>
      <c r="P1471" s="62"/>
      <c r="Q1471" s="62"/>
      <c r="R1471" s="62"/>
      <c r="S1471" s="62"/>
      <c r="T1471" s="62"/>
      <c r="U1471" s="63">
        <f t="shared" si="252"/>
        <v>0</v>
      </c>
    </row>
    <row r="1472" spans="1:21" ht="15" hidden="1" customHeight="1" x14ac:dyDescent="0.3">
      <c r="A1472" s="330"/>
      <c r="B1472" s="56">
        <v>116</v>
      </c>
      <c r="C1472" s="57" t="str">
        <f t="shared" ca="1" si="253"/>
        <v>13.11</v>
      </c>
      <c r="D1472" s="57" t="str">
        <f t="shared" ca="1" si="254"/>
        <v>c</v>
      </c>
      <c r="E1472" s="57" t="s">
        <v>34</v>
      </c>
      <c r="F1472" s="64" t="str">
        <f t="shared" ca="1" si="255"/>
        <v>https://conservatoire.agglo-larochelle.fr/-/ouverture-de-saison</v>
      </c>
      <c r="G1472" s="57" t="str">
        <f t="shared" ca="1" si="256"/>
        <v>A</v>
      </c>
      <c r="H1472" s="57" t="str">
        <f t="shared" ca="1" si="257"/>
        <v/>
      </c>
      <c r="I1472" s="57" t="str">
        <f t="shared" ca="1" si="258"/>
        <v/>
      </c>
      <c r="J1472" s="59" t="str">
        <f t="shared" ca="1" si="259"/>
        <v/>
      </c>
      <c r="K1472" s="60" t="str">
        <f t="shared" ca="1" si="260"/>
        <v/>
      </c>
      <c r="L1472" s="60"/>
      <c r="M1472" s="60">
        <f t="shared" ca="1" si="261"/>
        <v>0</v>
      </c>
      <c r="N1472" s="61" t="str">
        <f t="shared" ca="1" si="262"/>
        <v/>
      </c>
      <c r="O1472" s="61"/>
      <c r="P1472" s="62"/>
      <c r="Q1472" s="62"/>
      <c r="R1472" s="62"/>
      <c r="S1472" s="62"/>
      <c r="T1472" s="62"/>
      <c r="U1472" s="63">
        <f t="shared" si="252"/>
        <v>0</v>
      </c>
    </row>
    <row r="1473" spans="1:21" ht="15" hidden="1" customHeight="1" x14ac:dyDescent="0.3">
      <c r="A1473" s="330"/>
      <c r="B1473" s="56">
        <v>116</v>
      </c>
      <c r="C1473" s="57" t="str">
        <f t="shared" ca="1" si="253"/>
        <v>13.11</v>
      </c>
      <c r="D1473" s="57" t="str">
        <f t="shared" ca="1" si="254"/>
        <v>c</v>
      </c>
      <c r="E1473" s="57" t="s">
        <v>37</v>
      </c>
      <c r="F1473" s="64" t="str">
        <f t="shared" ca="1" si="255"/>
        <v>https://conservatoire.agglo-larochelle.fr/contactez-nous</v>
      </c>
      <c r="G1473" s="57" t="str">
        <f t="shared" ca="1" si="256"/>
        <v>A</v>
      </c>
      <c r="H1473" s="57" t="str">
        <f t="shared" ca="1" si="257"/>
        <v/>
      </c>
      <c r="I1473" s="57" t="str">
        <f t="shared" ca="1" si="258"/>
        <v/>
      </c>
      <c r="J1473" s="59" t="str">
        <f t="shared" ca="1" si="259"/>
        <v/>
      </c>
      <c r="K1473" s="60" t="str">
        <f t="shared" ca="1" si="260"/>
        <v/>
      </c>
      <c r="L1473" s="60"/>
      <c r="M1473" s="60">
        <f t="shared" ca="1" si="261"/>
        <v>0</v>
      </c>
      <c r="N1473" s="61" t="str">
        <f t="shared" ca="1" si="262"/>
        <v/>
      </c>
      <c r="O1473" s="61"/>
      <c r="P1473" s="62"/>
      <c r="Q1473" s="62"/>
      <c r="R1473" s="62"/>
      <c r="S1473" s="62"/>
      <c r="T1473" s="62"/>
      <c r="U1473" s="63">
        <f t="shared" si="252"/>
        <v>0</v>
      </c>
    </row>
    <row r="1474" spans="1:21" ht="15" hidden="1" customHeight="1" x14ac:dyDescent="0.3">
      <c r="A1474" s="330"/>
      <c r="B1474" s="56">
        <v>116</v>
      </c>
      <c r="C1474" s="57" t="str">
        <f t="shared" ca="1" si="253"/>
        <v>13.11</v>
      </c>
      <c r="D1474" s="57" t="str">
        <f t="shared" ca="1" si="254"/>
        <v>c</v>
      </c>
      <c r="E1474" s="57" t="s">
        <v>40</v>
      </c>
      <c r="F1474" s="64" t="str">
        <f t="shared" ca="1" si="255"/>
        <v>https://conservatoire.agglo-larochelle.fr/pratique/reseau-des-ecoles-de-l-agglo?article=puilboreau-a-deux-pas-de-la</v>
      </c>
      <c r="G1474" s="57" t="str">
        <f t="shared" ca="1" si="256"/>
        <v>A</v>
      </c>
      <c r="H1474" s="57" t="str">
        <f t="shared" ca="1" si="257"/>
        <v/>
      </c>
      <c r="I1474" s="57" t="str">
        <f t="shared" ca="1" si="258"/>
        <v/>
      </c>
      <c r="J1474" s="59" t="str">
        <f t="shared" ca="1" si="259"/>
        <v/>
      </c>
      <c r="K1474" s="60" t="str">
        <f t="shared" ca="1" si="260"/>
        <v/>
      </c>
      <c r="L1474" s="60"/>
      <c r="M1474" s="60">
        <f t="shared" ca="1" si="261"/>
        <v>0</v>
      </c>
      <c r="N1474" s="61" t="str">
        <f t="shared" ca="1" si="262"/>
        <v/>
      </c>
      <c r="O1474" s="61"/>
      <c r="P1474" s="62"/>
      <c r="Q1474" s="62"/>
      <c r="R1474" s="62"/>
      <c r="S1474" s="62"/>
      <c r="T1474" s="62"/>
      <c r="U1474" s="63">
        <f t="shared" si="252"/>
        <v>0</v>
      </c>
    </row>
    <row r="1475" spans="1:21" ht="15" hidden="1" customHeight="1" x14ac:dyDescent="0.3">
      <c r="A1475" s="330"/>
      <c r="B1475" s="56">
        <v>116</v>
      </c>
      <c r="C1475" s="57" t="str">
        <f t="shared" ca="1" si="253"/>
        <v>13.11</v>
      </c>
      <c r="D1475" s="57" t="str">
        <f t="shared" ca="1" si="254"/>
        <v>c</v>
      </c>
      <c r="E1475" s="57" t="s">
        <v>43</v>
      </c>
      <c r="F1475" s="64" t="str">
        <f t="shared" ca="1" si="255"/>
        <v>https://conservatoire.agglo-larochelle.fr/ressources-documentaires</v>
      </c>
      <c r="G1475" s="57" t="str">
        <f t="shared" ca="1" si="256"/>
        <v>A</v>
      </c>
      <c r="H1475" s="57" t="str">
        <f t="shared" ca="1" si="257"/>
        <v/>
      </c>
      <c r="I1475" s="57" t="str">
        <f t="shared" ca="1" si="258"/>
        <v/>
      </c>
      <c r="J1475" s="59" t="str">
        <f t="shared" ca="1" si="259"/>
        <v/>
      </c>
      <c r="K1475" s="60" t="str">
        <f t="shared" ca="1" si="260"/>
        <v/>
      </c>
      <c r="L1475" s="60"/>
      <c r="M1475" s="60">
        <f t="shared" ca="1" si="261"/>
        <v>0</v>
      </c>
      <c r="N1475" s="61" t="str">
        <f t="shared" ca="1" si="262"/>
        <v/>
      </c>
      <c r="O1475" s="61"/>
      <c r="P1475" s="62"/>
      <c r="Q1475" s="62"/>
      <c r="R1475" s="62"/>
      <c r="S1475" s="62"/>
      <c r="T1475" s="62"/>
      <c r="U1475" s="63">
        <f t="shared" si="252"/>
        <v>0</v>
      </c>
    </row>
    <row r="1476" spans="1:21" ht="15" hidden="1" customHeight="1" x14ac:dyDescent="0.3">
      <c r="A1476" s="330"/>
      <c r="B1476" s="56">
        <v>116</v>
      </c>
      <c r="C1476" s="57" t="str">
        <f t="shared" ca="1" si="253"/>
        <v>13.11</v>
      </c>
      <c r="D1476" s="57" t="str">
        <f t="shared" ca="1" si="254"/>
        <v>c</v>
      </c>
      <c r="E1476" s="57" t="s">
        <v>46</v>
      </c>
      <c r="F1476" s="64" t="str">
        <f t="shared" ca="1" si="255"/>
        <v>https://conservatoire.agglo-larochelle.fr/accessibilite</v>
      </c>
      <c r="G1476" s="57" t="str">
        <f t="shared" ca="1" si="256"/>
        <v>A</v>
      </c>
      <c r="H1476" s="57" t="str">
        <f t="shared" ca="1" si="257"/>
        <v/>
      </c>
      <c r="I1476" s="57" t="str">
        <f t="shared" ca="1" si="258"/>
        <v/>
      </c>
      <c r="J1476" s="59" t="str">
        <f t="shared" ca="1" si="259"/>
        <v/>
      </c>
      <c r="K1476" s="60" t="str">
        <f t="shared" ca="1" si="260"/>
        <v/>
      </c>
      <c r="L1476" s="60"/>
      <c r="M1476" s="60">
        <f t="shared" ca="1" si="261"/>
        <v>0</v>
      </c>
      <c r="N1476" s="61" t="str">
        <f t="shared" ca="1" si="262"/>
        <v/>
      </c>
      <c r="O1476" s="61"/>
      <c r="P1476" s="62"/>
      <c r="Q1476" s="62"/>
      <c r="R1476" s="62"/>
      <c r="S1476" s="62"/>
      <c r="T1476" s="62"/>
      <c r="U1476" s="63">
        <f t="shared" si="252"/>
        <v>0</v>
      </c>
    </row>
    <row r="1477" spans="1:21" ht="15" hidden="1" customHeight="1" x14ac:dyDescent="0.3">
      <c r="A1477" s="330"/>
      <c r="B1477" s="56">
        <v>116</v>
      </c>
      <c r="C1477" s="57" t="str">
        <f t="shared" ca="1" si="253"/>
        <v>13.11</v>
      </c>
      <c r="D1477" s="57" t="str">
        <f t="shared" ca="1" si="254"/>
        <v>c</v>
      </c>
      <c r="E1477" s="57" t="s">
        <v>49</v>
      </c>
      <c r="F1477" s="64" t="str">
        <f t="shared" ca="1" si="255"/>
        <v>https://conservatoire.agglo-larochelle.fr/mentions-legales</v>
      </c>
      <c r="G1477" s="57" t="str">
        <f t="shared" ca="1" si="256"/>
        <v>A</v>
      </c>
      <c r="H1477" s="57" t="str">
        <f t="shared" ca="1" si="257"/>
        <v/>
      </c>
      <c r="I1477" s="57" t="str">
        <f t="shared" ca="1" si="258"/>
        <v/>
      </c>
      <c r="J1477" s="59" t="str">
        <f t="shared" ca="1" si="259"/>
        <v/>
      </c>
      <c r="K1477" s="60" t="str">
        <f t="shared" ca="1" si="260"/>
        <v/>
      </c>
      <c r="L1477" s="60"/>
      <c r="M1477" s="60">
        <f t="shared" ca="1" si="261"/>
        <v>0</v>
      </c>
      <c r="N1477" s="61" t="str">
        <f t="shared" ca="1" si="262"/>
        <v/>
      </c>
      <c r="O1477" s="61"/>
      <c r="P1477" s="62"/>
      <c r="Q1477" s="62"/>
      <c r="R1477" s="62"/>
      <c r="S1477" s="62"/>
      <c r="T1477" s="62"/>
      <c r="U1477" s="63">
        <f t="shared" si="252"/>
        <v>0</v>
      </c>
    </row>
    <row r="1478" spans="1:21" ht="15" hidden="1" customHeight="1" x14ac:dyDescent="0.3">
      <c r="A1478" s="330"/>
      <c r="B1478" s="56">
        <v>117</v>
      </c>
      <c r="C1478" s="57" t="str">
        <f t="shared" ca="1" si="253"/>
        <v>13.12</v>
      </c>
      <c r="D1478" s="57" t="str">
        <f t="shared" ca="1" si="254"/>
        <v>na</v>
      </c>
      <c r="E1478" s="57" t="s">
        <v>10</v>
      </c>
      <c r="F1478" s="64" t="str">
        <f t="shared" ca="1" si="255"/>
        <v>https://conservatoire.agglo-larochelle.fr/</v>
      </c>
      <c r="G1478" s="57" t="str">
        <f t="shared" ca="1" si="256"/>
        <v>A</v>
      </c>
      <c r="H1478" s="57" t="str">
        <f t="shared" ca="1" si="257"/>
        <v/>
      </c>
      <c r="I1478" s="57" t="str">
        <f t="shared" ca="1" si="258"/>
        <v/>
      </c>
      <c r="J1478" s="59" t="str">
        <f t="shared" ca="1" si="259"/>
        <v/>
      </c>
      <c r="K1478" s="60" t="str">
        <f t="shared" ca="1" si="260"/>
        <v/>
      </c>
      <c r="L1478" s="60"/>
      <c r="M1478" s="60">
        <f t="shared" ca="1" si="261"/>
        <v>0</v>
      </c>
      <c r="N1478" s="61" t="str">
        <f t="shared" ca="1" si="262"/>
        <v/>
      </c>
      <c r="O1478" s="61"/>
      <c r="P1478" s="62"/>
      <c r="Q1478" s="62"/>
      <c r="R1478" s="62"/>
      <c r="S1478" s="62"/>
      <c r="T1478" s="62"/>
      <c r="U1478" s="63">
        <f t="shared" si="252"/>
        <v>0</v>
      </c>
    </row>
    <row r="1479" spans="1:21" ht="15" hidden="1" customHeight="1" x14ac:dyDescent="0.3">
      <c r="A1479" s="330"/>
      <c r="B1479" s="56">
        <v>117</v>
      </c>
      <c r="C1479" s="57" t="str">
        <f t="shared" ca="1" si="253"/>
        <v>13.12</v>
      </c>
      <c r="D1479" s="57" t="str">
        <f t="shared" ca="1" si="254"/>
        <v>na</v>
      </c>
      <c r="E1479" s="57" t="s">
        <v>13</v>
      </c>
      <c r="F1479" s="64" t="str">
        <f t="shared" ca="1" si="255"/>
        <v>https://conservatoire.agglo-larochelle.fr/plan-du-site</v>
      </c>
      <c r="G1479" s="57" t="str">
        <f t="shared" ca="1" si="256"/>
        <v>A</v>
      </c>
      <c r="H1479" s="57" t="str">
        <f t="shared" ca="1" si="257"/>
        <v/>
      </c>
      <c r="I1479" s="57" t="str">
        <f t="shared" ca="1" si="258"/>
        <v/>
      </c>
      <c r="J1479" s="59" t="str">
        <f t="shared" ca="1" si="259"/>
        <v/>
      </c>
      <c r="K1479" s="60" t="str">
        <f t="shared" ca="1" si="260"/>
        <v/>
      </c>
      <c r="L1479" s="60"/>
      <c r="M1479" s="60">
        <f t="shared" ca="1" si="261"/>
        <v>0</v>
      </c>
      <c r="N1479" s="61" t="str">
        <f t="shared" ca="1" si="262"/>
        <v/>
      </c>
      <c r="O1479" s="61"/>
      <c r="P1479" s="62"/>
      <c r="Q1479" s="62"/>
      <c r="R1479" s="62"/>
      <c r="S1479" s="62"/>
      <c r="T1479" s="62"/>
      <c r="U1479" s="63">
        <f t="shared" si="252"/>
        <v>0</v>
      </c>
    </row>
    <row r="1480" spans="1:21" ht="15" hidden="1" customHeight="1" x14ac:dyDescent="0.3">
      <c r="A1480" s="330"/>
      <c r="B1480" s="56">
        <v>117</v>
      </c>
      <c r="C1480" s="57" t="str">
        <f t="shared" ca="1" si="253"/>
        <v>13.12</v>
      </c>
      <c r="D1480" s="57" t="str">
        <f t="shared" ca="1" si="254"/>
        <v>na</v>
      </c>
      <c r="E1480" s="57" t="s">
        <v>16</v>
      </c>
      <c r="F1480" s="64" t="str">
        <f t="shared" ca="1" si="255"/>
        <v>https://conservatoire.agglo-larochelle.fr/musique</v>
      </c>
      <c r="G1480" s="57" t="str">
        <f t="shared" ca="1" si="256"/>
        <v>A</v>
      </c>
      <c r="H1480" s="57" t="str">
        <f t="shared" ca="1" si="257"/>
        <v/>
      </c>
      <c r="I1480" s="57" t="str">
        <f t="shared" ca="1" si="258"/>
        <v/>
      </c>
      <c r="J1480" s="59" t="str">
        <f t="shared" ca="1" si="259"/>
        <v/>
      </c>
      <c r="K1480" s="60" t="str">
        <f t="shared" ca="1" si="260"/>
        <v/>
      </c>
      <c r="L1480" s="60"/>
      <c r="M1480" s="60">
        <f t="shared" ca="1" si="261"/>
        <v>0</v>
      </c>
      <c r="N1480" s="61" t="str">
        <f t="shared" ca="1" si="262"/>
        <v/>
      </c>
      <c r="O1480" s="61"/>
      <c r="P1480" s="62"/>
      <c r="Q1480" s="62"/>
      <c r="R1480" s="62"/>
      <c r="S1480" s="62"/>
      <c r="T1480" s="62"/>
      <c r="U1480" s="63">
        <f t="shared" ref="U1480:U1491" si="263">SUM($P1480:$T1480)</f>
        <v>0</v>
      </c>
    </row>
    <row r="1481" spans="1:21" ht="15" hidden="1" customHeight="1" x14ac:dyDescent="0.3">
      <c r="A1481" s="330"/>
      <c r="B1481" s="56">
        <v>117</v>
      </c>
      <c r="C1481" s="57" t="str">
        <f t="shared" ca="1" si="253"/>
        <v>13.12</v>
      </c>
      <c r="D1481" s="57" t="str">
        <f t="shared" ca="1" si="254"/>
        <v>na</v>
      </c>
      <c r="E1481" s="57" t="s">
        <v>19</v>
      </c>
      <c r="F1481" s="64" t="str">
        <f t="shared" ca="1" si="255"/>
        <v>https://conservatoire.agglo-larochelle.fr/musique/parcours-du-musicien</v>
      </c>
      <c r="G1481" s="57" t="str">
        <f t="shared" ca="1" si="256"/>
        <v>A</v>
      </c>
      <c r="H1481" s="57" t="str">
        <f t="shared" ca="1" si="257"/>
        <v/>
      </c>
      <c r="I1481" s="57" t="str">
        <f t="shared" ca="1" si="258"/>
        <v/>
      </c>
      <c r="J1481" s="59" t="str">
        <f t="shared" ca="1" si="259"/>
        <v/>
      </c>
      <c r="K1481" s="60" t="str">
        <f t="shared" ca="1" si="260"/>
        <v/>
      </c>
      <c r="L1481" s="60"/>
      <c r="M1481" s="60">
        <f t="shared" ca="1" si="261"/>
        <v>0</v>
      </c>
      <c r="N1481" s="61" t="str">
        <f t="shared" ca="1" si="262"/>
        <v/>
      </c>
      <c r="O1481" s="61"/>
      <c r="P1481" s="62"/>
      <c r="Q1481" s="62"/>
      <c r="R1481" s="62"/>
      <c r="S1481" s="62"/>
      <c r="T1481" s="62"/>
      <c r="U1481" s="63">
        <f t="shared" si="263"/>
        <v>0</v>
      </c>
    </row>
    <row r="1482" spans="1:21" ht="15" hidden="1" customHeight="1" x14ac:dyDescent="0.3">
      <c r="A1482" s="330"/>
      <c r="B1482" s="56">
        <v>117</v>
      </c>
      <c r="C1482" s="57" t="str">
        <f t="shared" ca="1" si="253"/>
        <v>13.12</v>
      </c>
      <c r="D1482" s="57" t="str">
        <f t="shared" ca="1" si="254"/>
        <v>na</v>
      </c>
      <c r="E1482" s="57" t="s">
        <v>22</v>
      </c>
      <c r="F1482" s="64" t="str">
        <f t="shared" ca="1" si="255"/>
        <v>https://conservatoire.agglo-larochelle.fr/musique/enseignants-musique</v>
      </c>
      <c r="G1482" s="57" t="str">
        <f t="shared" ca="1" si="256"/>
        <v>A</v>
      </c>
      <c r="H1482" s="57" t="str">
        <f t="shared" ca="1" si="257"/>
        <v/>
      </c>
      <c r="I1482" s="57" t="str">
        <f t="shared" ca="1" si="258"/>
        <v/>
      </c>
      <c r="J1482" s="59" t="str">
        <f t="shared" ca="1" si="259"/>
        <v/>
      </c>
      <c r="K1482" s="60" t="str">
        <f t="shared" ca="1" si="260"/>
        <v/>
      </c>
      <c r="L1482" s="60"/>
      <c r="M1482" s="60">
        <f t="shared" ca="1" si="261"/>
        <v>0</v>
      </c>
      <c r="N1482" s="61" t="str">
        <f t="shared" ca="1" si="262"/>
        <v/>
      </c>
      <c r="O1482" s="61"/>
      <c r="P1482" s="62"/>
      <c r="Q1482" s="62"/>
      <c r="R1482" s="62"/>
      <c r="S1482" s="62"/>
      <c r="T1482" s="62"/>
      <c r="U1482" s="63">
        <f t="shared" si="263"/>
        <v>0</v>
      </c>
    </row>
    <row r="1483" spans="1:21" ht="15" hidden="1" customHeight="1" x14ac:dyDescent="0.3">
      <c r="A1483" s="330"/>
      <c r="B1483" s="56">
        <v>117</v>
      </c>
      <c r="C1483" s="57" t="str">
        <f t="shared" ca="1" si="253"/>
        <v>13.12</v>
      </c>
      <c r="D1483" s="57" t="str">
        <f t="shared" ca="1" si="254"/>
        <v>na</v>
      </c>
      <c r="E1483" s="57" t="s">
        <v>25</v>
      </c>
      <c r="F1483" s="64" t="str">
        <f t="shared" ca="1" si="255"/>
        <v>https://conservatoire.agglo-larochelle.fr/agenda?</v>
      </c>
      <c r="G1483" s="57" t="str">
        <f t="shared" ca="1" si="256"/>
        <v>A</v>
      </c>
      <c r="H1483" s="57" t="str">
        <f t="shared" ca="1" si="257"/>
        <v/>
      </c>
      <c r="I1483" s="57" t="str">
        <f t="shared" ca="1" si="258"/>
        <v/>
      </c>
      <c r="J1483" s="59" t="str">
        <f t="shared" ca="1" si="259"/>
        <v/>
      </c>
      <c r="K1483" s="60" t="str">
        <f t="shared" ca="1" si="260"/>
        <v/>
      </c>
      <c r="L1483" s="60"/>
      <c r="M1483" s="60">
        <f t="shared" ca="1" si="261"/>
        <v>0</v>
      </c>
      <c r="N1483" s="61" t="str">
        <f t="shared" ca="1" si="262"/>
        <v/>
      </c>
      <c r="O1483" s="61"/>
      <c r="P1483" s="62"/>
      <c r="Q1483" s="62"/>
      <c r="R1483" s="62"/>
      <c r="S1483" s="62"/>
      <c r="T1483" s="62"/>
      <c r="U1483" s="63">
        <f t="shared" si="263"/>
        <v>0</v>
      </c>
    </row>
    <row r="1484" spans="1:21" ht="15" hidden="1" customHeight="1" x14ac:dyDescent="0.3">
      <c r="A1484" s="330"/>
      <c r="B1484" s="46">
        <v>117</v>
      </c>
      <c r="C1484" s="47" t="str">
        <f t="shared" ca="1" si="253"/>
        <v>13.12</v>
      </c>
      <c r="D1484" s="47" t="str">
        <f t="shared" ca="1" si="254"/>
        <v>na</v>
      </c>
      <c r="E1484" s="47" t="s">
        <v>28</v>
      </c>
      <c r="F1484" s="65" t="str">
        <f t="shared" ca="1" si="255"/>
        <v>https://conservatoire.agglo-larochelle.fr/agenda?article=conservatoire-funky-band-et-ateliers-musiques-actuelles</v>
      </c>
      <c r="G1484" s="47" t="str">
        <f t="shared" ca="1" si="256"/>
        <v>A</v>
      </c>
      <c r="H1484" s="47" t="str">
        <f t="shared" ca="1" si="257"/>
        <v/>
      </c>
      <c r="I1484" s="47" t="str">
        <f t="shared" ca="1" si="258"/>
        <v/>
      </c>
      <c r="J1484" s="49" t="str">
        <f t="shared" ca="1" si="259"/>
        <v/>
      </c>
      <c r="K1484" s="50" t="str">
        <f t="shared" ca="1" si="260"/>
        <v/>
      </c>
      <c r="L1484" s="50"/>
      <c r="M1484" s="50">
        <f t="shared" ca="1" si="261"/>
        <v>0</v>
      </c>
      <c r="N1484" s="51" t="str">
        <f t="shared" ca="1" si="262"/>
        <v/>
      </c>
      <c r="O1484" s="51"/>
      <c r="P1484" s="52"/>
      <c r="Q1484" s="52"/>
      <c r="R1484" s="52"/>
      <c r="S1484" s="52"/>
      <c r="T1484" s="52"/>
      <c r="U1484" s="53">
        <f t="shared" si="263"/>
        <v>0</v>
      </c>
    </row>
    <row r="1485" spans="1:21" ht="15" hidden="1" customHeight="1" x14ac:dyDescent="0.3">
      <c r="A1485" s="330"/>
      <c r="B1485" s="56">
        <v>117</v>
      </c>
      <c r="C1485" s="57" t="str">
        <f t="shared" ca="1" si="253"/>
        <v>13.12</v>
      </c>
      <c r="D1485" s="57" t="str">
        <f t="shared" ca="1" si="254"/>
        <v>na</v>
      </c>
      <c r="E1485" s="57" t="s">
        <v>31</v>
      </c>
      <c r="F1485" s="64" t="str">
        <f t="shared" ca="1" si="255"/>
        <v>https://conservatoire.agglo-larochelle.fr/actualites</v>
      </c>
      <c r="G1485" s="57" t="str">
        <f t="shared" ca="1" si="256"/>
        <v>A</v>
      </c>
      <c r="H1485" s="57" t="str">
        <f t="shared" ca="1" si="257"/>
        <v/>
      </c>
      <c r="I1485" s="57" t="str">
        <f t="shared" ca="1" si="258"/>
        <v/>
      </c>
      <c r="J1485" s="59" t="str">
        <f t="shared" ca="1" si="259"/>
        <v/>
      </c>
      <c r="K1485" s="60" t="str">
        <f t="shared" ca="1" si="260"/>
        <v/>
      </c>
      <c r="L1485" s="60"/>
      <c r="M1485" s="60">
        <f t="shared" ca="1" si="261"/>
        <v>0</v>
      </c>
      <c r="N1485" s="61" t="str">
        <f t="shared" ca="1" si="262"/>
        <v/>
      </c>
      <c r="O1485" s="61"/>
      <c r="P1485" s="62"/>
      <c r="Q1485" s="62"/>
      <c r="R1485" s="62"/>
      <c r="S1485" s="62"/>
      <c r="T1485" s="62"/>
      <c r="U1485" s="63">
        <f t="shared" si="263"/>
        <v>0</v>
      </c>
    </row>
    <row r="1486" spans="1:21" ht="15" hidden="1" customHeight="1" x14ac:dyDescent="0.3">
      <c r="A1486" s="330"/>
      <c r="B1486" s="56">
        <v>117</v>
      </c>
      <c r="C1486" s="57" t="str">
        <f t="shared" ca="1" si="253"/>
        <v>13.12</v>
      </c>
      <c r="D1486" s="57" t="str">
        <f t="shared" ca="1" si="254"/>
        <v>na</v>
      </c>
      <c r="E1486" s="57" t="s">
        <v>34</v>
      </c>
      <c r="F1486" s="64" t="str">
        <f t="shared" ca="1" si="255"/>
        <v>https://conservatoire.agglo-larochelle.fr/-/ouverture-de-saison</v>
      </c>
      <c r="G1486" s="57" t="str">
        <f t="shared" ca="1" si="256"/>
        <v>A</v>
      </c>
      <c r="H1486" s="57" t="str">
        <f t="shared" ca="1" si="257"/>
        <v/>
      </c>
      <c r="I1486" s="57" t="str">
        <f t="shared" ca="1" si="258"/>
        <v/>
      </c>
      <c r="J1486" s="59" t="str">
        <f t="shared" ca="1" si="259"/>
        <v/>
      </c>
      <c r="K1486" s="60" t="str">
        <f t="shared" ca="1" si="260"/>
        <v/>
      </c>
      <c r="L1486" s="60"/>
      <c r="M1486" s="60">
        <f t="shared" ca="1" si="261"/>
        <v>0</v>
      </c>
      <c r="N1486" s="61" t="str">
        <f t="shared" ca="1" si="262"/>
        <v/>
      </c>
      <c r="O1486" s="61"/>
      <c r="P1486" s="62"/>
      <c r="Q1486" s="62"/>
      <c r="R1486" s="62"/>
      <c r="S1486" s="62"/>
      <c r="T1486" s="62"/>
      <c r="U1486" s="63">
        <f t="shared" si="263"/>
        <v>0</v>
      </c>
    </row>
    <row r="1487" spans="1:21" ht="15" hidden="1" customHeight="1" x14ac:dyDescent="0.3">
      <c r="A1487" s="330"/>
      <c r="B1487" s="56">
        <v>117</v>
      </c>
      <c r="C1487" s="57" t="str">
        <f t="shared" ca="1" si="253"/>
        <v>13.12</v>
      </c>
      <c r="D1487" s="57" t="str">
        <f t="shared" ca="1" si="254"/>
        <v>na</v>
      </c>
      <c r="E1487" s="57" t="s">
        <v>37</v>
      </c>
      <c r="F1487" s="64" t="str">
        <f t="shared" ca="1" si="255"/>
        <v>https://conservatoire.agglo-larochelle.fr/contactez-nous</v>
      </c>
      <c r="G1487" s="57" t="str">
        <f t="shared" ca="1" si="256"/>
        <v>A</v>
      </c>
      <c r="H1487" s="57" t="str">
        <f t="shared" ca="1" si="257"/>
        <v/>
      </c>
      <c r="I1487" s="57" t="str">
        <f t="shared" ca="1" si="258"/>
        <v/>
      </c>
      <c r="J1487" s="59" t="str">
        <f t="shared" ca="1" si="259"/>
        <v/>
      </c>
      <c r="K1487" s="60" t="str">
        <f t="shared" ca="1" si="260"/>
        <v/>
      </c>
      <c r="L1487" s="60"/>
      <c r="M1487" s="60">
        <f t="shared" ca="1" si="261"/>
        <v>0</v>
      </c>
      <c r="N1487" s="61" t="str">
        <f t="shared" ca="1" si="262"/>
        <v/>
      </c>
      <c r="O1487" s="61"/>
      <c r="P1487" s="62"/>
      <c r="Q1487" s="62"/>
      <c r="R1487" s="62"/>
      <c r="S1487" s="62"/>
      <c r="T1487" s="62"/>
      <c r="U1487" s="63">
        <f t="shared" si="263"/>
        <v>0</v>
      </c>
    </row>
    <row r="1488" spans="1:21" ht="15" hidden="1" customHeight="1" x14ac:dyDescent="0.3">
      <c r="A1488" s="330"/>
      <c r="B1488" s="56">
        <v>117</v>
      </c>
      <c r="C1488" s="57" t="str">
        <f t="shared" ca="1" si="253"/>
        <v>13.12</v>
      </c>
      <c r="D1488" s="57" t="str">
        <f t="shared" ca="1" si="254"/>
        <v>na</v>
      </c>
      <c r="E1488" s="57" t="s">
        <v>40</v>
      </c>
      <c r="F1488" s="64" t="str">
        <f t="shared" ca="1" si="255"/>
        <v>https://conservatoire.agglo-larochelle.fr/pratique/reseau-des-ecoles-de-l-agglo?article=puilboreau-a-deux-pas-de-la</v>
      </c>
      <c r="G1488" s="57" t="str">
        <f t="shared" ca="1" si="256"/>
        <v>A</v>
      </c>
      <c r="H1488" s="57" t="str">
        <f t="shared" ca="1" si="257"/>
        <v/>
      </c>
      <c r="I1488" s="57" t="str">
        <f t="shared" ca="1" si="258"/>
        <v/>
      </c>
      <c r="J1488" s="59" t="str">
        <f t="shared" ca="1" si="259"/>
        <v/>
      </c>
      <c r="K1488" s="60" t="str">
        <f t="shared" ca="1" si="260"/>
        <v/>
      </c>
      <c r="L1488" s="60"/>
      <c r="M1488" s="60">
        <f t="shared" ca="1" si="261"/>
        <v>0</v>
      </c>
      <c r="N1488" s="61" t="str">
        <f t="shared" ca="1" si="262"/>
        <v/>
      </c>
      <c r="O1488" s="61"/>
      <c r="P1488" s="62"/>
      <c r="Q1488" s="62"/>
      <c r="R1488" s="62"/>
      <c r="S1488" s="62"/>
      <c r="T1488" s="62"/>
      <c r="U1488" s="63">
        <f t="shared" si="263"/>
        <v>0</v>
      </c>
    </row>
    <row r="1489" spans="1:21" ht="15" hidden="1" customHeight="1" x14ac:dyDescent="0.3">
      <c r="A1489" s="330"/>
      <c r="B1489" s="56">
        <v>117</v>
      </c>
      <c r="C1489" s="57" t="str">
        <f t="shared" ca="1" si="253"/>
        <v>13.12</v>
      </c>
      <c r="D1489" s="57" t="str">
        <f t="shared" ca="1" si="254"/>
        <v>na</v>
      </c>
      <c r="E1489" s="57" t="s">
        <v>43</v>
      </c>
      <c r="F1489" s="64" t="str">
        <f t="shared" ca="1" si="255"/>
        <v>https://conservatoire.agglo-larochelle.fr/ressources-documentaires</v>
      </c>
      <c r="G1489" s="57" t="str">
        <f t="shared" ca="1" si="256"/>
        <v>A</v>
      </c>
      <c r="H1489" s="57" t="str">
        <f t="shared" ca="1" si="257"/>
        <v/>
      </c>
      <c r="I1489" s="57" t="str">
        <f t="shared" ca="1" si="258"/>
        <v/>
      </c>
      <c r="J1489" s="59" t="str">
        <f t="shared" ca="1" si="259"/>
        <v/>
      </c>
      <c r="K1489" s="60" t="str">
        <f t="shared" ca="1" si="260"/>
        <v/>
      </c>
      <c r="L1489" s="60"/>
      <c r="M1489" s="60">
        <f t="shared" ca="1" si="261"/>
        <v>0</v>
      </c>
      <c r="N1489" s="61" t="str">
        <f t="shared" ca="1" si="262"/>
        <v/>
      </c>
      <c r="O1489" s="61"/>
      <c r="P1489" s="62"/>
      <c r="Q1489" s="62"/>
      <c r="R1489" s="62"/>
      <c r="S1489" s="62"/>
      <c r="T1489" s="62"/>
      <c r="U1489" s="63">
        <f t="shared" si="263"/>
        <v>0</v>
      </c>
    </row>
    <row r="1490" spans="1:21" ht="15" hidden="1" customHeight="1" x14ac:dyDescent="0.3">
      <c r="A1490" s="330"/>
      <c r="B1490" s="56">
        <v>117</v>
      </c>
      <c r="C1490" s="57" t="str">
        <f t="shared" ca="1" si="253"/>
        <v>13.12</v>
      </c>
      <c r="D1490" s="57" t="str">
        <f t="shared" ca="1" si="254"/>
        <v>na</v>
      </c>
      <c r="E1490" s="57" t="s">
        <v>46</v>
      </c>
      <c r="F1490" s="64" t="str">
        <f t="shared" ca="1" si="255"/>
        <v>https://conservatoire.agglo-larochelle.fr/accessibilite</v>
      </c>
      <c r="G1490" s="57" t="str">
        <f t="shared" ca="1" si="256"/>
        <v>A</v>
      </c>
      <c r="H1490" s="57" t="str">
        <f t="shared" ca="1" si="257"/>
        <v/>
      </c>
      <c r="I1490" s="57" t="str">
        <f t="shared" ca="1" si="258"/>
        <v/>
      </c>
      <c r="J1490" s="59" t="str">
        <f t="shared" ca="1" si="259"/>
        <v/>
      </c>
      <c r="K1490" s="60" t="str">
        <f t="shared" ca="1" si="260"/>
        <v/>
      </c>
      <c r="L1490" s="60"/>
      <c r="M1490" s="60">
        <f t="shared" ca="1" si="261"/>
        <v>0</v>
      </c>
      <c r="N1490" s="61" t="str">
        <f t="shared" ca="1" si="262"/>
        <v/>
      </c>
      <c r="O1490" s="61"/>
      <c r="P1490" s="62"/>
      <c r="Q1490" s="62"/>
      <c r="R1490" s="62"/>
      <c r="S1490" s="62"/>
      <c r="T1490" s="62"/>
      <c r="U1490" s="63">
        <f t="shared" si="263"/>
        <v>0</v>
      </c>
    </row>
    <row r="1491" spans="1:21" ht="15" hidden="1" customHeight="1" x14ac:dyDescent="0.3">
      <c r="A1491" s="330"/>
      <c r="B1491" s="56">
        <v>117</v>
      </c>
      <c r="C1491" s="57" t="str">
        <f t="shared" ca="1" si="253"/>
        <v>13.12</v>
      </c>
      <c r="D1491" s="57" t="str">
        <f t="shared" ca="1" si="254"/>
        <v>na</v>
      </c>
      <c r="E1491" s="57" t="s">
        <v>49</v>
      </c>
      <c r="F1491" s="64" t="str">
        <f t="shared" ca="1" si="255"/>
        <v>https://conservatoire.agglo-larochelle.fr/mentions-legales</v>
      </c>
      <c r="G1491" s="57" t="str">
        <f t="shared" ca="1" si="256"/>
        <v>A</v>
      </c>
      <c r="H1491" s="57" t="str">
        <f t="shared" ca="1" si="257"/>
        <v/>
      </c>
      <c r="I1491" s="57" t="str">
        <f t="shared" ca="1" si="258"/>
        <v/>
      </c>
      <c r="J1491" s="59" t="str">
        <f t="shared" ca="1" si="259"/>
        <v/>
      </c>
      <c r="K1491" s="60" t="str">
        <f t="shared" ca="1" si="260"/>
        <v/>
      </c>
      <c r="L1491" s="60"/>
      <c r="M1491" s="60">
        <f t="shared" ca="1" si="261"/>
        <v>0</v>
      </c>
      <c r="N1491" s="61" t="str">
        <f t="shared" ca="1" si="262"/>
        <v/>
      </c>
      <c r="O1491" s="61"/>
      <c r="P1491" s="62"/>
      <c r="Q1491" s="62"/>
      <c r="R1491" s="62"/>
      <c r="S1491" s="62"/>
      <c r="T1491" s="62"/>
      <c r="U1491" s="63">
        <f t="shared" si="263"/>
        <v>0</v>
      </c>
    </row>
    <row r="1492" spans="1:21" ht="15" hidden="1" customHeight="1" x14ac:dyDescent="0.3">
      <c r="B1492">
        <v>117</v>
      </c>
    </row>
  </sheetData>
  <autoFilter ref="C7:N1492" xr:uid="{00000000-0009-0000-0000-000001000000}">
    <filterColumn colId="1">
      <filters>
        <filter val="nc"/>
      </filters>
    </filterColumn>
  </autoFilter>
  <mergeCells count="16">
    <mergeCell ref="X6:AA6"/>
    <mergeCell ref="A8:A133"/>
    <mergeCell ref="A134:A161"/>
    <mergeCell ref="A162:A203"/>
    <mergeCell ref="A204:A385"/>
    <mergeCell ref="V1:V4"/>
    <mergeCell ref="P6:T6"/>
    <mergeCell ref="A792:A987"/>
    <mergeCell ref="A988:A1169"/>
    <mergeCell ref="A1170:A1323"/>
    <mergeCell ref="A1324:A1491"/>
    <mergeCell ref="A386:A497"/>
    <mergeCell ref="A498:A525"/>
    <mergeCell ref="A526:A595"/>
    <mergeCell ref="A596:A735"/>
    <mergeCell ref="A736:A791"/>
  </mergeCells>
  <conditionalFormatting sqref="H8:H1491">
    <cfRule type="notContainsBlanks" dxfId="339" priority="4">
      <formula>LEN(TRIM(H8))&gt;0</formula>
    </cfRule>
  </conditionalFormatting>
  <conditionalFormatting sqref="M8:M1491">
    <cfRule type="cellIs" dxfId="338" priority="6" operator="equal">
      <formula>1</formula>
    </cfRule>
  </conditionalFormatting>
  <conditionalFormatting sqref="M8:M1491">
    <cfRule type="cellIs" dxfId="337" priority="7" operator="between">
      <formula>2</formula>
      <formula>5</formula>
    </cfRule>
  </conditionalFormatting>
  <conditionalFormatting sqref="M8:M1491">
    <cfRule type="cellIs" dxfId="336" priority="8" operator="between">
      <formula>5</formula>
      <formula>9</formula>
    </cfRule>
  </conditionalFormatting>
  <conditionalFormatting sqref="M8:M1491">
    <cfRule type="cellIs" dxfId="335" priority="9" operator="greaterThanOrEqual">
      <formula>10</formula>
    </cfRule>
  </conditionalFormatting>
  <conditionalFormatting sqref="M8:M1491">
    <cfRule type="cellIs" dxfId="334" priority="10" operator="equal">
      <formula>0</formula>
    </cfRule>
  </conditionalFormatting>
  <conditionalFormatting sqref="X1:AD4 K8:K1491">
    <cfRule type="cellIs" dxfId="333" priority="1" operator="equal">
      <formula>2</formula>
    </cfRule>
  </conditionalFormatting>
  <conditionalFormatting sqref="X1:AD4 K8:K1491">
    <cfRule type="cellIs" dxfId="332" priority="2" operator="equal">
      <formula>3</formula>
    </cfRule>
  </conditionalFormatting>
  <conditionalFormatting sqref="X1:AD4 K8:K1491">
    <cfRule type="cellIs" dxfId="331" priority="3" operator="equal">
      <formula>4</formula>
    </cfRule>
  </conditionalFormatting>
  <conditionalFormatting sqref="X1:AD4 K8:K1491">
    <cfRule type="cellIs" dxfId="330" priority="5" operator="equal">
      <formula>1</formula>
    </cfRule>
  </conditionalFormatting>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1">
        <x14:dataValidation type="list" allowBlank="1" xr:uid="{00000000-0002-0000-0100-000000000000}">
          <x14:formula1>
            <xm:f>Estimations!$B$5:$B$8</xm:f>
          </x14:formula1>
          <xm:sqref>L8:L216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6666"/>
    <outlinePr summaryBelow="0" summaryRight="0"/>
  </sheetPr>
  <dimension ref="A1:U117"/>
  <sheetViews>
    <sheetView showGridLines="0" workbookViewId="0">
      <pane xSplit="6" ySplit="11" topLeftCell="G12" activePane="bottomRight" state="frozen"/>
      <selection activeCell="F117" sqref="F117"/>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554687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7" customWidth="1"/>
  </cols>
  <sheetData>
    <row r="1" spans="1:21" ht="0.75" customHeight="1" x14ac:dyDescent="0.3">
      <c r="A1" s="257"/>
      <c r="B1" s="258"/>
      <c r="C1" s="258"/>
      <c r="D1" s="258"/>
      <c r="E1" s="258"/>
      <c r="F1" s="258"/>
      <c r="G1" s="258"/>
      <c r="H1" s="258"/>
      <c r="I1" s="258"/>
      <c r="J1" s="258"/>
      <c r="K1" s="258"/>
      <c r="L1" s="258"/>
      <c r="M1" s="296"/>
      <c r="N1" s="296"/>
      <c r="O1" s="296"/>
      <c r="P1" s="296"/>
      <c r="Q1" s="296"/>
      <c r="R1" s="296"/>
      <c r="S1" s="296"/>
      <c r="T1" s="296"/>
      <c r="U1" s="296"/>
    </row>
    <row r="2" spans="1:21" ht="16.5" customHeight="1" x14ac:dyDescent="0.3">
      <c r="A2" s="260"/>
      <c r="B2" s="261" t="str">
        <f>F4</f>
        <v>P12</v>
      </c>
      <c r="C2" s="262" t="str">
        <f>Echantillon!C24</f>
        <v xml:space="preserve">Ressources documentaires </v>
      </c>
      <c r="D2" s="263"/>
      <c r="E2" s="263"/>
      <c r="F2" s="264"/>
      <c r="G2" s="265"/>
      <c r="H2" s="265"/>
      <c r="I2" s="265"/>
      <c r="J2" s="265"/>
      <c r="K2" s="266"/>
      <c r="L2" s="266"/>
      <c r="M2" s="297"/>
      <c r="N2" s="297"/>
      <c r="O2" s="296"/>
      <c r="P2" s="296"/>
      <c r="Q2" s="296"/>
      <c r="R2" s="296"/>
      <c r="S2" s="296"/>
      <c r="T2" s="296"/>
      <c r="U2" s="296"/>
    </row>
    <row r="3" spans="1:21" ht="18.75" customHeight="1" x14ac:dyDescent="0.3">
      <c r="A3" s="260"/>
      <c r="B3" s="261" t="s">
        <v>490</v>
      </c>
      <c r="C3" s="387" t="str">
        <f>HYPERLINK(Echantillon!D24)</f>
        <v>https://conservatoire.agglo-larochelle.fr/ressources-documentaires</v>
      </c>
      <c r="D3" s="326"/>
      <c r="E3" s="326"/>
      <c r="F3" s="326"/>
      <c r="G3" s="265"/>
      <c r="H3" s="265"/>
      <c r="I3" s="265"/>
      <c r="J3" s="265"/>
      <c r="K3" s="265"/>
      <c r="L3" s="265"/>
      <c r="M3" s="296"/>
      <c r="N3" s="296"/>
      <c r="O3" s="296"/>
      <c r="P3" s="296"/>
      <c r="Q3" s="296"/>
      <c r="R3" s="296"/>
      <c r="S3" s="296"/>
      <c r="T3" s="296"/>
      <c r="U3" s="296"/>
    </row>
    <row r="4" spans="1:21" ht="16.5" customHeight="1" x14ac:dyDescent="0.3">
      <c r="A4" s="257"/>
      <c r="B4" s="388" t="s">
        <v>147</v>
      </c>
      <c r="C4" s="389" t="s">
        <v>491</v>
      </c>
      <c r="D4" s="389" t="s">
        <v>150</v>
      </c>
      <c r="E4" s="268" t="s">
        <v>151</v>
      </c>
      <c r="F4" s="268" t="str">
        <f>Echantillon!B24</f>
        <v>P12</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39</v>
      </c>
      <c r="G5" s="351"/>
      <c r="H5" s="351"/>
      <c r="I5" s="351"/>
      <c r="J5" s="351"/>
      <c r="K5" s="351"/>
      <c r="L5" s="351"/>
      <c r="M5" s="258"/>
      <c r="N5" s="276" t="s">
        <v>107</v>
      </c>
      <c r="O5" s="12">
        <f>COUNTIFS($C$12:$C$117,"A",$F$12:$F$117,"c")</f>
        <v>27</v>
      </c>
      <c r="P5" s="12">
        <f>COUNTIFS($C$12:$C$117,"A",$F$12:$F$117,"nc")</f>
        <v>0</v>
      </c>
      <c r="Q5" s="12">
        <f>COUNTIFS($C$12:$C$117,"A",$F$12:$F$117,"na")</f>
        <v>56</v>
      </c>
      <c r="R5" s="12">
        <f>COUNTIFS($C$12:$C$117,"A",$F$12:$F$117,"nt")</f>
        <v>0</v>
      </c>
      <c r="S5" s="277">
        <f t="shared" ref="S5:S7" si="0">O5+P5</f>
        <v>27</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12</v>
      </c>
      <c r="P6" s="12">
        <f>COUNTIFS($C$12:$C$117,"AA",$F$12:$F$117,"nc")</f>
        <v>0</v>
      </c>
      <c r="Q6" s="12">
        <f>COUNTIFS($C$12:$C$117,"AA",$F$12:$F$117,"na")</f>
        <v>11</v>
      </c>
      <c r="R6" s="12">
        <f>COUNTIFS($C$12:$C$117,"AA",$F$12:$F$117,"nt")</f>
        <v>0</v>
      </c>
      <c r="S6" s="277">
        <f t="shared" si="0"/>
        <v>12</v>
      </c>
      <c r="T6" s="278">
        <f t="shared" si="1"/>
        <v>1</v>
      </c>
      <c r="U6" s="103">
        <f>IF(S6&gt;0,SUM(O5:O6)/SUM(S5:S6),"-")</f>
        <v>1</v>
      </c>
    </row>
    <row r="7" spans="1:21" ht="16.5" customHeight="1" x14ac:dyDescent="0.3">
      <c r="A7" s="257"/>
      <c r="B7" s="351"/>
      <c r="C7" s="351"/>
      <c r="D7" s="351"/>
      <c r="E7" s="268" t="s">
        <v>497</v>
      </c>
      <c r="F7" s="268">
        <f>COUNTIF(F12:F117,"na")</f>
        <v>67</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39</v>
      </c>
      <c r="P8" s="281">
        <f t="shared" si="2"/>
        <v>0</v>
      </c>
      <c r="Q8" s="281">
        <f t="shared" si="2"/>
        <v>67</v>
      </c>
      <c r="R8" s="281">
        <f t="shared" si="2"/>
        <v>0</v>
      </c>
      <c r="S8" s="282">
        <f t="shared" si="2"/>
        <v>39</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96"/>
      <c r="N11" s="296"/>
      <c r="O11" s="296"/>
      <c r="P11" s="296"/>
      <c r="Q11" s="296"/>
      <c r="R11" s="296"/>
      <c r="S11" s="296"/>
      <c r="T11" s="296"/>
      <c r="U11" s="296"/>
    </row>
    <row r="12" spans="1:21"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109</v>
      </c>
      <c r="G12" s="276"/>
      <c r="H12" s="22"/>
      <c r="I12" s="22"/>
      <c r="J12" s="22"/>
      <c r="K12" s="22"/>
      <c r="L12" s="22"/>
      <c r="M12" s="296"/>
      <c r="N12" s="296"/>
      <c r="O12" s="296"/>
      <c r="P12" s="296"/>
      <c r="Q12" s="296"/>
      <c r="R12" s="296"/>
      <c r="S12" s="296"/>
      <c r="T12" s="296"/>
      <c r="U12" s="296"/>
    </row>
    <row r="13" spans="1:21"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109</v>
      </c>
      <c r="G13" s="276"/>
      <c r="H13" s="22"/>
      <c r="I13" s="22"/>
      <c r="J13" s="22"/>
      <c r="K13" s="22"/>
      <c r="L13" s="22"/>
      <c r="M13" s="296"/>
      <c r="N13" s="296"/>
      <c r="O13" s="296"/>
      <c r="P13" s="296"/>
      <c r="Q13" s="296"/>
      <c r="R13" s="296"/>
      <c r="S13" s="296"/>
      <c r="T13" s="296"/>
      <c r="U13" s="296"/>
    </row>
    <row r="14" spans="1:21"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109</v>
      </c>
      <c r="G14" s="276"/>
      <c r="H14" s="22"/>
      <c r="I14" s="22"/>
      <c r="J14" s="22"/>
      <c r="K14" s="22"/>
      <c r="L14" s="22"/>
      <c r="M14" s="296"/>
      <c r="N14" s="296"/>
      <c r="O14" s="296"/>
      <c r="P14" s="296"/>
      <c r="Q14" s="296"/>
      <c r="R14" s="296"/>
      <c r="S14" s="296"/>
      <c r="T14" s="296"/>
      <c r="U14" s="296"/>
    </row>
    <row r="15" spans="1:21"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96"/>
      <c r="N15" s="296"/>
      <c r="O15" s="296"/>
      <c r="P15" s="296"/>
      <c r="Q15" s="296"/>
      <c r="R15" s="296"/>
      <c r="S15" s="296"/>
      <c r="T15" s="296"/>
      <c r="U15" s="296"/>
    </row>
    <row r="16" spans="1:21"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96"/>
      <c r="N16" s="296"/>
      <c r="O16" s="296"/>
      <c r="P16" s="296"/>
      <c r="Q16" s="296"/>
      <c r="R16" s="296"/>
      <c r="S16" s="296"/>
      <c r="T16" s="296"/>
      <c r="U16" s="296"/>
    </row>
    <row r="17" spans="1:21"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296"/>
      <c r="N17" s="296"/>
      <c r="O17" s="296"/>
      <c r="P17" s="296"/>
      <c r="Q17" s="296"/>
      <c r="R17" s="296"/>
      <c r="S17" s="296"/>
      <c r="T17" s="296"/>
      <c r="U17" s="296"/>
    </row>
    <row r="18" spans="1:21"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8"/>
      <c r="N18" s="298"/>
      <c r="O18" s="298"/>
      <c r="P18" s="298"/>
      <c r="Q18" s="298"/>
      <c r="R18" s="298"/>
      <c r="S18" s="298"/>
      <c r="T18" s="298"/>
      <c r="U18" s="298"/>
    </row>
    <row r="19" spans="1:21"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99"/>
      <c r="N19" s="299"/>
      <c r="O19" s="299"/>
      <c r="P19" s="299"/>
      <c r="Q19" s="299"/>
      <c r="R19" s="299"/>
      <c r="S19" s="300"/>
      <c r="T19" s="296"/>
      <c r="U19" s="296"/>
    </row>
    <row r="20" spans="1:21"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96"/>
      <c r="N20" s="296"/>
      <c r="O20" s="296"/>
      <c r="P20" s="296"/>
      <c r="Q20" s="296"/>
      <c r="R20" s="296"/>
      <c r="S20" s="296"/>
      <c r="T20" s="296"/>
      <c r="U20" s="296"/>
    </row>
    <row r="21" spans="1:21" ht="62.25" customHeight="1" x14ac:dyDescent="0.3">
      <c r="A21" s="390" t="s">
        <v>86</v>
      </c>
      <c r="B21" s="286" t="str">
        <f>Résultats!B22</f>
        <v>2.1</v>
      </c>
      <c r="C21" s="276" t="str">
        <f>Résultats!C22</f>
        <v>A</v>
      </c>
      <c r="D21" s="276">
        <f>Résultats!E22</f>
        <v>0</v>
      </c>
      <c r="E21" s="287" t="str">
        <f>Résultats!F22</f>
        <v>Chaque cadre a-t-il un titre de cadre ?</v>
      </c>
      <c r="F21" s="276" t="s">
        <v>109</v>
      </c>
      <c r="G21" s="276"/>
      <c r="H21" s="22"/>
      <c r="I21" s="22"/>
      <c r="J21" s="22"/>
      <c r="K21" s="22"/>
      <c r="L21" s="22"/>
      <c r="M21" s="296"/>
      <c r="N21" s="296"/>
      <c r="O21" s="296"/>
      <c r="P21" s="296"/>
      <c r="Q21" s="296"/>
      <c r="R21" s="296"/>
      <c r="S21" s="296"/>
      <c r="T21" s="296"/>
      <c r="U21" s="296"/>
    </row>
    <row r="22" spans="1:21"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109</v>
      </c>
      <c r="G22" s="276"/>
      <c r="H22" s="22"/>
      <c r="I22" s="22"/>
      <c r="J22" s="22"/>
      <c r="K22" s="22"/>
      <c r="L22" s="22"/>
      <c r="M22" s="296"/>
      <c r="N22" s="296"/>
      <c r="O22" s="296"/>
      <c r="P22" s="296"/>
      <c r="Q22" s="296"/>
      <c r="R22" s="296"/>
      <c r="S22" s="296"/>
      <c r="T22" s="296"/>
      <c r="U22" s="296"/>
    </row>
    <row r="23" spans="1:21"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96"/>
      <c r="N23" s="296"/>
      <c r="O23" s="296"/>
      <c r="P23" s="296"/>
      <c r="Q23" s="296"/>
      <c r="R23" s="296"/>
      <c r="S23" s="296"/>
      <c r="T23" s="296"/>
      <c r="U23" s="296"/>
    </row>
    <row r="24" spans="1:21"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c r="I24" s="22"/>
      <c r="J24" s="22"/>
      <c r="K24" s="22"/>
      <c r="L24" s="22"/>
      <c r="M24" s="296"/>
      <c r="N24" s="296"/>
      <c r="O24" s="296"/>
      <c r="P24" s="296"/>
      <c r="Q24" s="296"/>
      <c r="R24" s="296"/>
      <c r="S24" s="296"/>
      <c r="T24" s="296"/>
      <c r="U24" s="296"/>
    </row>
    <row r="25" spans="1:21"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96"/>
      <c r="N25" s="296"/>
      <c r="O25" s="296"/>
      <c r="P25" s="296"/>
      <c r="Q25" s="296"/>
      <c r="R25" s="296"/>
      <c r="S25" s="296"/>
      <c r="T25" s="296"/>
      <c r="U25" s="296"/>
    </row>
    <row r="26" spans="1:21"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96"/>
      <c r="N26" s="296"/>
      <c r="O26" s="296"/>
      <c r="P26" s="296"/>
      <c r="Q26" s="296"/>
      <c r="R26" s="296"/>
      <c r="S26" s="296"/>
      <c r="T26" s="296"/>
      <c r="U26" s="296"/>
    </row>
    <row r="27" spans="1:21"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96"/>
      <c r="N27" s="296"/>
      <c r="O27" s="296"/>
      <c r="P27" s="296"/>
      <c r="Q27" s="296"/>
      <c r="R27" s="296"/>
      <c r="S27" s="296"/>
      <c r="T27" s="296"/>
      <c r="U27" s="296"/>
    </row>
    <row r="28" spans="1:21"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96"/>
      <c r="N28" s="296"/>
      <c r="O28" s="296"/>
      <c r="P28" s="296"/>
      <c r="Q28" s="296"/>
      <c r="R28" s="296"/>
      <c r="S28" s="296"/>
      <c r="T28" s="296"/>
      <c r="U28" s="296"/>
    </row>
    <row r="29" spans="1:21"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96"/>
      <c r="N29" s="296"/>
      <c r="O29" s="296"/>
      <c r="P29" s="296"/>
      <c r="Q29" s="296"/>
      <c r="R29" s="296"/>
      <c r="S29" s="296"/>
      <c r="T29" s="296"/>
      <c r="U29" s="296"/>
    </row>
    <row r="30" spans="1:21"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96"/>
      <c r="N30" s="296"/>
      <c r="O30" s="296"/>
      <c r="P30" s="296"/>
      <c r="Q30" s="296"/>
      <c r="R30" s="296"/>
      <c r="S30" s="296"/>
      <c r="T30" s="296"/>
      <c r="U30" s="296"/>
    </row>
    <row r="31" spans="1:21"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96"/>
      <c r="N31" s="296"/>
      <c r="O31" s="296"/>
      <c r="P31" s="296"/>
      <c r="Q31" s="296"/>
      <c r="R31" s="296"/>
      <c r="S31" s="296"/>
      <c r="T31" s="296"/>
      <c r="U31" s="296"/>
    </row>
    <row r="32" spans="1:21"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96"/>
      <c r="N32" s="296"/>
      <c r="O32" s="296"/>
      <c r="P32" s="296"/>
      <c r="Q32" s="296"/>
      <c r="R32" s="296"/>
      <c r="S32" s="296"/>
      <c r="T32" s="296"/>
      <c r="U32" s="296"/>
    </row>
    <row r="33" spans="1:21"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96"/>
      <c r="N33" s="296"/>
      <c r="O33" s="296"/>
      <c r="P33" s="296"/>
      <c r="Q33" s="296"/>
      <c r="R33" s="296"/>
      <c r="S33" s="296"/>
      <c r="T33" s="296"/>
      <c r="U33" s="296"/>
    </row>
    <row r="34" spans="1:21"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96"/>
      <c r="N34" s="296"/>
      <c r="O34" s="296"/>
      <c r="P34" s="296"/>
      <c r="Q34" s="296"/>
      <c r="R34" s="296"/>
      <c r="S34" s="296"/>
      <c r="T34" s="296"/>
      <c r="U34" s="296"/>
    </row>
    <row r="35" spans="1:21"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96"/>
      <c r="N35" s="296"/>
      <c r="O35" s="296"/>
      <c r="P35" s="296"/>
      <c r="Q35" s="296"/>
      <c r="R35" s="296"/>
      <c r="S35" s="296"/>
      <c r="T35" s="296"/>
      <c r="U35" s="296"/>
    </row>
    <row r="36" spans="1:21"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96"/>
      <c r="N36" s="296"/>
      <c r="O36" s="296"/>
      <c r="P36" s="296"/>
      <c r="Q36" s="296"/>
      <c r="R36" s="296"/>
      <c r="S36" s="296"/>
      <c r="T36" s="296"/>
      <c r="U36" s="296"/>
    </row>
    <row r="37" spans="1:21"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96"/>
      <c r="N37" s="296"/>
      <c r="O37" s="296"/>
      <c r="P37" s="296"/>
      <c r="Q37" s="296"/>
      <c r="R37" s="296"/>
      <c r="S37" s="296"/>
      <c r="T37" s="296"/>
      <c r="U37" s="296"/>
    </row>
    <row r="38" spans="1:21"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96"/>
      <c r="N38" s="296"/>
      <c r="O38" s="296"/>
      <c r="P38" s="296"/>
      <c r="Q38" s="296"/>
      <c r="R38" s="296"/>
      <c r="S38" s="296"/>
      <c r="T38" s="296"/>
      <c r="U38" s="296"/>
    </row>
    <row r="39" spans="1:21"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96"/>
      <c r="N39" s="296"/>
      <c r="O39" s="296"/>
      <c r="P39" s="296"/>
      <c r="Q39" s="296"/>
      <c r="R39" s="296"/>
      <c r="S39" s="296"/>
      <c r="T39" s="296"/>
      <c r="U39" s="296"/>
    </row>
    <row r="40" spans="1:21"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96"/>
      <c r="N40" s="296"/>
      <c r="O40" s="296"/>
      <c r="P40" s="296"/>
      <c r="Q40" s="296"/>
      <c r="R40" s="296"/>
      <c r="S40" s="296"/>
      <c r="T40" s="296"/>
      <c r="U40" s="296"/>
    </row>
    <row r="41" spans="1:21"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96"/>
      <c r="N41" s="296"/>
      <c r="O41" s="296"/>
      <c r="P41" s="296"/>
      <c r="Q41" s="296"/>
      <c r="R41" s="296"/>
      <c r="S41" s="296"/>
      <c r="T41" s="296"/>
      <c r="U41" s="296"/>
    </row>
    <row r="42" spans="1:21"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296"/>
      <c r="N42" s="296"/>
      <c r="O42" s="296"/>
      <c r="P42" s="296"/>
      <c r="Q42" s="296"/>
      <c r="R42" s="296"/>
      <c r="S42" s="296"/>
      <c r="T42" s="296"/>
      <c r="U42" s="296"/>
    </row>
    <row r="43" spans="1:21"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296"/>
      <c r="N43" s="296"/>
      <c r="O43" s="296"/>
      <c r="P43" s="296"/>
      <c r="Q43" s="296"/>
      <c r="R43" s="296"/>
      <c r="S43" s="296"/>
      <c r="T43" s="296"/>
      <c r="U43" s="296"/>
    </row>
    <row r="44" spans="1:21"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296"/>
      <c r="N44" s="296"/>
      <c r="O44" s="296"/>
      <c r="P44" s="296"/>
      <c r="Q44" s="296"/>
      <c r="R44" s="296"/>
      <c r="S44" s="296"/>
      <c r="T44" s="296"/>
      <c r="U44" s="296"/>
    </row>
    <row r="45" spans="1:21"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296"/>
      <c r="N45" s="296"/>
      <c r="O45" s="296"/>
      <c r="P45" s="296"/>
      <c r="Q45" s="296"/>
      <c r="R45" s="296"/>
      <c r="S45" s="296"/>
      <c r="T45" s="296"/>
      <c r="U45" s="296"/>
    </row>
    <row r="46" spans="1:21"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96"/>
      <c r="N46" s="296"/>
      <c r="O46" s="296"/>
      <c r="P46" s="296"/>
      <c r="Q46" s="296"/>
      <c r="R46" s="296"/>
      <c r="S46" s="296"/>
      <c r="T46" s="296"/>
      <c r="U46" s="296"/>
    </row>
    <row r="47" spans="1:21"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c r="I47" s="22"/>
      <c r="J47" s="22"/>
      <c r="K47" s="22"/>
      <c r="L47" s="22"/>
      <c r="M47" s="296"/>
      <c r="N47" s="296"/>
      <c r="O47" s="296"/>
      <c r="P47" s="296"/>
      <c r="Q47" s="296"/>
      <c r="R47" s="296"/>
      <c r="S47" s="296"/>
      <c r="T47" s="296"/>
      <c r="U47" s="296"/>
    </row>
    <row r="48" spans="1:21" ht="62.25"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96"/>
      <c r="N48" s="296"/>
      <c r="O48" s="296"/>
      <c r="P48" s="296"/>
      <c r="Q48" s="296"/>
      <c r="R48" s="296"/>
      <c r="S48" s="296"/>
      <c r="T48" s="296"/>
      <c r="U48" s="296"/>
    </row>
    <row r="49" spans="1:21"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106</v>
      </c>
      <c r="G49" s="276"/>
      <c r="H49" s="22"/>
      <c r="I49" s="22"/>
      <c r="J49" s="22"/>
      <c r="K49" s="22"/>
      <c r="L49" s="22"/>
      <c r="M49" s="296"/>
      <c r="N49" s="296"/>
      <c r="O49" s="296"/>
      <c r="P49" s="296"/>
      <c r="Q49" s="296"/>
      <c r="R49" s="296"/>
      <c r="S49" s="296"/>
      <c r="T49" s="296"/>
      <c r="U49" s="296"/>
    </row>
    <row r="50" spans="1:21"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96"/>
      <c r="N50" s="296"/>
      <c r="O50" s="296"/>
      <c r="P50" s="296"/>
      <c r="Q50" s="296"/>
      <c r="R50" s="296"/>
      <c r="S50" s="296"/>
      <c r="T50" s="296"/>
      <c r="U50" s="296"/>
    </row>
    <row r="51" spans="1:21"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106</v>
      </c>
      <c r="G51" s="276"/>
      <c r="H51" s="22"/>
      <c r="I51" s="22"/>
      <c r="J51" s="22"/>
      <c r="K51" s="22"/>
      <c r="L51" s="22"/>
      <c r="M51" s="296"/>
      <c r="N51" s="296"/>
      <c r="O51" s="296"/>
      <c r="P51" s="296"/>
      <c r="Q51" s="296"/>
      <c r="R51" s="296"/>
      <c r="S51" s="296"/>
      <c r="T51" s="296"/>
      <c r="U51" s="296"/>
    </row>
    <row r="52" spans="1:21"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96"/>
      <c r="N52" s="296"/>
      <c r="O52" s="296"/>
      <c r="P52" s="296"/>
      <c r="Q52" s="296"/>
      <c r="R52" s="296"/>
      <c r="S52" s="296"/>
      <c r="T52" s="296"/>
      <c r="U52" s="296"/>
    </row>
    <row r="53" spans="1:21"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96"/>
      <c r="N53" s="296"/>
      <c r="O53" s="296"/>
      <c r="P53" s="296"/>
      <c r="Q53" s="296"/>
      <c r="R53" s="296"/>
      <c r="S53" s="296"/>
      <c r="T53" s="296"/>
      <c r="U53" s="296"/>
    </row>
    <row r="54" spans="1:21"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96"/>
      <c r="N54" s="296"/>
      <c r="O54" s="296"/>
      <c r="P54" s="296"/>
      <c r="Q54" s="296"/>
      <c r="R54" s="296"/>
      <c r="S54" s="296"/>
      <c r="T54" s="296"/>
      <c r="U54" s="296"/>
    </row>
    <row r="55" spans="1:21"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296"/>
      <c r="N55" s="296"/>
      <c r="O55" s="296"/>
      <c r="P55" s="296"/>
      <c r="Q55" s="296"/>
      <c r="R55" s="296"/>
      <c r="S55" s="296"/>
      <c r="T55" s="296"/>
      <c r="U55" s="296"/>
    </row>
    <row r="56" spans="1:21"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96"/>
      <c r="N56" s="296"/>
      <c r="O56" s="296"/>
      <c r="P56" s="296"/>
      <c r="Q56" s="296"/>
      <c r="R56" s="296"/>
      <c r="S56" s="296"/>
      <c r="T56" s="296"/>
      <c r="U56" s="296"/>
    </row>
    <row r="57" spans="1:21"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96"/>
      <c r="N57" s="296"/>
      <c r="O57" s="296"/>
      <c r="P57" s="296"/>
      <c r="Q57" s="296"/>
      <c r="R57" s="296"/>
      <c r="S57" s="296"/>
      <c r="T57" s="296"/>
      <c r="U57" s="296"/>
    </row>
    <row r="58" spans="1:21" ht="62.25"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96"/>
      <c r="N58" s="296"/>
      <c r="O58" s="296"/>
      <c r="P58" s="296"/>
      <c r="Q58" s="296"/>
      <c r="R58" s="296"/>
      <c r="S58" s="296"/>
      <c r="T58" s="296"/>
      <c r="U58" s="296"/>
    </row>
    <row r="59" spans="1:21"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96"/>
      <c r="N59" s="296"/>
      <c r="O59" s="296"/>
      <c r="P59" s="296"/>
      <c r="Q59" s="296"/>
      <c r="R59" s="296"/>
      <c r="S59" s="296"/>
      <c r="T59" s="296"/>
      <c r="U59" s="296"/>
    </row>
    <row r="60" spans="1:21"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96"/>
      <c r="N60" s="296"/>
      <c r="O60" s="296"/>
      <c r="P60" s="296"/>
      <c r="Q60" s="296"/>
      <c r="R60" s="296"/>
      <c r="S60" s="296"/>
      <c r="T60" s="296"/>
      <c r="U60" s="296"/>
    </row>
    <row r="61" spans="1:21"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96"/>
      <c r="N61" s="296"/>
      <c r="O61" s="296"/>
      <c r="P61" s="296"/>
      <c r="Q61" s="296"/>
      <c r="R61" s="296"/>
      <c r="S61" s="296"/>
      <c r="T61" s="296"/>
      <c r="U61" s="296"/>
    </row>
    <row r="62" spans="1:21"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c r="I62" s="22"/>
      <c r="J62" s="22"/>
      <c r="K62" s="22"/>
      <c r="L62" s="22"/>
      <c r="M62" s="296"/>
      <c r="N62" s="296"/>
      <c r="O62" s="296"/>
      <c r="P62" s="296"/>
      <c r="Q62" s="296"/>
      <c r="R62" s="296"/>
      <c r="S62" s="296"/>
      <c r="T62" s="296"/>
      <c r="U62" s="296"/>
    </row>
    <row r="63" spans="1:21"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96"/>
      <c r="N63" s="296"/>
      <c r="O63" s="296"/>
      <c r="P63" s="296"/>
      <c r="Q63" s="296"/>
      <c r="R63" s="296"/>
      <c r="S63" s="296"/>
      <c r="T63" s="296"/>
      <c r="U63" s="296"/>
    </row>
    <row r="64" spans="1:21"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c r="I64" s="22"/>
      <c r="J64" s="22"/>
      <c r="K64" s="22"/>
      <c r="L64" s="22"/>
      <c r="M64" s="296"/>
      <c r="N64" s="296"/>
      <c r="O64" s="296"/>
      <c r="P64" s="296"/>
      <c r="Q64" s="296"/>
      <c r="R64" s="296"/>
      <c r="S64" s="296"/>
      <c r="T64" s="296"/>
      <c r="U64" s="296"/>
    </row>
    <row r="65" spans="1:21"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96"/>
      <c r="N65" s="296"/>
      <c r="O65" s="296"/>
      <c r="P65" s="296"/>
      <c r="Q65" s="296"/>
      <c r="R65" s="296"/>
      <c r="S65" s="296"/>
      <c r="T65" s="296"/>
      <c r="U65" s="296"/>
    </row>
    <row r="66" spans="1:21"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96"/>
      <c r="N66" s="296"/>
      <c r="O66" s="296"/>
      <c r="P66" s="296"/>
      <c r="Q66" s="296"/>
      <c r="R66" s="296"/>
      <c r="S66" s="296"/>
      <c r="T66" s="296"/>
      <c r="U66" s="296"/>
    </row>
    <row r="67" spans="1:21"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96"/>
      <c r="N67" s="296"/>
      <c r="O67" s="296"/>
      <c r="P67" s="296"/>
      <c r="Q67" s="296"/>
      <c r="R67" s="296"/>
      <c r="S67" s="296"/>
      <c r="T67" s="296"/>
      <c r="U67" s="296"/>
    </row>
    <row r="68" spans="1:21"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96"/>
      <c r="N68" s="296"/>
      <c r="O68" s="296"/>
      <c r="P68" s="296"/>
      <c r="Q68" s="296"/>
      <c r="R68" s="296"/>
      <c r="S68" s="296"/>
      <c r="T68" s="296"/>
      <c r="U68" s="296"/>
    </row>
    <row r="69" spans="1:21"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96"/>
      <c r="N69" s="296"/>
      <c r="O69" s="296"/>
      <c r="P69" s="296"/>
      <c r="Q69" s="296"/>
      <c r="R69" s="296"/>
      <c r="S69" s="296"/>
      <c r="T69" s="296"/>
      <c r="U69" s="296"/>
    </row>
    <row r="70" spans="1:21"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96"/>
      <c r="N70" s="296"/>
      <c r="O70" s="296"/>
      <c r="P70" s="296"/>
      <c r="Q70" s="296"/>
      <c r="R70" s="296"/>
      <c r="S70" s="296"/>
      <c r="T70" s="296"/>
      <c r="U70" s="296"/>
    </row>
    <row r="71" spans="1:21"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96"/>
      <c r="N71" s="296"/>
      <c r="O71" s="296"/>
      <c r="P71" s="296"/>
      <c r="Q71" s="296"/>
      <c r="R71" s="296"/>
      <c r="S71" s="296"/>
      <c r="T71" s="296"/>
      <c r="U71" s="296"/>
    </row>
    <row r="72" spans="1:21"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96"/>
      <c r="N72" s="296"/>
      <c r="O72" s="296"/>
      <c r="P72" s="296"/>
      <c r="Q72" s="296"/>
      <c r="R72" s="296"/>
      <c r="S72" s="296"/>
      <c r="T72" s="296"/>
      <c r="U72" s="296"/>
    </row>
    <row r="73" spans="1:21"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96"/>
      <c r="N73" s="296"/>
      <c r="O73" s="296"/>
      <c r="P73" s="296"/>
      <c r="Q73" s="296"/>
      <c r="R73" s="296"/>
      <c r="S73" s="296"/>
      <c r="T73" s="296"/>
      <c r="U73" s="296"/>
    </row>
    <row r="74" spans="1:21"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96"/>
      <c r="N74" s="296"/>
      <c r="O74" s="296"/>
      <c r="P74" s="296"/>
      <c r="Q74" s="296"/>
      <c r="R74" s="296"/>
      <c r="S74" s="296"/>
      <c r="T74" s="296"/>
      <c r="U74" s="296"/>
    </row>
    <row r="75" spans="1:21"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96"/>
      <c r="N75" s="296"/>
      <c r="O75" s="296"/>
      <c r="P75" s="296"/>
      <c r="Q75" s="296"/>
      <c r="R75" s="296"/>
      <c r="S75" s="296"/>
      <c r="T75" s="296"/>
      <c r="U75" s="296"/>
    </row>
    <row r="76" spans="1:21"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96"/>
      <c r="N76" s="296"/>
      <c r="O76" s="296"/>
      <c r="P76" s="296"/>
      <c r="Q76" s="296"/>
      <c r="R76" s="296"/>
      <c r="S76" s="296"/>
      <c r="T76" s="296"/>
      <c r="U76" s="296"/>
    </row>
    <row r="77" spans="1:21"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96"/>
      <c r="N77" s="296"/>
      <c r="O77" s="296"/>
      <c r="P77" s="296"/>
      <c r="Q77" s="296"/>
      <c r="R77" s="296"/>
      <c r="S77" s="296"/>
      <c r="T77" s="296"/>
      <c r="U77" s="296"/>
    </row>
    <row r="78" spans="1:21"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96"/>
      <c r="N78" s="296"/>
      <c r="O78" s="296"/>
      <c r="P78" s="296"/>
      <c r="Q78" s="296"/>
      <c r="R78" s="296"/>
      <c r="S78" s="296"/>
      <c r="T78" s="296"/>
      <c r="U78" s="296"/>
    </row>
    <row r="79" spans="1:21"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96"/>
      <c r="N79" s="296"/>
      <c r="O79" s="296"/>
      <c r="P79" s="296"/>
      <c r="Q79" s="296"/>
      <c r="R79" s="296"/>
      <c r="S79" s="296"/>
      <c r="T79" s="296"/>
      <c r="U79" s="296"/>
    </row>
    <row r="80" spans="1:21"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96"/>
      <c r="N80" s="296"/>
      <c r="O80" s="296"/>
      <c r="P80" s="296"/>
      <c r="Q80" s="296"/>
      <c r="R80" s="296"/>
      <c r="S80" s="296"/>
      <c r="T80" s="296"/>
      <c r="U80" s="296"/>
    </row>
    <row r="81" spans="1:21"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96"/>
      <c r="N81" s="296"/>
      <c r="O81" s="296"/>
      <c r="P81" s="296"/>
      <c r="Q81" s="296"/>
      <c r="R81" s="296"/>
      <c r="S81" s="296"/>
      <c r="T81" s="296"/>
      <c r="U81" s="296"/>
    </row>
    <row r="82" spans="1:21"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106</v>
      </c>
      <c r="G82" s="276"/>
      <c r="H82" s="22"/>
      <c r="I82" s="22"/>
      <c r="J82" s="22"/>
      <c r="K82" s="22"/>
      <c r="L82" s="22" t="s">
        <v>541</v>
      </c>
      <c r="M82" s="296"/>
      <c r="N82" s="296"/>
      <c r="O82" s="296"/>
      <c r="P82" s="296"/>
      <c r="Q82" s="296"/>
      <c r="R82" s="296"/>
      <c r="S82" s="296"/>
      <c r="T82" s="296"/>
      <c r="U82" s="296"/>
    </row>
    <row r="83" spans="1:21"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106</v>
      </c>
      <c r="G83" s="276"/>
      <c r="H83" s="22"/>
      <c r="I83" s="22"/>
      <c r="J83" s="22"/>
      <c r="K83" s="22"/>
      <c r="L83" s="22"/>
      <c r="M83" s="296"/>
      <c r="N83" s="296"/>
      <c r="O83" s="296"/>
      <c r="P83" s="296"/>
      <c r="Q83" s="296"/>
      <c r="R83" s="296"/>
      <c r="S83" s="296"/>
      <c r="T83" s="296"/>
      <c r="U83" s="296"/>
    </row>
    <row r="84" spans="1:21"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96"/>
      <c r="N84" s="296"/>
      <c r="O84" s="296"/>
      <c r="P84" s="296"/>
      <c r="Q84" s="296"/>
      <c r="R84" s="296"/>
      <c r="S84" s="296"/>
      <c r="T84" s="296"/>
      <c r="U84" s="296"/>
    </row>
    <row r="85" spans="1:21"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106</v>
      </c>
      <c r="G85" s="276"/>
      <c r="H85" s="22"/>
      <c r="I85" s="22"/>
      <c r="J85" s="22"/>
      <c r="K85" s="22"/>
      <c r="L85" s="22"/>
      <c r="M85" s="296"/>
      <c r="N85" s="296"/>
      <c r="O85" s="296"/>
      <c r="P85" s="296"/>
      <c r="Q85" s="296"/>
      <c r="R85" s="296"/>
      <c r="S85" s="296"/>
      <c r="T85" s="296"/>
      <c r="U85" s="296"/>
    </row>
    <row r="86" spans="1:21"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96"/>
      <c r="N86" s="296"/>
      <c r="O86" s="296"/>
      <c r="P86" s="296"/>
      <c r="Q86" s="296"/>
      <c r="R86" s="296"/>
      <c r="S86" s="296"/>
      <c r="T86" s="296"/>
      <c r="U86" s="296"/>
    </row>
    <row r="87" spans="1:21"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96"/>
      <c r="N87" s="296"/>
      <c r="O87" s="296"/>
      <c r="P87" s="296"/>
      <c r="Q87" s="296"/>
      <c r="R87" s="296"/>
      <c r="S87" s="296"/>
      <c r="T87" s="296"/>
      <c r="U87" s="296"/>
    </row>
    <row r="88" spans="1:21"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96"/>
      <c r="N88" s="296"/>
      <c r="O88" s="296"/>
      <c r="P88" s="296"/>
      <c r="Q88" s="296"/>
      <c r="R88" s="296"/>
      <c r="S88" s="296"/>
      <c r="T88" s="296"/>
      <c r="U88" s="296"/>
    </row>
    <row r="89" spans="1:21"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96"/>
      <c r="N89" s="296"/>
      <c r="O89" s="296"/>
      <c r="P89" s="296"/>
      <c r="Q89" s="296"/>
      <c r="R89" s="296"/>
      <c r="S89" s="296"/>
      <c r="T89" s="296"/>
      <c r="U89" s="296"/>
    </row>
    <row r="90" spans="1:21"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296"/>
      <c r="N90" s="296"/>
      <c r="O90" s="296"/>
      <c r="P90" s="296"/>
      <c r="Q90" s="296"/>
      <c r="R90" s="296"/>
      <c r="S90" s="296"/>
      <c r="T90" s="296"/>
      <c r="U90" s="296"/>
    </row>
    <row r="91" spans="1:21"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296"/>
      <c r="N91" s="296"/>
      <c r="O91" s="296"/>
      <c r="P91" s="296"/>
      <c r="Q91" s="296"/>
      <c r="R91" s="296"/>
      <c r="S91" s="296"/>
      <c r="T91" s="296"/>
      <c r="U91" s="296"/>
    </row>
    <row r="92" spans="1:21"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296"/>
      <c r="N92" s="296"/>
      <c r="O92" s="296"/>
      <c r="P92" s="296"/>
      <c r="Q92" s="296"/>
      <c r="R92" s="296"/>
      <c r="S92" s="296"/>
      <c r="T92" s="296"/>
      <c r="U92" s="296"/>
    </row>
    <row r="93" spans="1:21"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96"/>
      <c r="N93" s="296"/>
      <c r="O93" s="296"/>
      <c r="P93" s="296"/>
      <c r="Q93" s="296"/>
      <c r="R93" s="296"/>
      <c r="S93" s="296"/>
      <c r="T93" s="296"/>
      <c r="U93" s="296"/>
    </row>
    <row r="94" spans="1:21"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296"/>
      <c r="N94" s="296"/>
      <c r="O94" s="296"/>
      <c r="P94" s="296"/>
      <c r="Q94" s="296"/>
      <c r="R94" s="296"/>
      <c r="S94" s="296"/>
      <c r="T94" s="296"/>
      <c r="U94" s="296"/>
    </row>
    <row r="95" spans="1:21"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296"/>
      <c r="N95" s="296"/>
      <c r="O95" s="296"/>
      <c r="P95" s="296"/>
      <c r="Q95" s="296"/>
      <c r="R95" s="296"/>
      <c r="S95" s="296"/>
      <c r="T95" s="296"/>
      <c r="U95" s="296"/>
    </row>
    <row r="96" spans="1:21"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296"/>
      <c r="N96" s="296"/>
      <c r="O96" s="296"/>
      <c r="P96" s="296"/>
      <c r="Q96" s="296"/>
      <c r="R96" s="296"/>
      <c r="S96" s="296"/>
      <c r="T96" s="296"/>
      <c r="U96" s="296"/>
    </row>
    <row r="97" spans="1:21" ht="62.25" customHeight="1" x14ac:dyDescent="0.3">
      <c r="A97" s="351"/>
      <c r="B97" s="292" t="str">
        <f>Résultats!B98</f>
        <v>12.3</v>
      </c>
      <c r="C97" s="276" t="str">
        <f>Résultats!C98</f>
        <v>AA</v>
      </c>
      <c r="D97" s="276">
        <f>Résultats!E98</f>
        <v>0</v>
      </c>
      <c r="E97" s="287" t="str">
        <f>Résultats!F98</f>
        <v>La page « plan du site » est-elle pertinente ?</v>
      </c>
      <c r="F97" s="276" t="s">
        <v>106</v>
      </c>
      <c r="G97" s="276"/>
      <c r="H97" s="22"/>
      <c r="I97" s="22"/>
      <c r="J97" s="22"/>
      <c r="K97" s="22"/>
      <c r="L97" s="22"/>
      <c r="M97" s="296"/>
      <c r="N97" s="296"/>
      <c r="O97" s="296"/>
      <c r="P97" s="296"/>
      <c r="Q97" s="296"/>
      <c r="R97" s="296"/>
      <c r="S97" s="296"/>
      <c r="T97" s="296"/>
      <c r="U97" s="296"/>
    </row>
    <row r="98" spans="1:21"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296"/>
      <c r="N98" s="296"/>
      <c r="O98" s="296"/>
      <c r="P98" s="296"/>
      <c r="Q98" s="296"/>
      <c r="R98" s="296"/>
      <c r="S98" s="296"/>
      <c r="T98" s="296"/>
      <c r="U98" s="296"/>
    </row>
    <row r="99" spans="1:21"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296"/>
      <c r="N99" s="296"/>
      <c r="O99" s="296"/>
      <c r="P99" s="296"/>
      <c r="Q99" s="296"/>
      <c r="R99" s="296"/>
      <c r="S99" s="296"/>
      <c r="T99" s="296"/>
      <c r="U99" s="296"/>
    </row>
    <row r="100" spans="1:21"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96"/>
      <c r="N100" s="296"/>
      <c r="O100" s="296"/>
      <c r="P100" s="296"/>
      <c r="Q100" s="296"/>
      <c r="R100" s="296"/>
      <c r="S100" s="296"/>
      <c r="T100" s="296"/>
      <c r="U100" s="296"/>
    </row>
    <row r="101" spans="1:21"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296"/>
      <c r="N101" s="296"/>
      <c r="O101" s="296"/>
      <c r="P101" s="296"/>
      <c r="Q101" s="296"/>
      <c r="R101" s="296"/>
      <c r="S101" s="296"/>
      <c r="T101" s="296"/>
      <c r="U101" s="296"/>
    </row>
    <row r="102" spans="1:21"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96"/>
      <c r="N102" s="296"/>
      <c r="O102" s="296"/>
      <c r="P102" s="296"/>
      <c r="Q102" s="296"/>
      <c r="R102" s="296"/>
      <c r="S102" s="296"/>
      <c r="T102" s="296"/>
      <c r="U102" s="296"/>
    </row>
    <row r="103" spans="1:21"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96"/>
      <c r="N103" s="296"/>
      <c r="O103" s="296"/>
      <c r="P103" s="296"/>
      <c r="Q103" s="296"/>
      <c r="R103" s="296"/>
      <c r="S103" s="296"/>
      <c r="T103" s="296"/>
      <c r="U103" s="296"/>
    </row>
    <row r="104" spans="1:21"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96"/>
      <c r="N104" s="296"/>
      <c r="O104" s="296"/>
      <c r="P104" s="296"/>
      <c r="Q104" s="296"/>
      <c r="R104" s="296"/>
      <c r="S104" s="296"/>
      <c r="T104" s="296"/>
      <c r="U104" s="296"/>
    </row>
    <row r="105" spans="1:21"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96"/>
      <c r="N105" s="296"/>
      <c r="O105" s="296"/>
      <c r="P105" s="296"/>
      <c r="Q105" s="296"/>
      <c r="R105" s="296"/>
      <c r="S105" s="296"/>
      <c r="T105" s="296"/>
      <c r="U105" s="296"/>
    </row>
    <row r="106" spans="1:21"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96"/>
      <c r="N106" s="296"/>
      <c r="O106" s="296"/>
      <c r="P106" s="296"/>
      <c r="Q106" s="296"/>
      <c r="R106" s="296"/>
      <c r="S106" s="296"/>
      <c r="T106" s="296"/>
      <c r="U106" s="296"/>
    </row>
    <row r="107" spans="1:21"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96"/>
      <c r="N107" s="296"/>
      <c r="O107" s="296"/>
      <c r="P107" s="296"/>
      <c r="Q107" s="296"/>
      <c r="R107" s="296"/>
      <c r="S107" s="296"/>
      <c r="T107" s="296"/>
      <c r="U107" s="296"/>
    </row>
    <row r="108" spans="1:21"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296"/>
      <c r="N108" s="296"/>
      <c r="O108" s="296"/>
      <c r="P108" s="296"/>
      <c r="Q108" s="296"/>
      <c r="R108" s="296"/>
      <c r="S108" s="296"/>
      <c r="T108" s="296"/>
      <c r="U108" s="296"/>
    </row>
    <row r="109" spans="1:21"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96"/>
      <c r="N109" s="296"/>
      <c r="O109" s="296"/>
      <c r="P109" s="296"/>
      <c r="Q109" s="296"/>
      <c r="R109" s="296"/>
      <c r="S109" s="296"/>
      <c r="T109" s="296"/>
      <c r="U109" s="296"/>
    </row>
    <row r="110" spans="1:21"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96"/>
      <c r="N110" s="296"/>
      <c r="O110" s="296"/>
      <c r="P110" s="296"/>
      <c r="Q110" s="296"/>
      <c r="R110" s="296"/>
      <c r="S110" s="296"/>
      <c r="T110" s="296"/>
      <c r="U110" s="296"/>
    </row>
    <row r="111" spans="1:21"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96"/>
      <c r="N111" s="296"/>
      <c r="O111" s="296"/>
      <c r="P111" s="296"/>
      <c r="Q111" s="296"/>
      <c r="R111" s="296"/>
      <c r="S111" s="296"/>
      <c r="T111" s="296"/>
      <c r="U111" s="296"/>
    </row>
    <row r="112" spans="1:21"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96"/>
      <c r="N112" s="296"/>
      <c r="O112" s="296"/>
      <c r="P112" s="296"/>
      <c r="Q112" s="296"/>
      <c r="R112" s="296"/>
      <c r="S112" s="296"/>
      <c r="T112" s="296"/>
      <c r="U112" s="296"/>
    </row>
    <row r="113" spans="1:21"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96"/>
      <c r="N113" s="296"/>
      <c r="O113" s="296"/>
      <c r="P113" s="296"/>
      <c r="Q113" s="296"/>
      <c r="R113" s="296"/>
      <c r="S113" s="296"/>
      <c r="T113" s="296"/>
      <c r="U113" s="296"/>
    </row>
    <row r="114" spans="1:21"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96"/>
      <c r="N114" s="296"/>
      <c r="O114" s="296"/>
      <c r="P114" s="296"/>
      <c r="Q114" s="296"/>
      <c r="R114" s="296"/>
      <c r="S114" s="296"/>
      <c r="T114" s="296"/>
      <c r="U114" s="296"/>
    </row>
    <row r="115" spans="1:21"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149"/>
      <c r="N115" s="149"/>
      <c r="O115" s="149"/>
      <c r="P115" s="149"/>
      <c r="Q115" s="149"/>
      <c r="R115" s="149"/>
      <c r="S115" s="149"/>
      <c r="T115" s="149"/>
      <c r="U115" s="149"/>
    </row>
    <row r="116" spans="1:21"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96"/>
      <c r="N116" s="296"/>
      <c r="O116" s="296"/>
      <c r="P116" s="296"/>
      <c r="Q116" s="296"/>
      <c r="R116" s="296"/>
      <c r="S116" s="296"/>
      <c r="T116" s="296"/>
      <c r="U116" s="296"/>
    </row>
    <row r="117" spans="1:21"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96"/>
      <c r="N117" s="296"/>
      <c r="O117" s="296"/>
      <c r="P117" s="296"/>
      <c r="Q117" s="296"/>
      <c r="R117" s="296"/>
      <c r="S117" s="296"/>
      <c r="T117" s="296"/>
      <c r="U117" s="296"/>
    </row>
  </sheetData>
  <autoFilter ref="B11:L117" xr:uid="{00000000-0009-0000-0000-000013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180" priority="2" operator="equal">
      <formula>"x"</formula>
    </cfRule>
  </conditionalFormatting>
  <conditionalFormatting sqref="F1:F2 C2 F4:F117">
    <cfRule type="cellIs" dxfId="179" priority="26" operator="equal">
      <formula>"na"</formula>
    </cfRule>
  </conditionalFormatting>
  <conditionalFormatting sqref="F4:F10">
    <cfRule type="cellIs" dxfId="178" priority="1" operator="equal">
      <formula>"na"</formula>
    </cfRule>
  </conditionalFormatting>
  <conditionalFormatting sqref="F11:F117">
    <cfRule type="cellIs" dxfId="177" priority="23" operator="equal">
      <formula>"c"</formula>
    </cfRule>
  </conditionalFormatting>
  <conditionalFormatting sqref="F11:F117">
    <cfRule type="cellIs" dxfId="176" priority="24" operator="equal">
      <formula>"nc"</formula>
    </cfRule>
  </conditionalFormatting>
  <conditionalFormatting sqref="F11:F117">
    <cfRule type="cellIs" dxfId="175" priority="25" operator="equal">
      <formula>"nt"</formula>
    </cfRule>
  </conditionalFormatting>
  <conditionalFormatting sqref="G12:G117">
    <cfRule type="cellIs" dxfId="174" priority="4" operator="equal">
      <formula>"d"</formula>
    </cfRule>
  </conditionalFormatting>
  <conditionalFormatting sqref="O4:R4">
    <cfRule type="cellIs" dxfId="173" priority="3" operator="equal">
      <formula>"NT"</formula>
    </cfRule>
  </conditionalFormatting>
  <conditionalFormatting sqref="O4:R4">
    <cfRule type="cellIs" dxfId="172" priority="19" operator="equal">
      <formula>"C"</formula>
    </cfRule>
  </conditionalFormatting>
  <conditionalFormatting sqref="O4:R4">
    <cfRule type="cellIs" dxfId="171" priority="20" operator="equal">
      <formula>"NC"</formula>
    </cfRule>
  </conditionalFormatting>
  <conditionalFormatting sqref="O4:R4">
    <cfRule type="cellIs" dxfId="170" priority="21" operator="equal">
      <formula>"NA"</formula>
    </cfRule>
  </conditionalFormatting>
  <conditionalFormatting sqref="O4:R4">
    <cfRule type="cellIs" dxfId="169" priority="22" operator="equal">
      <formula>"NT"</formula>
    </cfRule>
  </conditionalFormatting>
  <dataValidations count="3">
    <dataValidation type="list" allowBlank="1" showErrorMessage="1" sqref="F54:F55" xr:uid="{001E008E-0099-4E70-A9AE-004F0084000A}">
      <formula1>"nt,na,c"</formula1>
    </dataValidation>
    <dataValidation type="list" allowBlank="1" showErrorMessage="1" sqref="F12:F53 F56:F117" xr:uid="{00E00001-0033-48D3-A60B-00200051001D}">
      <formula1>"nt,na,c,nc"</formula1>
    </dataValidation>
    <dataValidation type="list" allowBlank="1" sqref="G12:G117" xr:uid="{005200EC-0013-42AB-B17F-0093003C0076}">
      <formula1>"d"</formula1>
    </dataValidation>
  </dataValidations>
  <hyperlinks>
    <hyperlink ref="L54" r:id="rId1" xr:uid="{00000000-0004-0000-1300-000000000000}"/>
    <hyperlink ref="L55" r:id="rId2" xr:uid="{00000000-0004-0000-13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300-000000000000}">
          <x14:formula1>
            <xm:f>Paramètres!$A$2:$A$5</xm:f>
          </x14:formula1>
          <xm:sqref>H12:H117</xm:sqref>
        </x14:dataValidation>
        <x14:dataValidation type="list" allowBlank="1" xr:uid="{00000000-0002-0000-1300-000001000000}">
          <x14:formula1>
            <xm:f>Paramètres!$D$2:$D$5</xm:f>
          </x14:formula1>
          <xm:sqref>I12:I117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6666"/>
    <outlinePr summaryBelow="0" summaryRight="0"/>
  </sheetPr>
  <dimension ref="A1:U117"/>
  <sheetViews>
    <sheetView showGridLines="0" workbookViewId="0">
      <pane xSplit="6" ySplit="11" topLeftCell="G12" activePane="bottomRight" state="frozen"/>
      <selection activeCell="J101" sqref="J101"/>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4414062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5" customWidth="1"/>
  </cols>
  <sheetData>
    <row r="1" spans="1:21" ht="0.75" customHeight="1" x14ac:dyDescent="0.3">
      <c r="A1" s="257"/>
      <c r="B1" s="258"/>
      <c r="C1" s="258"/>
      <c r="D1" s="258"/>
      <c r="E1" s="258"/>
      <c r="F1" s="258"/>
      <c r="G1" s="258"/>
      <c r="H1" s="258"/>
      <c r="I1" s="258"/>
      <c r="J1" s="258"/>
      <c r="K1" s="258"/>
      <c r="L1" s="258"/>
      <c r="M1" s="258"/>
      <c r="N1" s="258"/>
      <c r="O1" s="258"/>
      <c r="P1" s="258"/>
      <c r="Q1" s="258"/>
      <c r="R1" s="258"/>
      <c r="S1" s="258"/>
      <c r="T1" s="258"/>
      <c r="U1" s="258"/>
    </row>
    <row r="2" spans="1:21" ht="16.5" customHeight="1" x14ac:dyDescent="0.3">
      <c r="A2" s="260"/>
      <c r="B2" s="261" t="str">
        <f>F4</f>
        <v>P13</v>
      </c>
      <c r="C2" s="262" t="str">
        <f>Echantillon!C25</f>
        <v xml:space="preserve">Accessibilité </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HYPERLINK(Echantillon!D25)</f>
        <v>https://conservatoire.agglo-larochelle.fr/accessibilite</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Echantillon!B25</f>
        <v>P13</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31</v>
      </c>
      <c r="G5" s="351"/>
      <c r="H5" s="351"/>
      <c r="I5" s="351"/>
      <c r="J5" s="351"/>
      <c r="K5" s="351"/>
      <c r="L5" s="351"/>
      <c r="M5" s="258"/>
      <c r="N5" s="276" t="s">
        <v>107</v>
      </c>
      <c r="O5" s="12">
        <f>COUNTIFS($C$12:$C$117,"A",$F$12:$F$117,"c")</f>
        <v>24</v>
      </c>
      <c r="P5" s="12">
        <f>COUNTIFS($C$12:$C$117,"A",$F$12:$F$117,"nc")</f>
        <v>0</v>
      </c>
      <c r="Q5" s="12">
        <f>COUNTIFS($C$12:$C$117,"A",$F$12:$F$117,"na")</f>
        <v>59</v>
      </c>
      <c r="R5" s="12">
        <f>COUNTIFS($C$12:$C$117,"A",$F$12:$F$117,"nt")</f>
        <v>0</v>
      </c>
      <c r="S5" s="277">
        <f t="shared" ref="S5:S7" si="0">O5+P5</f>
        <v>24</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7</v>
      </c>
      <c r="P6" s="12">
        <f>COUNTIFS($C$12:$C$117,"AA",$F$12:$F$117,"nc")</f>
        <v>0</v>
      </c>
      <c r="Q6" s="12">
        <f>COUNTIFS($C$12:$C$117,"AA",$F$12:$F$117,"na")</f>
        <v>16</v>
      </c>
      <c r="R6" s="12">
        <f>COUNTIFS($C$12:$C$117,"AA",$F$12:$F$117,"nt")</f>
        <v>0</v>
      </c>
      <c r="S6" s="277">
        <f t="shared" si="0"/>
        <v>7</v>
      </c>
      <c r="T6" s="278">
        <f t="shared" si="1"/>
        <v>1</v>
      </c>
      <c r="U6" s="103">
        <f>IF(S6&gt;0,SUM(O5:O6)/SUM(S5:S6),"-")</f>
        <v>1</v>
      </c>
    </row>
    <row r="7" spans="1:21" ht="16.5" customHeight="1" x14ac:dyDescent="0.3">
      <c r="A7" s="257"/>
      <c r="B7" s="351"/>
      <c r="C7" s="351"/>
      <c r="D7" s="351"/>
      <c r="E7" s="268" t="s">
        <v>497</v>
      </c>
      <c r="F7" s="268">
        <f>COUNTIF(F12:F117,"na")</f>
        <v>75</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31</v>
      </c>
      <c r="P8" s="281">
        <f t="shared" si="2"/>
        <v>0</v>
      </c>
      <c r="Q8" s="281">
        <f t="shared" si="2"/>
        <v>75</v>
      </c>
      <c r="R8" s="281">
        <f t="shared" si="2"/>
        <v>0</v>
      </c>
      <c r="S8" s="282">
        <f t="shared" si="2"/>
        <v>31</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109</v>
      </c>
      <c r="G12" s="276"/>
      <c r="H12" s="22"/>
      <c r="I12" s="22"/>
      <c r="J12" s="22"/>
      <c r="K12" s="22"/>
      <c r="L12" s="22"/>
      <c r="M12" s="258"/>
      <c r="N12" s="258"/>
      <c r="O12" s="258"/>
      <c r="P12" s="258"/>
      <c r="Q12" s="258"/>
      <c r="R12" s="258"/>
      <c r="S12" s="258"/>
      <c r="T12" s="258"/>
      <c r="U12" s="258"/>
    </row>
    <row r="13" spans="1:21"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106</v>
      </c>
      <c r="G13" s="276"/>
      <c r="H13" s="22"/>
      <c r="I13" s="22"/>
      <c r="J13" s="22"/>
      <c r="K13" s="22"/>
      <c r="L13" s="22"/>
      <c r="M13" s="258"/>
      <c r="N13" s="258"/>
      <c r="O13" s="258"/>
      <c r="P13" s="258"/>
      <c r="Q13" s="258"/>
      <c r="R13" s="258"/>
      <c r="S13" s="258"/>
      <c r="T13" s="258"/>
      <c r="U13" s="258"/>
    </row>
    <row r="14" spans="1:21"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109</v>
      </c>
      <c r="G14" s="276"/>
      <c r="H14" s="22"/>
      <c r="I14" s="22"/>
      <c r="J14" s="22"/>
      <c r="K14" s="22"/>
      <c r="L14" s="22"/>
      <c r="M14" s="258"/>
      <c r="N14" s="258"/>
      <c r="O14" s="258"/>
      <c r="P14" s="258"/>
      <c r="Q14" s="258"/>
      <c r="R14" s="258"/>
      <c r="S14" s="258"/>
      <c r="T14" s="258"/>
      <c r="U14" s="258"/>
    </row>
    <row r="15" spans="1:21"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58"/>
      <c r="N15" s="258"/>
      <c r="O15" s="258"/>
      <c r="P15" s="258"/>
      <c r="Q15" s="258"/>
      <c r="R15" s="258"/>
      <c r="S15" s="258"/>
      <c r="T15" s="258"/>
      <c r="U15" s="258"/>
    </row>
    <row r="16" spans="1:21"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58"/>
      <c r="N16" s="258"/>
      <c r="O16" s="258"/>
      <c r="P16" s="258"/>
      <c r="Q16" s="258"/>
      <c r="R16" s="258"/>
      <c r="S16" s="258"/>
      <c r="T16" s="258"/>
      <c r="U16" s="258"/>
    </row>
    <row r="17" spans="1:21"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258"/>
      <c r="N17" s="258"/>
      <c r="O17" s="258"/>
      <c r="P17" s="258"/>
      <c r="Q17" s="258"/>
      <c r="R17" s="258"/>
      <c r="S17" s="258"/>
      <c r="T17" s="258"/>
      <c r="U17" s="258"/>
    </row>
    <row r="18" spans="1:21"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3"/>
      <c r="N18" s="293"/>
      <c r="O18" s="293"/>
      <c r="P18" s="293"/>
      <c r="Q18" s="293"/>
      <c r="R18" s="293"/>
      <c r="S18" s="293"/>
      <c r="T18" s="293"/>
      <c r="U18" s="293"/>
    </row>
    <row r="19" spans="1:21"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57"/>
      <c r="N19" s="257"/>
      <c r="O19" s="257"/>
      <c r="P19" s="257"/>
      <c r="Q19" s="257"/>
      <c r="R19" s="257"/>
      <c r="S19" s="294"/>
      <c r="T19" s="258"/>
      <c r="U19" s="258"/>
    </row>
    <row r="20" spans="1:21"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58"/>
      <c r="N20" s="258"/>
      <c r="O20" s="258"/>
      <c r="P20" s="258"/>
      <c r="Q20" s="258"/>
      <c r="R20" s="258"/>
      <c r="S20" s="258"/>
      <c r="T20" s="258"/>
      <c r="U20" s="258"/>
    </row>
    <row r="21" spans="1:21" ht="62.25" customHeight="1" x14ac:dyDescent="0.3">
      <c r="A21" s="390" t="s">
        <v>86</v>
      </c>
      <c r="B21" s="286" t="str">
        <f>Résultats!B22</f>
        <v>2.1</v>
      </c>
      <c r="C21" s="276" t="str">
        <f>Résultats!C22</f>
        <v>A</v>
      </c>
      <c r="D21" s="276">
        <f>Résultats!E22</f>
        <v>0</v>
      </c>
      <c r="E21" s="287" t="str">
        <f>Résultats!F22</f>
        <v>Chaque cadre a-t-il un titre de cadre ?</v>
      </c>
      <c r="F21" s="276" t="s">
        <v>109</v>
      </c>
      <c r="G21" s="276"/>
      <c r="H21" s="22"/>
      <c r="I21" s="22"/>
      <c r="J21" s="22"/>
      <c r="K21" s="22"/>
      <c r="L21" s="22"/>
      <c r="M21" s="258"/>
      <c r="N21" s="258"/>
      <c r="O21" s="258"/>
      <c r="P21" s="258"/>
      <c r="Q21" s="258"/>
      <c r="R21" s="258"/>
      <c r="S21" s="258"/>
      <c r="T21" s="258"/>
      <c r="U21" s="258"/>
    </row>
    <row r="22" spans="1:21"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109</v>
      </c>
      <c r="G22" s="276"/>
      <c r="H22" s="22"/>
      <c r="I22" s="22"/>
      <c r="J22" s="22"/>
      <c r="K22" s="22"/>
      <c r="L22" s="22"/>
      <c r="M22" s="258"/>
      <c r="N22" s="258"/>
      <c r="O22" s="258"/>
      <c r="P22" s="258"/>
      <c r="Q22" s="258"/>
      <c r="R22" s="258"/>
      <c r="S22" s="258"/>
      <c r="T22" s="258"/>
      <c r="U22" s="258"/>
    </row>
    <row r="23" spans="1:21"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58"/>
      <c r="N23" s="258"/>
      <c r="O23" s="258"/>
      <c r="P23" s="258"/>
      <c r="Q23" s="258"/>
      <c r="R23" s="258"/>
      <c r="S23" s="258"/>
      <c r="T23" s="258"/>
      <c r="U23" s="258"/>
    </row>
    <row r="24" spans="1:21"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c r="I24" s="22"/>
      <c r="J24" s="22"/>
      <c r="K24" s="22"/>
      <c r="L24" s="22"/>
      <c r="M24" s="258"/>
      <c r="N24" s="258"/>
      <c r="O24" s="258"/>
      <c r="P24" s="258"/>
      <c r="Q24" s="258"/>
      <c r="R24" s="258"/>
      <c r="S24" s="258"/>
      <c r="T24" s="258"/>
      <c r="U24" s="258"/>
    </row>
    <row r="25" spans="1:21"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58"/>
      <c r="N25" s="258"/>
      <c r="O25" s="258"/>
      <c r="P25" s="258"/>
      <c r="Q25" s="258"/>
      <c r="R25" s="258"/>
      <c r="S25" s="258"/>
      <c r="T25" s="258"/>
      <c r="U25" s="258"/>
    </row>
    <row r="26" spans="1:21"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58"/>
      <c r="N26" s="258"/>
      <c r="O26" s="258"/>
      <c r="P26" s="258"/>
      <c r="Q26" s="258"/>
      <c r="R26" s="258"/>
      <c r="S26" s="258"/>
      <c r="T26" s="258"/>
      <c r="U26" s="258"/>
    </row>
    <row r="27" spans="1:21"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58"/>
      <c r="N27" s="258"/>
      <c r="O27" s="258"/>
      <c r="P27" s="258"/>
      <c r="Q27" s="258"/>
      <c r="R27" s="258"/>
      <c r="S27" s="258"/>
      <c r="T27" s="258"/>
      <c r="U27" s="258"/>
    </row>
    <row r="28" spans="1:21"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58"/>
      <c r="N28" s="258"/>
      <c r="O28" s="258"/>
      <c r="P28" s="258"/>
      <c r="Q28" s="258"/>
      <c r="R28" s="258"/>
      <c r="S28" s="258"/>
      <c r="T28" s="258"/>
      <c r="U28" s="258"/>
    </row>
    <row r="29" spans="1:21"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58"/>
      <c r="N29" s="258"/>
      <c r="O29" s="258"/>
      <c r="P29" s="258"/>
      <c r="Q29" s="258"/>
      <c r="R29" s="258"/>
      <c r="S29" s="258"/>
      <c r="T29" s="258"/>
      <c r="U29" s="258"/>
    </row>
    <row r="30" spans="1:21"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58"/>
      <c r="N30" s="258"/>
      <c r="O30" s="258"/>
      <c r="P30" s="258"/>
      <c r="Q30" s="258"/>
      <c r="R30" s="258"/>
      <c r="S30" s="258"/>
      <c r="T30" s="258"/>
      <c r="U30" s="258"/>
    </row>
    <row r="31" spans="1:21"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58"/>
      <c r="N31" s="258"/>
      <c r="O31" s="258"/>
      <c r="P31" s="258"/>
      <c r="Q31" s="258"/>
      <c r="R31" s="258"/>
      <c r="S31" s="258"/>
      <c r="T31" s="258"/>
      <c r="U31" s="258"/>
    </row>
    <row r="32" spans="1:21"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58"/>
      <c r="N32" s="258"/>
      <c r="O32" s="258"/>
      <c r="P32" s="258"/>
      <c r="Q32" s="258"/>
      <c r="R32" s="258"/>
      <c r="S32" s="258"/>
      <c r="T32" s="258"/>
      <c r="U32" s="258"/>
    </row>
    <row r="33" spans="1:21"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58"/>
      <c r="N33" s="258"/>
      <c r="O33" s="258"/>
      <c r="P33" s="258"/>
      <c r="Q33" s="258"/>
      <c r="R33" s="258"/>
      <c r="S33" s="258"/>
      <c r="T33" s="258"/>
      <c r="U33" s="258"/>
    </row>
    <row r="34" spans="1:21"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58"/>
      <c r="N34" s="258"/>
      <c r="O34" s="258"/>
      <c r="P34" s="258"/>
      <c r="Q34" s="258"/>
      <c r="R34" s="258"/>
      <c r="S34" s="258"/>
      <c r="T34" s="258"/>
      <c r="U34" s="258"/>
    </row>
    <row r="35" spans="1:21"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58"/>
      <c r="N35" s="258"/>
      <c r="O35" s="258"/>
      <c r="P35" s="258"/>
      <c r="Q35" s="258"/>
      <c r="R35" s="258"/>
      <c r="S35" s="258"/>
      <c r="T35" s="258"/>
      <c r="U35" s="258"/>
    </row>
    <row r="36" spans="1:21"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58"/>
      <c r="N36" s="258"/>
      <c r="O36" s="258"/>
      <c r="P36" s="258"/>
      <c r="Q36" s="258"/>
      <c r="R36" s="258"/>
      <c r="S36" s="258"/>
      <c r="T36" s="258"/>
      <c r="U36" s="258"/>
    </row>
    <row r="37" spans="1:21"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58"/>
      <c r="N37" s="258"/>
      <c r="O37" s="258"/>
      <c r="P37" s="258"/>
      <c r="Q37" s="258"/>
      <c r="R37" s="258"/>
      <c r="S37" s="258"/>
      <c r="T37" s="258"/>
      <c r="U37" s="258"/>
    </row>
    <row r="38" spans="1:21"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58"/>
      <c r="N38" s="258"/>
      <c r="O38" s="258"/>
      <c r="P38" s="258"/>
      <c r="Q38" s="258"/>
      <c r="R38" s="258"/>
      <c r="S38" s="258"/>
      <c r="T38" s="258"/>
      <c r="U38" s="258"/>
    </row>
    <row r="39" spans="1:21"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58"/>
      <c r="N39" s="258"/>
      <c r="O39" s="258"/>
      <c r="P39" s="258"/>
      <c r="Q39" s="258"/>
      <c r="R39" s="258"/>
      <c r="S39" s="258"/>
      <c r="T39" s="258"/>
      <c r="U39" s="258"/>
    </row>
    <row r="40" spans="1:21"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58"/>
      <c r="N40" s="258"/>
      <c r="O40" s="258"/>
      <c r="P40" s="258"/>
      <c r="Q40" s="258"/>
      <c r="R40" s="258"/>
      <c r="S40" s="258"/>
      <c r="T40" s="258"/>
      <c r="U40" s="258"/>
    </row>
    <row r="41" spans="1:21"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58"/>
      <c r="N41" s="258"/>
      <c r="O41" s="258"/>
      <c r="P41" s="258"/>
      <c r="Q41" s="258"/>
      <c r="R41" s="258"/>
      <c r="S41" s="258"/>
      <c r="T41" s="258"/>
      <c r="U41" s="258"/>
    </row>
    <row r="42" spans="1:21"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258"/>
      <c r="N42" s="258"/>
      <c r="O42" s="258"/>
      <c r="P42" s="258"/>
      <c r="Q42" s="258"/>
      <c r="R42" s="258"/>
      <c r="S42" s="258"/>
      <c r="T42" s="258"/>
      <c r="U42" s="258"/>
    </row>
    <row r="43" spans="1:21"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258"/>
      <c r="N43" s="258"/>
      <c r="O43" s="258"/>
      <c r="P43" s="258"/>
      <c r="Q43" s="258"/>
      <c r="R43" s="258"/>
      <c r="S43" s="258"/>
      <c r="T43" s="258"/>
      <c r="U43" s="258"/>
    </row>
    <row r="44" spans="1:21"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258"/>
      <c r="N44" s="258"/>
      <c r="O44" s="258"/>
      <c r="P44" s="258"/>
      <c r="Q44" s="258"/>
      <c r="R44" s="258"/>
      <c r="S44" s="258"/>
      <c r="T44" s="258"/>
      <c r="U44" s="258"/>
    </row>
    <row r="45" spans="1:21"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258"/>
      <c r="N45" s="258"/>
      <c r="O45" s="258"/>
      <c r="P45" s="258"/>
      <c r="Q45" s="258"/>
      <c r="R45" s="258"/>
      <c r="S45" s="258"/>
      <c r="T45" s="258"/>
      <c r="U45" s="258"/>
    </row>
    <row r="46" spans="1:21"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58"/>
      <c r="N46" s="258"/>
      <c r="O46" s="258"/>
      <c r="P46" s="258"/>
      <c r="Q46" s="258"/>
      <c r="R46" s="258"/>
      <c r="S46" s="258"/>
      <c r="T46" s="258"/>
      <c r="U46" s="258"/>
    </row>
    <row r="47" spans="1:21"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c r="I47" s="22"/>
      <c r="J47" s="22"/>
      <c r="K47" s="22"/>
      <c r="L47" s="22"/>
      <c r="M47" s="258"/>
      <c r="N47" s="258"/>
      <c r="O47" s="258"/>
      <c r="P47" s="258"/>
      <c r="Q47" s="258"/>
      <c r="R47" s="258"/>
      <c r="S47" s="258"/>
      <c r="T47" s="258"/>
      <c r="U47" s="258"/>
    </row>
    <row r="48" spans="1:21" ht="62.25"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58"/>
      <c r="N48" s="258"/>
      <c r="O48" s="258"/>
      <c r="P48" s="258"/>
      <c r="Q48" s="258"/>
      <c r="R48" s="258"/>
      <c r="S48" s="258"/>
      <c r="T48" s="258"/>
      <c r="U48" s="258"/>
    </row>
    <row r="49" spans="1:21"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106</v>
      </c>
      <c r="G49" s="276"/>
      <c r="H49" s="22"/>
      <c r="I49" s="22"/>
      <c r="J49" s="22"/>
      <c r="K49" s="22"/>
      <c r="L49" s="22"/>
      <c r="M49" s="258"/>
      <c r="N49" s="258"/>
      <c r="O49" s="258"/>
      <c r="P49" s="258"/>
      <c r="Q49" s="258"/>
      <c r="R49" s="258"/>
      <c r="S49" s="258"/>
      <c r="T49" s="258"/>
      <c r="U49" s="258"/>
    </row>
    <row r="50" spans="1:21"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58"/>
      <c r="N50" s="258"/>
      <c r="O50" s="258"/>
      <c r="P50" s="258"/>
      <c r="Q50" s="258"/>
      <c r="R50" s="258"/>
      <c r="S50" s="258"/>
      <c r="T50" s="258"/>
      <c r="U50" s="258"/>
    </row>
    <row r="51" spans="1:21"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106</v>
      </c>
      <c r="G51" s="276"/>
      <c r="H51" s="22"/>
      <c r="I51" s="22"/>
      <c r="J51" s="22"/>
      <c r="K51" s="22"/>
      <c r="L51" s="22"/>
      <c r="M51" s="258"/>
      <c r="N51" s="258"/>
      <c r="O51" s="258"/>
      <c r="P51" s="258"/>
      <c r="Q51" s="258"/>
      <c r="R51" s="258"/>
      <c r="S51" s="258"/>
      <c r="T51" s="258"/>
      <c r="U51" s="258"/>
    </row>
    <row r="52" spans="1:21"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58"/>
      <c r="N52" s="258"/>
      <c r="O52" s="258"/>
      <c r="P52" s="258"/>
      <c r="Q52" s="258"/>
      <c r="R52" s="258"/>
      <c r="S52" s="258"/>
      <c r="T52" s="258"/>
      <c r="U52" s="258"/>
    </row>
    <row r="53" spans="1:21"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58"/>
      <c r="N53" s="258"/>
      <c r="O53" s="258"/>
      <c r="P53" s="258"/>
      <c r="Q53" s="258"/>
      <c r="R53" s="258"/>
      <c r="S53" s="258"/>
      <c r="T53" s="258"/>
      <c r="U53" s="258"/>
    </row>
    <row r="54" spans="1:21"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58"/>
      <c r="N54" s="258"/>
      <c r="O54" s="258"/>
      <c r="P54" s="258"/>
      <c r="Q54" s="258"/>
      <c r="R54" s="258"/>
      <c r="S54" s="258"/>
      <c r="T54" s="258"/>
      <c r="U54" s="258"/>
    </row>
    <row r="55" spans="1:21"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258"/>
      <c r="N55" s="258"/>
      <c r="O55" s="258"/>
      <c r="P55" s="258"/>
      <c r="Q55" s="258"/>
      <c r="R55" s="258"/>
      <c r="S55" s="258"/>
      <c r="T55" s="258"/>
      <c r="U55" s="258"/>
    </row>
    <row r="56" spans="1:21"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58"/>
      <c r="N56" s="258"/>
      <c r="O56" s="258"/>
      <c r="P56" s="258"/>
      <c r="Q56" s="258"/>
      <c r="R56" s="258"/>
      <c r="S56" s="258"/>
      <c r="T56" s="258"/>
      <c r="U56" s="258"/>
    </row>
    <row r="57" spans="1:21"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58"/>
      <c r="N57" s="258"/>
      <c r="O57" s="258"/>
      <c r="P57" s="258"/>
      <c r="Q57" s="258"/>
      <c r="R57" s="258"/>
      <c r="S57" s="258"/>
      <c r="T57" s="258"/>
      <c r="U57" s="258"/>
    </row>
    <row r="58" spans="1:21" ht="62.25"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58"/>
      <c r="N58" s="258"/>
      <c r="O58" s="258"/>
      <c r="P58" s="258"/>
      <c r="Q58" s="258"/>
      <c r="R58" s="258"/>
      <c r="S58" s="258"/>
      <c r="T58" s="258"/>
      <c r="U58" s="258"/>
    </row>
    <row r="59" spans="1:21"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58"/>
      <c r="N59" s="258"/>
      <c r="O59" s="258"/>
      <c r="P59" s="258"/>
      <c r="Q59" s="258"/>
      <c r="R59" s="258"/>
      <c r="S59" s="258"/>
      <c r="T59" s="258"/>
      <c r="U59" s="258"/>
    </row>
    <row r="60" spans="1:21"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58"/>
      <c r="N60" s="258"/>
      <c r="O60" s="258"/>
      <c r="P60" s="258"/>
      <c r="Q60" s="258"/>
      <c r="R60" s="258"/>
      <c r="S60" s="258"/>
      <c r="T60" s="258"/>
      <c r="U60" s="258"/>
    </row>
    <row r="61" spans="1:21"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58"/>
      <c r="N61" s="258"/>
      <c r="O61" s="258"/>
      <c r="P61" s="258"/>
      <c r="Q61" s="258"/>
      <c r="R61" s="258"/>
      <c r="S61" s="258"/>
      <c r="T61" s="258"/>
      <c r="U61" s="258"/>
    </row>
    <row r="62" spans="1:21"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c r="I62" s="22"/>
      <c r="J62" s="22"/>
      <c r="K62" s="22"/>
      <c r="L62" s="22"/>
      <c r="M62" s="258"/>
      <c r="N62" s="258"/>
      <c r="O62" s="258"/>
      <c r="P62" s="258"/>
      <c r="Q62" s="258"/>
      <c r="R62" s="258"/>
      <c r="S62" s="258"/>
      <c r="T62" s="258"/>
      <c r="U62" s="258"/>
    </row>
    <row r="63" spans="1:21"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58"/>
      <c r="N63" s="258"/>
      <c r="O63" s="258"/>
      <c r="P63" s="258"/>
      <c r="Q63" s="258"/>
      <c r="R63" s="258"/>
      <c r="S63" s="258"/>
      <c r="T63" s="258"/>
      <c r="U63" s="258"/>
    </row>
    <row r="64" spans="1:21"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c r="I64" s="22"/>
      <c r="J64" s="22"/>
      <c r="K64" s="22"/>
      <c r="L64" s="22"/>
      <c r="M64" s="258"/>
      <c r="N64" s="258"/>
      <c r="O64" s="258"/>
      <c r="P64" s="258"/>
      <c r="Q64" s="258"/>
      <c r="R64" s="258"/>
      <c r="S64" s="258"/>
      <c r="T64" s="258"/>
      <c r="U64" s="258"/>
    </row>
    <row r="65" spans="1:21"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58"/>
      <c r="N65" s="258"/>
      <c r="O65" s="258"/>
      <c r="P65" s="258"/>
      <c r="Q65" s="258"/>
      <c r="R65" s="258"/>
      <c r="S65" s="258"/>
      <c r="T65" s="258"/>
      <c r="U65" s="258"/>
    </row>
    <row r="66" spans="1:21"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58"/>
      <c r="N66" s="258"/>
      <c r="O66" s="258"/>
      <c r="P66" s="258"/>
      <c r="Q66" s="258"/>
      <c r="R66" s="258"/>
      <c r="S66" s="258"/>
      <c r="T66" s="258"/>
      <c r="U66" s="258"/>
    </row>
    <row r="67" spans="1:21"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58"/>
      <c r="N67" s="258"/>
      <c r="O67" s="258"/>
      <c r="P67" s="258"/>
      <c r="Q67" s="258"/>
      <c r="R67" s="258"/>
      <c r="S67" s="258"/>
      <c r="T67" s="258"/>
      <c r="U67" s="258"/>
    </row>
    <row r="68" spans="1:21"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58"/>
      <c r="N68" s="258"/>
      <c r="O68" s="258"/>
      <c r="P68" s="258"/>
      <c r="Q68" s="258"/>
      <c r="R68" s="258"/>
      <c r="S68" s="258"/>
      <c r="T68" s="258"/>
      <c r="U68" s="258"/>
    </row>
    <row r="69" spans="1:21"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58"/>
      <c r="N69" s="258"/>
      <c r="O69" s="258"/>
      <c r="P69" s="258"/>
      <c r="Q69" s="258"/>
      <c r="R69" s="258"/>
      <c r="S69" s="258"/>
      <c r="T69" s="258"/>
      <c r="U69" s="258"/>
    </row>
    <row r="70" spans="1:21"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58"/>
      <c r="N70" s="258"/>
      <c r="O70" s="258"/>
      <c r="P70" s="258"/>
      <c r="Q70" s="258"/>
      <c r="R70" s="258"/>
      <c r="S70" s="258"/>
      <c r="T70" s="258"/>
      <c r="U70" s="258"/>
    </row>
    <row r="71" spans="1:21"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58"/>
      <c r="N71" s="258"/>
      <c r="O71" s="258"/>
      <c r="P71" s="258"/>
      <c r="Q71" s="258"/>
      <c r="R71" s="258"/>
      <c r="S71" s="258"/>
      <c r="T71" s="258"/>
      <c r="U71" s="258"/>
    </row>
    <row r="72" spans="1:21"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58"/>
      <c r="N72" s="258"/>
      <c r="O72" s="258"/>
      <c r="P72" s="258"/>
      <c r="Q72" s="258"/>
      <c r="R72" s="258"/>
      <c r="S72" s="258"/>
      <c r="T72" s="258"/>
      <c r="U72" s="258"/>
    </row>
    <row r="73" spans="1:21"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58"/>
      <c r="N73" s="258"/>
      <c r="O73" s="258"/>
      <c r="P73" s="258"/>
      <c r="Q73" s="258"/>
      <c r="R73" s="258"/>
      <c r="S73" s="258"/>
      <c r="T73" s="258"/>
      <c r="U73" s="258"/>
    </row>
    <row r="74" spans="1:21"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58"/>
      <c r="N74" s="258"/>
      <c r="O74" s="258"/>
      <c r="P74" s="258"/>
      <c r="Q74" s="258"/>
      <c r="R74" s="258"/>
      <c r="S74" s="258"/>
      <c r="T74" s="258"/>
      <c r="U74" s="258"/>
    </row>
    <row r="75" spans="1:21"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58"/>
      <c r="N75" s="258"/>
      <c r="O75" s="258"/>
      <c r="P75" s="258"/>
      <c r="Q75" s="258"/>
      <c r="R75" s="258"/>
      <c r="S75" s="258"/>
      <c r="T75" s="258"/>
      <c r="U75" s="258"/>
    </row>
    <row r="76" spans="1:21"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58"/>
      <c r="N76" s="258"/>
      <c r="O76" s="258"/>
      <c r="P76" s="258"/>
      <c r="Q76" s="258"/>
      <c r="R76" s="258"/>
      <c r="S76" s="258"/>
      <c r="T76" s="258"/>
      <c r="U76" s="258"/>
    </row>
    <row r="77" spans="1:21"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58"/>
      <c r="N77" s="258"/>
      <c r="O77" s="258"/>
      <c r="P77" s="258"/>
      <c r="Q77" s="258"/>
      <c r="R77" s="258"/>
      <c r="S77" s="258"/>
      <c r="T77" s="258"/>
      <c r="U77" s="258"/>
    </row>
    <row r="78" spans="1:21"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58"/>
      <c r="N78" s="258"/>
      <c r="O78" s="258"/>
      <c r="P78" s="258"/>
      <c r="Q78" s="258"/>
      <c r="R78" s="258"/>
      <c r="S78" s="258"/>
      <c r="T78" s="258"/>
      <c r="U78" s="258"/>
    </row>
    <row r="79" spans="1:21"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58"/>
      <c r="N79" s="258"/>
      <c r="O79" s="258"/>
      <c r="P79" s="258"/>
      <c r="Q79" s="258"/>
      <c r="R79" s="258"/>
      <c r="S79" s="258"/>
      <c r="T79" s="258"/>
      <c r="U79" s="258"/>
    </row>
    <row r="80" spans="1:21"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58"/>
      <c r="N80" s="258"/>
      <c r="O80" s="258"/>
      <c r="P80" s="258"/>
      <c r="Q80" s="258"/>
      <c r="R80" s="258"/>
      <c r="S80" s="258"/>
      <c r="T80" s="258"/>
      <c r="U80" s="258"/>
    </row>
    <row r="81" spans="1:21"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58"/>
      <c r="N81" s="258"/>
      <c r="O81" s="258"/>
      <c r="P81" s="258"/>
      <c r="Q81" s="258"/>
      <c r="R81" s="258"/>
      <c r="S81" s="258"/>
      <c r="T81" s="258"/>
      <c r="U81" s="258"/>
    </row>
    <row r="82" spans="1:21"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109</v>
      </c>
      <c r="G82" s="276"/>
      <c r="H82" s="22"/>
      <c r="I82" s="22"/>
      <c r="J82" s="22"/>
      <c r="K82" s="22"/>
      <c r="L82" s="22"/>
      <c r="M82" s="258"/>
      <c r="N82" s="258"/>
      <c r="O82" s="258"/>
      <c r="P82" s="258"/>
      <c r="Q82" s="258"/>
      <c r="R82" s="258"/>
      <c r="S82" s="258"/>
      <c r="T82" s="258"/>
      <c r="U82" s="258"/>
    </row>
    <row r="83" spans="1:21"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109</v>
      </c>
      <c r="G83" s="276"/>
      <c r="H83" s="22"/>
      <c r="I83" s="22"/>
      <c r="J83" s="22"/>
      <c r="K83" s="22"/>
      <c r="L83" s="22"/>
      <c r="M83" s="258"/>
      <c r="N83" s="258"/>
      <c r="O83" s="258"/>
      <c r="P83" s="258"/>
      <c r="Q83" s="258"/>
      <c r="R83" s="258"/>
      <c r="S83" s="258"/>
      <c r="T83" s="258"/>
      <c r="U83" s="258"/>
    </row>
    <row r="84" spans="1:21"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58"/>
      <c r="N84" s="258"/>
      <c r="O84" s="258"/>
      <c r="P84" s="258"/>
      <c r="Q84" s="258"/>
      <c r="R84" s="258"/>
      <c r="S84" s="258"/>
      <c r="T84" s="258"/>
      <c r="U84" s="258"/>
    </row>
    <row r="85" spans="1:21"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109</v>
      </c>
      <c r="G85" s="276"/>
      <c r="H85" s="22"/>
      <c r="I85" s="22"/>
      <c r="J85" s="22"/>
      <c r="K85" s="22"/>
      <c r="L85" s="22"/>
      <c r="M85" s="258"/>
      <c r="N85" s="258"/>
      <c r="O85" s="258"/>
      <c r="P85" s="258"/>
      <c r="Q85" s="258"/>
      <c r="R85" s="258"/>
      <c r="S85" s="258"/>
      <c r="T85" s="258"/>
      <c r="U85" s="258"/>
    </row>
    <row r="86" spans="1:21"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58"/>
      <c r="N86" s="258"/>
      <c r="O86" s="258"/>
      <c r="P86" s="258"/>
      <c r="Q86" s="258"/>
      <c r="R86" s="258"/>
      <c r="S86" s="258"/>
      <c r="T86" s="258"/>
      <c r="U86" s="258"/>
    </row>
    <row r="87" spans="1:21"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58"/>
      <c r="N87" s="258"/>
      <c r="O87" s="258"/>
      <c r="P87" s="258"/>
      <c r="Q87" s="258"/>
      <c r="R87" s="258"/>
      <c r="S87" s="258"/>
      <c r="T87" s="258"/>
      <c r="U87" s="258"/>
    </row>
    <row r="88" spans="1:21"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58"/>
      <c r="N88" s="258"/>
      <c r="O88" s="258"/>
      <c r="P88" s="258"/>
      <c r="Q88" s="258"/>
      <c r="R88" s="258"/>
      <c r="S88" s="258"/>
      <c r="T88" s="258"/>
      <c r="U88" s="258"/>
    </row>
    <row r="89" spans="1:21"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58"/>
      <c r="N89" s="258"/>
      <c r="O89" s="258"/>
      <c r="P89" s="258"/>
      <c r="Q89" s="258"/>
      <c r="R89" s="258"/>
      <c r="S89" s="258"/>
      <c r="T89" s="258"/>
      <c r="U89" s="258"/>
    </row>
    <row r="90" spans="1:21"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258"/>
      <c r="N90" s="258"/>
      <c r="O90" s="258"/>
      <c r="P90" s="258"/>
      <c r="Q90" s="258"/>
      <c r="R90" s="258"/>
      <c r="S90" s="258"/>
      <c r="T90" s="258"/>
      <c r="U90" s="258"/>
    </row>
    <row r="91" spans="1:21"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258"/>
      <c r="N91" s="258"/>
      <c r="O91" s="258"/>
      <c r="P91" s="258"/>
      <c r="Q91" s="258"/>
      <c r="R91" s="258"/>
      <c r="S91" s="258"/>
      <c r="T91" s="258"/>
      <c r="U91" s="258"/>
    </row>
    <row r="92" spans="1:21"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258"/>
      <c r="N92" s="258"/>
      <c r="O92" s="258"/>
      <c r="P92" s="258"/>
      <c r="Q92" s="258"/>
      <c r="R92" s="258"/>
      <c r="S92" s="258"/>
      <c r="T92" s="258"/>
      <c r="U92" s="258"/>
    </row>
    <row r="93" spans="1:21"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58"/>
      <c r="N93" s="258"/>
      <c r="O93" s="258"/>
      <c r="P93" s="258"/>
      <c r="Q93" s="258"/>
      <c r="R93" s="258"/>
      <c r="S93" s="258"/>
      <c r="T93" s="258"/>
      <c r="U93" s="258"/>
    </row>
    <row r="94" spans="1:21"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258"/>
      <c r="N94" s="258"/>
      <c r="O94" s="258"/>
      <c r="P94" s="258"/>
      <c r="Q94" s="258"/>
      <c r="R94" s="258"/>
      <c r="S94" s="258"/>
      <c r="T94" s="258"/>
      <c r="U94" s="258"/>
    </row>
    <row r="95" spans="1:21"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109</v>
      </c>
      <c r="G95" s="276"/>
      <c r="H95" s="22"/>
      <c r="I95" s="22"/>
      <c r="J95" s="22"/>
      <c r="K95" s="22"/>
      <c r="L95" s="22"/>
      <c r="M95" s="258"/>
      <c r="N95" s="258"/>
      <c r="O95" s="258"/>
      <c r="P95" s="258"/>
      <c r="Q95" s="258"/>
      <c r="R95" s="258"/>
      <c r="S95" s="258"/>
      <c r="T95" s="258"/>
      <c r="U95" s="258"/>
    </row>
    <row r="96" spans="1:21"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109</v>
      </c>
      <c r="G96" s="276"/>
      <c r="H96" s="22"/>
      <c r="I96" s="22"/>
      <c r="J96" s="22"/>
      <c r="K96" s="22"/>
      <c r="L96" s="22"/>
      <c r="M96" s="258"/>
      <c r="N96" s="258"/>
      <c r="O96" s="258"/>
      <c r="P96" s="258"/>
      <c r="Q96" s="258"/>
      <c r="R96" s="258"/>
      <c r="S96" s="258"/>
      <c r="T96" s="258"/>
      <c r="U96" s="258"/>
    </row>
    <row r="97" spans="1:21" ht="62.25" customHeight="1" x14ac:dyDescent="0.3">
      <c r="A97" s="351"/>
      <c r="B97" s="292" t="str">
        <f>Résultats!B98</f>
        <v>12.3</v>
      </c>
      <c r="C97" s="276" t="str">
        <f>Résultats!C98</f>
        <v>AA</v>
      </c>
      <c r="D97" s="276">
        <f>Résultats!E98</f>
        <v>0</v>
      </c>
      <c r="E97" s="287" t="str">
        <f>Résultats!F98</f>
        <v>La page « plan du site » est-elle pertinente ?</v>
      </c>
      <c r="F97" s="276" t="s">
        <v>109</v>
      </c>
      <c r="G97" s="276"/>
      <c r="H97" s="22"/>
      <c r="I97" s="22"/>
      <c r="J97" s="22"/>
      <c r="K97" s="22"/>
      <c r="L97" s="22"/>
      <c r="M97" s="258"/>
      <c r="N97" s="258"/>
      <c r="O97" s="258"/>
      <c r="P97" s="258"/>
      <c r="Q97" s="258"/>
      <c r="R97" s="258"/>
      <c r="S97" s="258"/>
      <c r="T97" s="258"/>
      <c r="U97" s="258"/>
    </row>
    <row r="98" spans="1:21"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109</v>
      </c>
      <c r="G98" s="276"/>
      <c r="H98" s="22"/>
      <c r="I98" s="22"/>
      <c r="J98" s="22"/>
      <c r="K98" s="22"/>
      <c r="L98" s="22"/>
      <c r="M98" s="258"/>
      <c r="N98" s="258"/>
      <c r="O98" s="258"/>
      <c r="P98" s="258"/>
      <c r="Q98" s="258"/>
      <c r="R98" s="258"/>
      <c r="S98" s="258"/>
      <c r="T98" s="258"/>
      <c r="U98" s="258"/>
    </row>
    <row r="99" spans="1:21"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109</v>
      </c>
      <c r="G99" s="276"/>
      <c r="H99" s="22"/>
      <c r="I99" s="22"/>
      <c r="J99" s="22"/>
      <c r="K99" s="22"/>
      <c r="L99" s="22"/>
      <c r="M99" s="258"/>
      <c r="N99" s="258"/>
      <c r="O99" s="258"/>
      <c r="P99" s="258"/>
      <c r="Q99" s="258"/>
      <c r="R99" s="258"/>
      <c r="S99" s="258"/>
      <c r="T99" s="258"/>
      <c r="U99" s="258"/>
    </row>
    <row r="100" spans="1:21"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t="s">
        <v>486</v>
      </c>
      <c r="I100" s="22"/>
      <c r="J100" s="22"/>
      <c r="K100" s="22"/>
      <c r="L100" s="22"/>
      <c r="M100" s="258"/>
      <c r="N100" s="258"/>
      <c r="O100" s="258"/>
      <c r="P100" s="258"/>
      <c r="Q100" s="258"/>
      <c r="R100" s="258"/>
      <c r="S100" s="258"/>
      <c r="T100" s="258"/>
      <c r="U100" s="258"/>
    </row>
    <row r="101" spans="1:21"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109</v>
      </c>
      <c r="G101" s="276"/>
      <c r="H101" s="22"/>
      <c r="I101" s="22"/>
      <c r="J101" s="22"/>
      <c r="K101" s="22"/>
      <c r="L101" s="22" t="s">
        <v>542</v>
      </c>
      <c r="M101" s="258"/>
      <c r="N101" s="258"/>
      <c r="O101" s="258"/>
      <c r="P101" s="258"/>
      <c r="Q101" s="258"/>
      <c r="R101" s="258"/>
      <c r="S101" s="258"/>
      <c r="T101" s="258"/>
      <c r="U101" s="258"/>
    </row>
    <row r="102" spans="1:21"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58"/>
      <c r="N102" s="258"/>
      <c r="O102" s="258"/>
      <c r="P102" s="258"/>
      <c r="Q102" s="258"/>
      <c r="R102" s="258"/>
      <c r="S102" s="258"/>
      <c r="T102" s="258"/>
      <c r="U102" s="258"/>
    </row>
    <row r="103" spans="1:21"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58"/>
      <c r="N103" s="258"/>
      <c r="O103" s="258"/>
      <c r="P103" s="258"/>
      <c r="Q103" s="258"/>
      <c r="R103" s="258"/>
      <c r="S103" s="258"/>
      <c r="T103" s="258"/>
      <c r="U103" s="258"/>
    </row>
    <row r="104" spans="1:21"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58"/>
      <c r="N104" s="258"/>
      <c r="O104" s="258"/>
      <c r="P104" s="258"/>
      <c r="Q104" s="258"/>
      <c r="R104" s="258"/>
      <c r="S104" s="258"/>
      <c r="T104" s="258"/>
      <c r="U104" s="258"/>
    </row>
    <row r="105" spans="1:21"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58"/>
      <c r="N105" s="258"/>
      <c r="O105" s="258"/>
      <c r="P105" s="258"/>
      <c r="Q105" s="258"/>
      <c r="R105" s="258"/>
      <c r="S105" s="258"/>
      <c r="T105" s="258"/>
      <c r="U105" s="258"/>
    </row>
    <row r="106" spans="1:21"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58"/>
      <c r="N106" s="258"/>
      <c r="O106" s="258"/>
      <c r="P106" s="258"/>
      <c r="Q106" s="258"/>
      <c r="R106" s="258"/>
      <c r="S106" s="258"/>
      <c r="T106" s="258"/>
      <c r="U106" s="258"/>
    </row>
    <row r="107" spans="1:21"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58"/>
      <c r="N107" s="258"/>
      <c r="O107" s="258"/>
      <c r="P107" s="258"/>
      <c r="Q107" s="258"/>
      <c r="R107" s="258"/>
      <c r="S107" s="258"/>
      <c r="T107" s="258"/>
      <c r="U107" s="258"/>
    </row>
    <row r="108" spans="1:21"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258"/>
      <c r="N108" s="258"/>
      <c r="O108" s="258"/>
      <c r="P108" s="258"/>
      <c r="Q108" s="258"/>
      <c r="R108" s="258"/>
      <c r="S108" s="258"/>
      <c r="T108" s="258"/>
      <c r="U108" s="258"/>
    </row>
    <row r="109" spans="1:21"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58"/>
      <c r="N109" s="258"/>
      <c r="O109" s="258"/>
      <c r="P109" s="258"/>
      <c r="Q109" s="258"/>
      <c r="R109" s="258"/>
      <c r="S109" s="258"/>
      <c r="T109" s="258"/>
      <c r="U109" s="258"/>
    </row>
    <row r="110" spans="1:21"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58"/>
      <c r="N110" s="258"/>
      <c r="O110" s="258"/>
      <c r="P110" s="258"/>
      <c r="Q110" s="258"/>
      <c r="R110" s="258"/>
      <c r="S110" s="258"/>
      <c r="T110" s="258"/>
      <c r="U110" s="258"/>
    </row>
    <row r="111" spans="1:21"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58"/>
      <c r="N111" s="258"/>
      <c r="O111" s="258"/>
      <c r="P111" s="258"/>
      <c r="Q111" s="258"/>
      <c r="R111" s="258"/>
      <c r="S111" s="258"/>
      <c r="T111" s="258"/>
      <c r="U111" s="258"/>
    </row>
    <row r="112" spans="1:21"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58"/>
      <c r="N112" s="258"/>
      <c r="O112" s="258"/>
      <c r="P112" s="258"/>
      <c r="Q112" s="258"/>
      <c r="R112" s="258"/>
      <c r="S112" s="258"/>
      <c r="T112" s="258"/>
      <c r="U112" s="258"/>
    </row>
    <row r="113" spans="1:21"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58"/>
      <c r="N113" s="258"/>
      <c r="O113" s="258"/>
      <c r="P113" s="258"/>
      <c r="Q113" s="258"/>
      <c r="R113" s="258"/>
      <c r="S113" s="258"/>
      <c r="T113" s="258"/>
      <c r="U113" s="258"/>
    </row>
    <row r="114" spans="1:21"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58"/>
      <c r="N114" s="258"/>
      <c r="O114" s="258"/>
      <c r="P114" s="258"/>
      <c r="Q114" s="258"/>
      <c r="R114" s="258"/>
      <c r="S114" s="258"/>
      <c r="T114" s="258"/>
      <c r="U114" s="258"/>
    </row>
    <row r="115" spans="1:21"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58"/>
      <c r="N116" s="258"/>
      <c r="O116" s="258"/>
      <c r="P116" s="258"/>
      <c r="Q116" s="258"/>
      <c r="R116" s="258"/>
      <c r="S116" s="258"/>
      <c r="T116" s="258"/>
      <c r="U116" s="258"/>
    </row>
    <row r="117" spans="1:21"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58"/>
      <c r="N117" s="258"/>
      <c r="O117" s="258"/>
      <c r="P117" s="258"/>
      <c r="Q117" s="258"/>
      <c r="R117" s="258"/>
      <c r="S117" s="258"/>
      <c r="T117" s="258"/>
      <c r="U117" s="258"/>
    </row>
  </sheetData>
  <autoFilter ref="B11:L117" xr:uid="{00000000-0009-0000-0000-000014000000}"/>
  <mergeCells count="23">
    <mergeCell ref="A82:A94"/>
    <mergeCell ref="A95:A105"/>
    <mergeCell ref="A106:A117"/>
    <mergeCell ref="A47:A48"/>
    <mergeCell ref="A49:A53"/>
    <mergeCell ref="A54:A63"/>
    <mergeCell ref="A64:A67"/>
    <mergeCell ref="A68:A81"/>
    <mergeCell ref="A12:A20"/>
    <mergeCell ref="A21:A22"/>
    <mergeCell ref="A23:A25"/>
    <mergeCell ref="A26:A38"/>
    <mergeCell ref="A39:A46"/>
    <mergeCell ref="H4:H10"/>
    <mergeCell ref="I4:I10"/>
    <mergeCell ref="J4:J10"/>
    <mergeCell ref="K4:K10"/>
    <mergeCell ref="L4:L10"/>
    <mergeCell ref="C3:F3"/>
    <mergeCell ref="B4:B10"/>
    <mergeCell ref="C4:C10"/>
    <mergeCell ref="D4:D10"/>
    <mergeCell ref="G4:G10"/>
  </mergeCells>
  <conditionalFormatting sqref="D12:D117">
    <cfRule type="cellIs" dxfId="168" priority="2" operator="equal">
      <formula>"x"</formula>
    </cfRule>
  </conditionalFormatting>
  <conditionalFormatting sqref="F1:F2 C2 F4:F117">
    <cfRule type="cellIs" dxfId="167" priority="26" operator="equal">
      <formula>"na"</formula>
    </cfRule>
  </conditionalFormatting>
  <conditionalFormatting sqref="F4:F10">
    <cfRule type="cellIs" dxfId="166" priority="1" operator="equal">
      <formula>"na"</formula>
    </cfRule>
  </conditionalFormatting>
  <conditionalFormatting sqref="F11:F117">
    <cfRule type="cellIs" dxfId="165" priority="23" operator="equal">
      <formula>"c"</formula>
    </cfRule>
  </conditionalFormatting>
  <conditionalFormatting sqref="F11:F117">
    <cfRule type="cellIs" dxfId="164" priority="24" operator="equal">
      <formula>"nc"</formula>
    </cfRule>
  </conditionalFormatting>
  <conditionalFormatting sqref="F11:F117">
    <cfRule type="cellIs" dxfId="163" priority="25" operator="equal">
      <formula>"nt"</formula>
    </cfRule>
  </conditionalFormatting>
  <conditionalFormatting sqref="G12:G117">
    <cfRule type="cellIs" dxfId="162" priority="4" operator="equal">
      <formula>"d"</formula>
    </cfRule>
  </conditionalFormatting>
  <conditionalFormatting sqref="O4:R4">
    <cfRule type="cellIs" dxfId="161" priority="3" operator="equal">
      <formula>"NT"</formula>
    </cfRule>
  </conditionalFormatting>
  <conditionalFormatting sqref="O4:R4">
    <cfRule type="cellIs" dxfId="160" priority="19" operator="equal">
      <formula>"C"</formula>
    </cfRule>
  </conditionalFormatting>
  <conditionalFormatting sqref="O4:R4">
    <cfRule type="cellIs" dxfId="159" priority="20" operator="equal">
      <formula>"NC"</formula>
    </cfRule>
  </conditionalFormatting>
  <conditionalFormatting sqref="O4:R4">
    <cfRule type="cellIs" dxfId="158" priority="21" operator="equal">
      <formula>"NA"</formula>
    </cfRule>
  </conditionalFormatting>
  <conditionalFormatting sqref="O4:R4">
    <cfRule type="cellIs" dxfId="157" priority="22" operator="equal">
      <formula>"NT"</formula>
    </cfRule>
  </conditionalFormatting>
  <dataValidations count="3">
    <dataValidation type="list" allowBlank="1" showErrorMessage="1" sqref="F54:F55" xr:uid="{00A60078-0049-4944-8BB9-007C0050007D}">
      <formula1>"nt,na,c"</formula1>
    </dataValidation>
    <dataValidation type="list" allowBlank="1" showErrorMessage="1" sqref="F12:F53 F56:F117" xr:uid="{000600BA-00F7-489F-B5BB-00730001007A}">
      <formula1>"nt,na,c,nc"</formula1>
    </dataValidation>
    <dataValidation type="list" allowBlank="1" sqref="G12:G117" xr:uid="{00FC0020-003E-4591-908F-00EA008A0052}">
      <formula1>"d"</formula1>
    </dataValidation>
  </dataValidations>
  <hyperlinks>
    <hyperlink ref="L54" r:id="rId1" xr:uid="{00000000-0004-0000-1400-000000000000}"/>
    <hyperlink ref="L55" r:id="rId2" xr:uid="{00000000-0004-0000-14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400-000000000000}">
          <x14:formula1>
            <xm:f>Paramètres!$A$2:$A$5</xm:f>
          </x14:formula1>
          <xm:sqref>H12:H117</xm:sqref>
        </x14:dataValidation>
        <x14:dataValidation type="list" allowBlank="1" xr:uid="{00000000-0002-0000-1400-000001000000}">
          <x14:formula1>
            <xm:f>Paramètres!$D$2:$D$5</xm:f>
          </x14:formula1>
          <xm:sqref>I12:I117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666666"/>
    <outlinePr summaryBelow="0" summaryRight="0"/>
  </sheetPr>
  <dimension ref="A1:U117"/>
  <sheetViews>
    <sheetView showGridLines="0" workbookViewId="0">
      <pane xSplit="6" ySplit="11" topLeftCell="G12" activePane="bottomRight" state="frozen"/>
      <selection activeCell="F117" sqref="F117"/>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664062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6.109375" customWidth="1"/>
  </cols>
  <sheetData>
    <row r="1" spans="1:21" ht="0.75" customHeight="1" x14ac:dyDescent="0.3">
      <c r="A1" s="257"/>
      <c r="B1" s="258"/>
      <c r="C1" s="258"/>
      <c r="D1" s="258"/>
      <c r="E1" s="258"/>
      <c r="F1" s="258"/>
      <c r="G1" s="258"/>
      <c r="H1" s="258"/>
      <c r="I1" s="258"/>
      <c r="J1" s="258"/>
      <c r="K1" s="258"/>
      <c r="L1" s="258"/>
      <c r="M1" s="258"/>
      <c r="N1" s="258"/>
      <c r="O1" s="258"/>
      <c r="P1" s="258"/>
      <c r="Q1" s="258"/>
      <c r="R1" s="258"/>
      <c r="S1" s="258"/>
      <c r="T1" s="258"/>
      <c r="U1" s="258"/>
    </row>
    <row r="2" spans="1:21" ht="16.5" customHeight="1" x14ac:dyDescent="0.3">
      <c r="A2" s="260"/>
      <c r="B2" s="261" t="str">
        <f>F4</f>
        <v>P14</v>
      </c>
      <c r="C2" s="262" t="str">
        <f>Echantillon!C26</f>
        <v xml:space="preserve">Mentions légales </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HYPERLINK(Echantillon!D26)</f>
        <v>https://conservatoire.agglo-larochelle.fr/mentions-legales</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Echantillon!B26</f>
        <v>P14</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36</v>
      </c>
      <c r="G5" s="351"/>
      <c r="H5" s="351"/>
      <c r="I5" s="351"/>
      <c r="J5" s="351"/>
      <c r="K5" s="351"/>
      <c r="L5" s="351"/>
      <c r="M5" s="258"/>
      <c r="N5" s="276" t="s">
        <v>107</v>
      </c>
      <c r="O5" s="12">
        <f>COUNTIFS($C$12:$C$117,"A",$F$12:$F$117,"c")</f>
        <v>24</v>
      </c>
      <c r="P5" s="12">
        <f>COUNTIFS($C$12:$C$117,"A",$F$12:$F$117,"nc")</f>
        <v>0</v>
      </c>
      <c r="Q5" s="12">
        <f>COUNTIFS($C$12:$C$117,"A",$F$12:$F$117,"na")</f>
        <v>59</v>
      </c>
      <c r="R5" s="12">
        <f>COUNTIFS($C$12:$C$117,"A",$F$12:$F$117,"nt")</f>
        <v>0</v>
      </c>
      <c r="S5" s="277">
        <f t="shared" ref="S5:S7" si="0">O5+P5</f>
        <v>24</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12</v>
      </c>
      <c r="P6" s="12">
        <f>COUNTIFS($C$12:$C$117,"AA",$F$12:$F$117,"nc")</f>
        <v>0</v>
      </c>
      <c r="Q6" s="12">
        <f>COUNTIFS($C$12:$C$117,"AA",$F$12:$F$117,"na")</f>
        <v>11</v>
      </c>
      <c r="R6" s="12">
        <f>COUNTIFS($C$12:$C$117,"AA",$F$12:$F$117,"nt")</f>
        <v>0</v>
      </c>
      <c r="S6" s="277">
        <f t="shared" si="0"/>
        <v>12</v>
      </c>
      <c r="T6" s="278">
        <f t="shared" si="1"/>
        <v>1</v>
      </c>
      <c r="U6" s="103">
        <f>IF(S6&gt;0,SUM(O5:O6)/SUM(S5:S6),"-")</f>
        <v>1</v>
      </c>
    </row>
    <row r="7" spans="1:21" ht="16.5" customHeight="1" x14ac:dyDescent="0.3">
      <c r="A7" s="257"/>
      <c r="B7" s="351"/>
      <c r="C7" s="351"/>
      <c r="D7" s="351"/>
      <c r="E7" s="268" t="s">
        <v>497</v>
      </c>
      <c r="F7" s="268">
        <f>COUNTIF(F12:F117,"na")</f>
        <v>70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36</v>
      </c>
      <c r="P8" s="281">
        <f t="shared" si="2"/>
        <v>0</v>
      </c>
      <c r="Q8" s="281">
        <f t="shared" si="2"/>
        <v>70</v>
      </c>
      <c r="R8" s="281">
        <f t="shared" si="2"/>
        <v>0</v>
      </c>
      <c r="S8" s="282">
        <f t="shared" si="2"/>
        <v>36</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109</v>
      </c>
      <c r="G12" s="276"/>
      <c r="H12" s="22"/>
      <c r="I12" s="22"/>
      <c r="J12" s="22"/>
      <c r="K12" s="22"/>
      <c r="L12" s="22"/>
      <c r="M12" s="258"/>
      <c r="N12" s="258"/>
      <c r="O12" s="258"/>
      <c r="P12" s="258"/>
      <c r="Q12" s="258"/>
      <c r="R12" s="258"/>
      <c r="S12" s="258"/>
      <c r="T12" s="258"/>
      <c r="U12" s="258"/>
    </row>
    <row r="13" spans="1:21"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109</v>
      </c>
      <c r="G13" s="276"/>
      <c r="H13" s="22"/>
      <c r="I13" s="22"/>
      <c r="J13" s="22"/>
      <c r="K13" s="22"/>
      <c r="L13" s="22"/>
      <c r="M13" s="258"/>
      <c r="N13" s="258"/>
      <c r="O13" s="258"/>
      <c r="P13" s="258"/>
      <c r="Q13" s="258"/>
      <c r="R13" s="258"/>
      <c r="S13" s="258"/>
      <c r="T13" s="258"/>
      <c r="U13" s="258"/>
    </row>
    <row r="14" spans="1:21"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109</v>
      </c>
      <c r="G14" s="276"/>
      <c r="H14" s="22"/>
      <c r="I14" s="22"/>
      <c r="J14" s="22"/>
      <c r="K14" s="22"/>
      <c r="L14" s="22"/>
      <c r="M14" s="258"/>
      <c r="N14" s="258"/>
      <c r="O14" s="258"/>
      <c r="P14" s="258"/>
      <c r="Q14" s="258"/>
      <c r="R14" s="258"/>
      <c r="S14" s="258"/>
      <c r="T14" s="258"/>
      <c r="U14" s="258"/>
    </row>
    <row r="15" spans="1:21"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258"/>
      <c r="N15" s="258"/>
      <c r="O15" s="258"/>
      <c r="P15" s="258"/>
      <c r="Q15" s="258"/>
      <c r="R15" s="258"/>
      <c r="S15" s="258"/>
      <c r="T15" s="258"/>
      <c r="U15" s="258"/>
    </row>
    <row r="16" spans="1:21"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258"/>
      <c r="N16" s="258"/>
      <c r="O16" s="258"/>
      <c r="P16" s="258"/>
      <c r="Q16" s="258"/>
      <c r="R16" s="258"/>
      <c r="S16" s="258"/>
      <c r="T16" s="258"/>
      <c r="U16" s="258"/>
    </row>
    <row r="17" spans="1:21"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258"/>
      <c r="N17" s="258"/>
      <c r="O17" s="258"/>
      <c r="P17" s="258"/>
      <c r="Q17" s="258"/>
      <c r="R17" s="258"/>
      <c r="S17" s="258"/>
      <c r="T17" s="258"/>
      <c r="U17" s="258"/>
    </row>
    <row r="18" spans="1:21"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93"/>
      <c r="N18" s="293"/>
      <c r="O18" s="293"/>
      <c r="P18" s="293"/>
      <c r="Q18" s="293"/>
      <c r="R18" s="293"/>
      <c r="S18" s="293"/>
      <c r="T18" s="293"/>
      <c r="U18" s="293"/>
    </row>
    <row r="19" spans="1:21"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257"/>
      <c r="N19" s="257"/>
      <c r="O19" s="257"/>
      <c r="P19" s="257"/>
      <c r="Q19" s="257"/>
      <c r="R19" s="257"/>
      <c r="S19" s="294"/>
      <c r="T19" s="258"/>
      <c r="U19" s="258"/>
    </row>
    <row r="20" spans="1:21"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258"/>
      <c r="N20" s="258"/>
      <c r="O20" s="258"/>
      <c r="P20" s="258"/>
      <c r="Q20" s="258"/>
      <c r="R20" s="258"/>
      <c r="S20" s="258"/>
      <c r="T20" s="258"/>
      <c r="U20" s="258"/>
    </row>
    <row r="21" spans="1:21" ht="62.25" customHeight="1" x14ac:dyDescent="0.3">
      <c r="A21" s="390" t="s">
        <v>86</v>
      </c>
      <c r="B21" s="286" t="str">
        <f>Résultats!B22</f>
        <v>2.1</v>
      </c>
      <c r="C21" s="276" t="str">
        <f>Résultats!C22</f>
        <v>A</v>
      </c>
      <c r="D21" s="276">
        <f>Résultats!E22</f>
        <v>0</v>
      </c>
      <c r="E21" s="287" t="str">
        <f>Résultats!F22</f>
        <v>Chaque cadre a-t-il un titre de cadre ?</v>
      </c>
      <c r="F21" s="276" t="s">
        <v>109</v>
      </c>
      <c r="G21" s="276"/>
      <c r="H21" s="22"/>
      <c r="I21" s="22"/>
      <c r="J21" s="22"/>
      <c r="K21" s="22"/>
      <c r="L21" s="22"/>
      <c r="M21" s="258"/>
      <c r="N21" s="258"/>
      <c r="O21" s="258"/>
      <c r="P21" s="258"/>
      <c r="Q21" s="258"/>
      <c r="R21" s="258"/>
      <c r="S21" s="258"/>
      <c r="T21" s="258"/>
      <c r="U21" s="258"/>
    </row>
    <row r="22" spans="1:21"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109</v>
      </c>
      <c r="G22" s="276"/>
      <c r="H22" s="22"/>
      <c r="I22" s="22"/>
      <c r="J22" s="22"/>
      <c r="K22" s="22"/>
      <c r="L22" s="22"/>
      <c r="M22" s="258"/>
      <c r="N22" s="258"/>
      <c r="O22" s="258"/>
      <c r="P22" s="258"/>
      <c r="Q22" s="258"/>
      <c r="R22" s="258"/>
      <c r="S22" s="258"/>
      <c r="T22" s="258"/>
      <c r="U22" s="258"/>
    </row>
    <row r="23" spans="1:21"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258"/>
      <c r="N23" s="258"/>
      <c r="O23" s="258"/>
      <c r="P23" s="258"/>
      <c r="Q23" s="258"/>
      <c r="R23" s="258"/>
      <c r="S23" s="258"/>
      <c r="T23" s="258"/>
      <c r="U23" s="258"/>
    </row>
    <row r="24" spans="1:21"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c r="I24" s="22"/>
      <c r="J24" s="22"/>
      <c r="K24" s="22"/>
      <c r="L24" s="22"/>
      <c r="M24" s="258"/>
      <c r="N24" s="258"/>
      <c r="O24" s="258"/>
      <c r="P24" s="258"/>
      <c r="Q24" s="258"/>
      <c r="R24" s="258"/>
      <c r="S24" s="258"/>
      <c r="T24" s="258"/>
      <c r="U24" s="258"/>
    </row>
    <row r="25" spans="1:21"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258"/>
      <c r="N25" s="258"/>
      <c r="O25" s="258"/>
      <c r="P25" s="258"/>
      <c r="Q25" s="258"/>
      <c r="R25" s="258"/>
      <c r="S25" s="258"/>
      <c r="T25" s="258"/>
      <c r="U25" s="258"/>
    </row>
    <row r="26" spans="1:21"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258"/>
      <c r="N26" s="258"/>
      <c r="O26" s="258"/>
      <c r="P26" s="258"/>
      <c r="Q26" s="258"/>
      <c r="R26" s="258"/>
      <c r="S26" s="258"/>
      <c r="T26" s="258"/>
      <c r="U26" s="258"/>
    </row>
    <row r="27" spans="1:21"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258"/>
      <c r="N27" s="258"/>
      <c r="O27" s="258"/>
      <c r="P27" s="258"/>
      <c r="Q27" s="258"/>
      <c r="R27" s="258"/>
      <c r="S27" s="258"/>
      <c r="T27" s="258"/>
      <c r="U27" s="258"/>
    </row>
    <row r="28" spans="1:21"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258"/>
      <c r="N28" s="258"/>
      <c r="O28" s="258"/>
      <c r="P28" s="258"/>
      <c r="Q28" s="258"/>
      <c r="R28" s="258"/>
      <c r="S28" s="258"/>
      <c r="T28" s="258"/>
      <c r="U28" s="258"/>
    </row>
    <row r="29" spans="1:21"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258"/>
      <c r="N29" s="258"/>
      <c r="O29" s="258"/>
      <c r="P29" s="258"/>
      <c r="Q29" s="258"/>
      <c r="R29" s="258"/>
      <c r="S29" s="258"/>
      <c r="T29" s="258"/>
      <c r="U29" s="258"/>
    </row>
    <row r="30" spans="1:21"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258"/>
      <c r="N30" s="258"/>
      <c r="O30" s="258"/>
      <c r="P30" s="258"/>
      <c r="Q30" s="258"/>
      <c r="R30" s="258"/>
      <c r="S30" s="258"/>
      <c r="T30" s="258"/>
      <c r="U30" s="258"/>
    </row>
    <row r="31" spans="1:21"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258"/>
      <c r="N31" s="258"/>
      <c r="O31" s="258"/>
      <c r="P31" s="258"/>
      <c r="Q31" s="258"/>
      <c r="R31" s="258"/>
      <c r="S31" s="258"/>
      <c r="T31" s="258"/>
      <c r="U31" s="258"/>
    </row>
    <row r="32" spans="1:21"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258"/>
      <c r="N32" s="258"/>
      <c r="O32" s="258"/>
      <c r="P32" s="258"/>
      <c r="Q32" s="258"/>
      <c r="R32" s="258"/>
      <c r="S32" s="258"/>
      <c r="T32" s="258"/>
      <c r="U32" s="258"/>
    </row>
    <row r="33" spans="1:21"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258"/>
      <c r="N33" s="258"/>
      <c r="O33" s="258"/>
      <c r="P33" s="258"/>
      <c r="Q33" s="258"/>
      <c r="R33" s="258"/>
      <c r="S33" s="258"/>
      <c r="T33" s="258"/>
      <c r="U33" s="258"/>
    </row>
    <row r="34" spans="1:21"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258"/>
      <c r="N34" s="258"/>
      <c r="O34" s="258"/>
      <c r="P34" s="258"/>
      <c r="Q34" s="258"/>
      <c r="R34" s="258"/>
      <c r="S34" s="258"/>
      <c r="T34" s="258"/>
      <c r="U34" s="258"/>
    </row>
    <row r="35" spans="1:21"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258"/>
      <c r="N35" s="258"/>
      <c r="O35" s="258"/>
      <c r="P35" s="258"/>
      <c r="Q35" s="258"/>
      <c r="R35" s="258"/>
      <c r="S35" s="258"/>
      <c r="T35" s="258"/>
      <c r="U35" s="258"/>
    </row>
    <row r="36" spans="1:21"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258"/>
      <c r="N36" s="258"/>
      <c r="O36" s="258"/>
      <c r="P36" s="258"/>
      <c r="Q36" s="258"/>
      <c r="R36" s="258"/>
      <c r="S36" s="258"/>
      <c r="T36" s="258"/>
      <c r="U36" s="258"/>
    </row>
    <row r="37" spans="1:21"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258"/>
      <c r="N37" s="258"/>
      <c r="O37" s="258"/>
      <c r="P37" s="258"/>
      <c r="Q37" s="258"/>
      <c r="R37" s="258"/>
      <c r="S37" s="258"/>
      <c r="T37" s="258"/>
      <c r="U37" s="258"/>
    </row>
    <row r="38" spans="1:21"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258"/>
      <c r="N38" s="258"/>
      <c r="O38" s="258"/>
      <c r="P38" s="258"/>
      <c r="Q38" s="258"/>
      <c r="R38" s="258"/>
      <c r="S38" s="258"/>
      <c r="T38" s="258"/>
      <c r="U38" s="258"/>
    </row>
    <row r="39" spans="1:21"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258"/>
      <c r="N39" s="258"/>
      <c r="O39" s="258"/>
      <c r="P39" s="258"/>
      <c r="Q39" s="258"/>
      <c r="R39" s="258"/>
      <c r="S39" s="258"/>
      <c r="T39" s="258"/>
      <c r="U39" s="258"/>
    </row>
    <row r="40" spans="1:21"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258"/>
      <c r="N40" s="258"/>
      <c r="O40" s="258"/>
      <c r="P40" s="258"/>
      <c r="Q40" s="258"/>
      <c r="R40" s="258"/>
      <c r="S40" s="258"/>
      <c r="T40" s="258"/>
      <c r="U40" s="258"/>
    </row>
    <row r="41" spans="1:21"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258"/>
      <c r="N41" s="258"/>
      <c r="O41" s="258"/>
      <c r="P41" s="258"/>
      <c r="Q41" s="258"/>
      <c r="R41" s="258"/>
      <c r="S41" s="258"/>
      <c r="T41" s="258"/>
      <c r="U41" s="258"/>
    </row>
    <row r="42" spans="1:21"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258"/>
      <c r="N42" s="258"/>
      <c r="O42" s="258"/>
      <c r="P42" s="258"/>
      <c r="Q42" s="258"/>
      <c r="R42" s="258"/>
      <c r="S42" s="258"/>
      <c r="T42" s="258"/>
      <c r="U42" s="258"/>
    </row>
    <row r="43" spans="1:21"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258"/>
      <c r="N43" s="258"/>
      <c r="O43" s="258"/>
      <c r="P43" s="258"/>
      <c r="Q43" s="258"/>
      <c r="R43" s="258"/>
      <c r="S43" s="258"/>
      <c r="T43" s="258"/>
      <c r="U43" s="258"/>
    </row>
    <row r="44" spans="1:21"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258"/>
      <c r="N44" s="258"/>
      <c r="O44" s="258"/>
      <c r="P44" s="258"/>
      <c r="Q44" s="258"/>
      <c r="R44" s="258"/>
      <c r="S44" s="258"/>
      <c r="T44" s="258"/>
      <c r="U44" s="258"/>
    </row>
    <row r="45" spans="1:21"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258"/>
      <c r="N45" s="258"/>
      <c r="O45" s="258"/>
      <c r="P45" s="258"/>
      <c r="Q45" s="258"/>
      <c r="R45" s="258"/>
      <c r="S45" s="258"/>
      <c r="T45" s="258"/>
      <c r="U45" s="258"/>
    </row>
    <row r="46" spans="1:21"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258"/>
      <c r="N46" s="258"/>
      <c r="O46" s="258"/>
      <c r="P46" s="258"/>
      <c r="Q46" s="258"/>
      <c r="R46" s="258"/>
      <c r="S46" s="258"/>
      <c r="T46" s="258"/>
      <c r="U46" s="258"/>
    </row>
    <row r="47" spans="1:21"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c r="I47" s="22"/>
      <c r="J47" s="22"/>
      <c r="K47" s="22"/>
      <c r="L47" s="22"/>
      <c r="M47" s="258"/>
      <c r="N47" s="258"/>
      <c r="O47" s="258"/>
      <c r="P47" s="258"/>
      <c r="Q47" s="258"/>
      <c r="R47" s="258"/>
      <c r="S47" s="258"/>
      <c r="T47" s="258"/>
      <c r="U47" s="258"/>
    </row>
    <row r="48" spans="1:21" ht="62.25"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258"/>
      <c r="N48" s="258"/>
      <c r="O48" s="258"/>
      <c r="P48" s="258"/>
      <c r="Q48" s="258"/>
      <c r="R48" s="258"/>
      <c r="S48" s="258"/>
      <c r="T48" s="258"/>
      <c r="U48" s="258"/>
    </row>
    <row r="49" spans="1:21"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106</v>
      </c>
      <c r="G49" s="276"/>
      <c r="H49" s="22"/>
      <c r="I49" s="22"/>
      <c r="J49" s="22"/>
      <c r="K49" s="22"/>
      <c r="L49" s="22"/>
      <c r="M49" s="258"/>
      <c r="N49" s="258"/>
      <c r="O49" s="258"/>
      <c r="P49" s="258"/>
      <c r="Q49" s="258"/>
      <c r="R49" s="258"/>
      <c r="S49" s="258"/>
      <c r="T49" s="258"/>
      <c r="U49" s="258"/>
    </row>
    <row r="50" spans="1:21"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258"/>
      <c r="N50" s="258"/>
      <c r="O50" s="258"/>
      <c r="P50" s="258"/>
      <c r="Q50" s="258"/>
      <c r="R50" s="258"/>
      <c r="S50" s="258"/>
      <c r="T50" s="258"/>
      <c r="U50" s="258"/>
    </row>
    <row r="51" spans="1:21"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106</v>
      </c>
      <c r="G51" s="276"/>
      <c r="H51" s="22"/>
      <c r="I51" s="22"/>
      <c r="J51" s="22"/>
      <c r="K51" s="22"/>
      <c r="L51" s="22"/>
      <c r="M51" s="258"/>
      <c r="N51" s="258"/>
      <c r="O51" s="258"/>
      <c r="P51" s="258"/>
      <c r="Q51" s="258"/>
      <c r="R51" s="258"/>
      <c r="S51" s="258"/>
      <c r="T51" s="258"/>
      <c r="U51" s="258"/>
    </row>
    <row r="52" spans="1:21"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258"/>
      <c r="N52" s="258"/>
      <c r="O52" s="258"/>
      <c r="P52" s="258"/>
      <c r="Q52" s="258"/>
      <c r="R52" s="258"/>
      <c r="S52" s="258"/>
      <c r="T52" s="258"/>
      <c r="U52" s="258"/>
    </row>
    <row r="53" spans="1:21"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258"/>
      <c r="N53" s="258"/>
      <c r="O53" s="258"/>
      <c r="P53" s="258"/>
      <c r="Q53" s="258"/>
      <c r="R53" s="258"/>
      <c r="S53" s="258"/>
      <c r="T53" s="258"/>
      <c r="U53" s="258"/>
    </row>
    <row r="54" spans="1:21"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258"/>
      <c r="N54" s="258"/>
      <c r="O54" s="258"/>
      <c r="P54" s="258"/>
      <c r="Q54" s="258"/>
      <c r="R54" s="258"/>
      <c r="S54" s="258"/>
      <c r="T54" s="258"/>
      <c r="U54" s="258"/>
    </row>
    <row r="55" spans="1:21"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258"/>
      <c r="N55" s="258"/>
      <c r="O55" s="258"/>
      <c r="P55" s="258"/>
      <c r="Q55" s="258"/>
      <c r="R55" s="258"/>
      <c r="S55" s="258"/>
      <c r="T55" s="258"/>
      <c r="U55" s="258"/>
    </row>
    <row r="56" spans="1:21"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258"/>
      <c r="N56" s="258"/>
      <c r="O56" s="258"/>
      <c r="P56" s="258"/>
      <c r="Q56" s="258"/>
      <c r="R56" s="258"/>
      <c r="S56" s="258"/>
      <c r="T56" s="258"/>
      <c r="U56" s="258"/>
    </row>
    <row r="57" spans="1:21"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258"/>
      <c r="N57" s="258"/>
      <c r="O57" s="258"/>
      <c r="P57" s="258"/>
      <c r="Q57" s="258"/>
      <c r="R57" s="258"/>
      <c r="S57" s="258"/>
      <c r="T57" s="258"/>
      <c r="U57" s="258"/>
    </row>
    <row r="58" spans="1:21" ht="62.25"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258"/>
      <c r="N58" s="258"/>
      <c r="O58" s="258"/>
      <c r="P58" s="258"/>
      <c r="Q58" s="258"/>
      <c r="R58" s="258"/>
      <c r="S58" s="258"/>
      <c r="T58" s="258"/>
      <c r="U58" s="258"/>
    </row>
    <row r="59" spans="1:21"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258"/>
      <c r="N59" s="258"/>
      <c r="O59" s="258"/>
      <c r="P59" s="258"/>
      <c r="Q59" s="258"/>
      <c r="R59" s="258"/>
      <c r="S59" s="258"/>
      <c r="T59" s="258"/>
      <c r="U59" s="258"/>
    </row>
    <row r="60" spans="1:21"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258"/>
      <c r="N60" s="258"/>
      <c r="O60" s="258"/>
      <c r="P60" s="258"/>
      <c r="Q60" s="258"/>
      <c r="R60" s="258"/>
      <c r="S60" s="258"/>
      <c r="T60" s="258"/>
      <c r="U60" s="258"/>
    </row>
    <row r="61" spans="1:21"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258"/>
      <c r="N61" s="258"/>
      <c r="O61" s="258"/>
      <c r="P61" s="258"/>
      <c r="Q61" s="258"/>
      <c r="R61" s="258"/>
      <c r="S61" s="258"/>
      <c r="T61" s="258"/>
      <c r="U61" s="258"/>
    </row>
    <row r="62" spans="1:21"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c r="I62" s="22"/>
      <c r="J62" s="22"/>
      <c r="K62" s="22"/>
      <c r="L62" s="22"/>
      <c r="M62" s="258"/>
      <c r="N62" s="258"/>
      <c r="O62" s="258"/>
      <c r="P62" s="258"/>
      <c r="Q62" s="258"/>
      <c r="R62" s="258"/>
      <c r="S62" s="258"/>
      <c r="T62" s="258"/>
      <c r="U62" s="258"/>
    </row>
    <row r="63" spans="1:21"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258"/>
      <c r="N63" s="258"/>
      <c r="O63" s="258"/>
      <c r="P63" s="258"/>
      <c r="Q63" s="258"/>
      <c r="R63" s="258"/>
      <c r="S63" s="258"/>
      <c r="T63" s="258"/>
      <c r="U63" s="258"/>
    </row>
    <row r="64" spans="1:21"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c r="I64" s="22"/>
      <c r="J64" s="22"/>
      <c r="K64" s="22"/>
      <c r="L64" s="22"/>
      <c r="M64" s="258"/>
      <c r="N64" s="258"/>
      <c r="O64" s="258"/>
      <c r="P64" s="258"/>
      <c r="Q64" s="258"/>
      <c r="R64" s="258"/>
      <c r="S64" s="258"/>
      <c r="T64" s="258"/>
      <c r="U64" s="258"/>
    </row>
    <row r="65" spans="1:21"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258"/>
      <c r="N65" s="258"/>
      <c r="O65" s="258"/>
      <c r="P65" s="258"/>
      <c r="Q65" s="258"/>
      <c r="R65" s="258"/>
      <c r="S65" s="258"/>
      <c r="T65" s="258"/>
      <c r="U65" s="258"/>
    </row>
    <row r="66" spans="1:21"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258"/>
      <c r="N66" s="258"/>
      <c r="O66" s="258"/>
      <c r="P66" s="258"/>
      <c r="Q66" s="258"/>
      <c r="R66" s="258"/>
      <c r="S66" s="258"/>
      <c r="T66" s="258"/>
      <c r="U66" s="258"/>
    </row>
    <row r="67" spans="1:21"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258"/>
      <c r="N67" s="258"/>
      <c r="O67" s="258"/>
      <c r="P67" s="258"/>
      <c r="Q67" s="258"/>
      <c r="R67" s="258"/>
      <c r="S67" s="258"/>
      <c r="T67" s="258"/>
      <c r="U67" s="258"/>
    </row>
    <row r="68" spans="1:21"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258"/>
      <c r="N68" s="258"/>
      <c r="O68" s="258"/>
      <c r="P68" s="258"/>
      <c r="Q68" s="258"/>
      <c r="R68" s="258"/>
      <c r="S68" s="258"/>
      <c r="T68" s="258"/>
      <c r="U68" s="258"/>
    </row>
    <row r="69" spans="1:21"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258"/>
      <c r="N69" s="258"/>
      <c r="O69" s="258"/>
      <c r="P69" s="258"/>
      <c r="Q69" s="258"/>
      <c r="R69" s="258"/>
      <c r="S69" s="258"/>
      <c r="T69" s="258"/>
      <c r="U69" s="258"/>
    </row>
    <row r="70" spans="1:21"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258"/>
      <c r="N70" s="258"/>
      <c r="O70" s="258"/>
      <c r="P70" s="258"/>
      <c r="Q70" s="258"/>
      <c r="R70" s="258"/>
      <c r="S70" s="258"/>
      <c r="T70" s="258"/>
      <c r="U70" s="258"/>
    </row>
    <row r="71" spans="1:21"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258"/>
      <c r="N71" s="258"/>
      <c r="O71" s="258"/>
      <c r="P71" s="258"/>
      <c r="Q71" s="258"/>
      <c r="R71" s="258"/>
      <c r="S71" s="258"/>
      <c r="T71" s="258"/>
      <c r="U71" s="258"/>
    </row>
    <row r="72" spans="1:21"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258"/>
      <c r="N72" s="258"/>
      <c r="O72" s="258"/>
      <c r="P72" s="258"/>
      <c r="Q72" s="258"/>
      <c r="R72" s="258"/>
      <c r="S72" s="258"/>
      <c r="T72" s="258"/>
      <c r="U72" s="258"/>
    </row>
    <row r="73" spans="1:21"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258"/>
      <c r="N73" s="258"/>
      <c r="O73" s="258"/>
      <c r="P73" s="258"/>
      <c r="Q73" s="258"/>
      <c r="R73" s="258"/>
      <c r="S73" s="258"/>
      <c r="T73" s="258"/>
      <c r="U73" s="258"/>
    </row>
    <row r="74" spans="1:21"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258"/>
      <c r="N74" s="258"/>
      <c r="O74" s="258"/>
      <c r="P74" s="258"/>
      <c r="Q74" s="258"/>
      <c r="R74" s="258"/>
      <c r="S74" s="258"/>
      <c r="T74" s="258"/>
      <c r="U74" s="258"/>
    </row>
    <row r="75" spans="1:21"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109</v>
      </c>
      <c r="G75" s="276"/>
      <c r="H75" s="22"/>
      <c r="I75" s="22"/>
      <c r="J75" s="22"/>
      <c r="K75" s="22"/>
      <c r="L75" s="22"/>
      <c r="M75" s="258"/>
      <c r="N75" s="258"/>
      <c r="O75" s="258"/>
      <c r="P75" s="258"/>
      <c r="Q75" s="258"/>
      <c r="R75" s="258"/>
      <c r="S75" s="258"/>
      <c r="T75" s="258"/>
      <c r="U75" s="258"/>
    </row>
    <row r="76" spans="1:21"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258"/>
      <c r="N76" s="258"/>
      <c r="O76" s="258"/>
      <c r="P76" s="258"/>
      <c r="Q76" s="258"/>
      <c r="R76" s="258"/>
      <c r="S76" s="258"/>
      <c r="T76" s="258"/>
      <c r="U76" s="258"/>
    </row>
    <row r="77" spans="1:21"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258"/>
      <c r="N77" s="258"/>
      <c r="O77" s="258"/>
      <c r="P77" s="258"/>
      <c r="Q77" s="258"/>
      <c r="R77" s="258"/>
      <c r="S77" s="258"/>
      <c r="T77" s="258"/>
      <c r="U77" s="258"/>
    </row>
    <row r="78" spans="1:21" ht="88.2"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258"/>
      <c r="N78" s="258"/>
      <c r="O78" s="258"/>
      <c r="P78" s="258"/>
      <c r="Q78" s="258"/>
      <c r="R78" s="258"/>
      <c r="S78" s="258"/>
      <c r="T78" s="258"/>
      <c r="U78" s="258"/>
    </row>
    <row r="79" spans="1:21"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258"/>
      <c r="N79" s="258"/>
      <c r="O79" s="258"/>
      <c r="P79" s="258"/>
      <c r="Q79" s="258"/>
      <c r="R79" s="258"/>
      <c r="S79" s="258"/>
      <c r="T79" s="258"/>
      <c r="U79" s="258"/>
    </row>
    <row r="80" spans="1:21"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258"/>
      <c r="N80" s="258"/>
      <c r="O80" s="258"/>
      <c r="P80" s="258"/>
      <c r="Q80" s="258"/>
      <c r="R80" s="258"/>
      <c r="S80" s="258"/>
      <c r="T80" s="258"/>
      <c r="U80" s="258"/>
    </row>
    <row r="81" spans="1:21"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258"/>
      <c r="N81" s="258"/>
      <c r="O81" s="258"/>
      <c r="P81" s="258"/>
      <c r="Q81" s="258"/>
      <c r="R81" s="258"/>
      <c r="S81" s="258"/>
      <c r="T81" s="258"/>
      <c r="U81" s="258"/>
    </row>
    <row r="82" spans="1:21"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109</v>
      </c>
      <c r="G82" s="276"/>
      <c r="H82" s="22"/>
      <c r="I82" s="22"/>
      <c r="J82" s="22"/>
      <c r="K82" s="22"/>
      <c r="L82" s="22"/>
      <c r="M82" s="258"/>
      <c r="N82" s="258"/>
      <c r="O82" s="258"/>
      <c r="P82" s="258"/>
      <c r="Q82" s="258"/>
      <c r="R82" s="258"/>
      <c r="S82" s="258"/>
      <c r="T82" s="258"/>
      <c r="U82" s="258"/>
    </row>
    <row r="83" spans="1:21"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109</v>
      </c>
      <c r="G83" s="276"/>
      <c r="H83" s="22"/>
      <c r="I83" s="22"/>
      <c r="J83" s="22"/>
      <c r="K83" s="22"/>
      <c r="L83" s="22"/>
      <c r="M83" s="258"/>
      <c r="N83" s="258"/>
      <c r="O83" s="258"/>
      <c r="P83" s="258"/>
      <c r="Q83" s="258"/>
      <c r="R83" s="258"/>
      <c r="S83" s="258"/>
      <c r="T83" s="258"/>
      <c r="U83" s="258"/>
    </row>
    <row r="84" spans="1:21"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258"/>
      <c r="N84" s="258"/>
      <c r="O84" s="258"/>
      <c r="P84" s="258"/>
      <c r="Q84" s="258"/>
      <c r="R84" s="258"/>
      <c r="S84" s="258"/>
      <c r="T84" s="258"/>
      <c r="U84" s="258"/>
    </row>
    <row r="85" spans="1:21"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109</v>
      </c>
      <c r="G85" s="276"/>
      <c r="H85" s="22"/>
      <c r="I85" s="22"/>
      <c r="J85" s="22"/>
      <c r="K85" s="22"/>
      <c r="L85" s="22"/>
      <c r="M85" s="258"/>
      <c r="N85" s="258"/>
      <c r="O85" s="258"/>
      <c r="P85" s="258"/>
      <c r="Q85" s="258"/>
      <c r="R85" s="258"/>
      <c r="S85" s="258"/>
      <c r="T85" s="258"/>
      <c r="U85" s="258"/>
    </row>
    <row r="86" spans="1:21"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258"/>
      <c r="N86" s="258"/>
      <c r="O86" s="258"/>
      <c r="P86" s="258"/>
      <c r="Q86" s="258"/>
      <c r="R86" s="258"/>
      <c r="S86" s="258"/>
      <c r="T86" s="258"/>
      <c r="U86" s="258"/>
    </row>
    <row r="87" spans="1:21"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258"/>
      <c r="N87" s="258"/>
      <c r="O87" s="258"/>
      <c r="P87" s="258"/>
      <c r="Q87" s="258"/>
      <c r="R87" s="258"/>
      <c r="S87" s="258"/>
      <c r="T87" s="258"/>
      <c r="U87" s="258"/>
    </row>
    <row r="88" spans="1:21"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258"/>
      <c r="N88" s="258"/>
      <c r="O88" s="258"/>
      <c r="P88" s="258"/>
      <c r="Q88" s="258"/>
      <c r="R88" s="258"/>
      <c r="S88" s="258"/>
      <c r="T88" s="258"/>
      <c r="U88" s="258"/>
    </row>
    <row r="89" spans="1:21"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258"/>
      <c r="N89" s="258"/>
      <c r="O89" s="258"/>
      <c r="P89" s="258"/>
      <c r="Q89" s="258"/>
      <c r="R89" s="258"/>
      <c r="S89" s="258"/>
      <c r="T89" s="258"/>
      <c r="U89" s="258"/>
    </row>
    <row r="90" spans="1:21"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258"/>
      <c r="N90" s="258"/>
      <c r="O90" s="258"/>
      <c r="P90" s="258"/>
      <c r="Q90" s="258"/>
      <c r="R90" s="258"/>
      <c r="S90" s="258"/>
      <c r="T90" s="258"/>
      <c r="U90" s="258"/>
    </row>
    <row r="91" spans="1:21"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258"/>
      <c r="N91" s="258"/>
      <c r="O91" s="258"/>
      <c r="P91" s="258"/>
      <c r="Q91" s="258"/>
      <c r="R91" s="258"/>
      <c r="S91" s="258"/>
      <c r="T91" s="258"/>
      <c r="U91" s="258"/>
    </row>
    <row r="92" spans="1:21"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258"/>
      <c r="N92" s="258"/>
      <c r="O92" s="258"/>
      <c r="P92" s="258"/>
      <c r="Q92" s="258"/>
      <c r="R92" s="258"/>
      <c r="S92" s="258"/>
      <c r="T92" s="258"/>
      <c r="U92" s="258"/>
    </row>
    <row r="93" spans="1:21"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258"/>
      <c r="N93" s="258"/>
      <c r="O93" s="258"/>
      <c r="P93" s="258"/>
      <c r="Q93" s="258"/>
      <c r="R93" s="258"/>
      <c r="S93" s="258"/>
      <c r="T93" s="258"/>
      <c r="U93" s="258"/>
    </row>
    <row r="94" spans="1:21"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258"/>
      <c r="N94" s="258"/>
      <c r="O94" s="258"/>
      <c r="P94" s="258"/>
      <c r="Q94" s="258"/>
      <c r="R94" s="258"/>
      <c r="S94" s="258"/>
      <c r="T94" s="258"/>
      <c r="U94" s="258"/>
    </row>
    <row r="95" spans="1:21"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258"/>
      <c r="N95" s="258"/>
      <c r="O95" s="258"/>
      <c r="P95" s="258"/>
      <c r="Q95" s="258"/>
      <c r="R95" s="258"/>
      <c r="S95" s="258"/>
      <c r="T95" s="258"/>
      <c r="U95" s="258"/>
    </row>
    <row r="96" spans="1:21"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258"/>
      <c r="N96" s="258"/>
      <c r="O96" s="258"/>
      <c r="P96" s="258"/>
      <c r="Q96" s="258"/>
      <c r="R96" s="258"/>
      <c r="S96" s="258"/>
      <c r="T96" s="258"/>
      <c r="U96" s="258"/>
    </row>
    <row r="97" spans="1:21" ht="62.25" customHeight="1" x14ac:dyDescent="0.3">
      <c r="A97" s="351"/>
      <c r="B97" s="292" t="str">
        <f>Résultats!B98</f>
        <v>12.3</v>
      </c>
      <c r="C97" s="276" t="str">
        <f>Résultats!C98</f>
        <v>AA</v>
      </c>
      <c r="D97" s="276">
        <f>Résultats!E98</f>
        <v>0</v>
      </c>
      <c r="E97" s="287" t="str">
        <f>Résultats!F98</f>
        <v>La page « plan du site » est-elle pertinente ?</v>
      </c>
      <c r="F97" s="276" t="s">
        <v>106</v>
      </c>
      <c r="G97" s="276"/>
      <c r="H97" s="22"/>
      <c r="I97" s="22"/>
      <c r="J97" s="22"/>
      <c r="K97" s="22"/>
      <c r="L97" s="22"/>
      <c r="M97" s="258"/>
      <c r="N97" s="258"/>
      <c r="O97" s="258"/>
      <c r="P97" s="258"/>
      <c r="Q97" s="258"/>
      <c r="R97" s="258"/>
      <c r="S97" s="258"/>
      <c r="T97" s="258"/>
      <c r="U97" s="258"/>
    </row>
    <row r="98" spans="1:21"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258"/>
      <c r="N98" s="258"/>
      <c r="O98" s="258"/>
      <c r="P98" s="258"/>
      <c r="Q98" s="258"/>
      <c r="R98" s="258"/>
      <c r="S98" s="258"/>
      <c r="T98" s="258"/>
      <c r="U98" s="258"/>
    </row>
    <row r="99" spans="1:21"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258"/>
      <c r="N99" s="258"/>
      <c r="O99" s="258"/>
      <c r="P99" s="258"/>
      <c r="Q99" s="258"/>
      <c r="R99" s="258"/>
      <c r="S99" s="258"/>
      <c r="T99" s="258"/>
      <c r="U99" s="258"/>
    </row>
    <row r="100" spans="1:21"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258"/>
      <c r="N100" s="258"/>
      <c r="O100" s="258"/>
      <c r="P100" s="258"/>
      <c r="Q100" s="258"/>
      <c r="R100" s="258"/>
      <c r="S100" s="258"/>
      <c r="T100" s="258"/>
      <c r="U100" s="258"/>
    </row>
    <row r="101" spans="1:21"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258"/>
      <c r="N101" s="258"/>
      <c r="O101" s="258"/>
      <c r="P101" s="258"/>
      <c r="Q101" s="258"/>
      <c r="R101" s="258"/>
      <c r="S101" s="258"/>
      <c r="T101" s="258"/>
      <c r="U101" s="258"/>
    </row>
    <row r="102" spans="1:21"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109</v>
      </c>
      <c r="G102" s="276"/>
      <c r="H102" s="22"/>
      <c r="I102" s="22"/>
      <c r="J102" s="22"/>
      <c r="K102" s="22"/>
      <c r="L102" s="22"/>
      <c r="M102" s="258"/>
      <c r="N102" s="258"/>
      <c r="O102" s="258"/>
      <c r="P102" s="258"/>
      <c r="Q102" s="258"/>
      <c r="R102" s="258"/>
      <c r="S102" s="258"/>
      <c r="T102" s="258"/>
      <c r="U102" s="258"/>
    </row>
    <row r="103" spans="1:21"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258"/>
      <c r="N103" s="258"/>
      <c r="O103" s="258"/>
      <c r="P103" s="258"/>
      <c r="Q103" s="258"/>
      <c r="R103" s="258"/>
      <c r="S103" s="258"/>
      <c r="T103" s="258"/>
      <c r="U103" s="258"/>
    </row>
    <row r="104" spans="1:21"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258"/>
      <c r="N104" s="258"/>
      <c r="O104" s="258"/>
      <c r="P104" s="258"/>
      <c r="Q104" s="258"/>
      <c r="R104" s="258"/>
      <c r="S104" s="258"/>
      <c r="T104" s="258"/>
      <c r="U104" s="258"/>
    </row>
    <row r="105" spans="1:21"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258"/>
      <c r="N105" s="258"/>
      <c r="O105" s="258"/>
      <c r="P105" s="258"/>
      <c r="Q105" s="258"/>
      <c r="R105" s="258"/>
      <c r="S105" s="258"/>
      <c r="T105" s="258"/>
      <c r="U105" s="258"/>
    </row>
    <row r="106" spans="1:21"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258"/>
      <c r="N106" s="258"/>
      <c r="O106" s="258"/>
      <c r="P106" s="258"/>
      <c r="Q106" s="258"/>
      <c r="R106" s="258"/>
      <c r="S106" s="258"/>
      <c r="T106" s="258"/>
      <c r="U106" s="258"/>
    </row>
    <row r="107" spans="1:21"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258"/>
      <c r="N107" s="258"/>
      <c r="O107" s="258"/>
      <c r="P107" s="258"/>
      <c r="Q107" s="258"/>
      <c r="R107" s="258"/>
      <c r="S107" s="258"/>
      <c r="T107" s="258"/>
      <c r="U107" s="258"/>
    </row>
    <row r="108" spans="1:21"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258"/>
      <c r="N108" s="258"/>
      <c r="O108" s="258"/>
      <c r="P108" s="258"/>
      <c r="Q108" s="258"/>
      <c r="R108" s="258"/>
      <c r="S108" s="258"/>
      <c r="T108" s="258"/>
      <c r="U108" s="258"/>
    </row>
    <row r="109" spans="1:21"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258"/>
      <c r="N109" s="258"/>
      <c r="O109" s="258"/>
      <c r="P109" s="258"/>
      <c r="Q109" s="258"/>
      <c r="R109" s="258"/>
      <c r="S109" s="258"/>
      <c r="T109" s="258"/>
      <c r="U109" s="258"/>
    </row>
    <row r="110" spans="1:21"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258"/>
      <c r="N110" s="258"/>
      <c r="O110" s="258"/>
      <c r="P110" s="258"/>
      <c r="Q110" s="258"/>
      <c r="R110" s="258"/>
      <c r="S110" s="258"/>
      <c r="T110" s="258"/>
      <c r="U110" s="258"/>
    </row>
    <row r="111" spans="1:21"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258"/>
      <c r="N111" s="258"/>
      <c r="O111" s="258"/>
      <c r="P111" s="258"/>
      <c r="Q111" s="258"/>
      <c r="R111" s="258"/>
      <c r="S111" s="258"/>
      <c r="T111" s="258"/>
      <c r="U111" s="258"/>
    </row>
    <row r="112" spans="1:21"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258"/>
      <c r="N112" s="258"/>
      <c r="O112" s="258"/>
      <c r="P112" s="258"/>
      <c r="Q112" s="258"/>
      <c r="R112" s="258"/>
      <c r="S112" s="258"/>
      <c r="T112" s="258"/>
      <c r="U112" s="258"/>
    </row>
    <row r="113" spans="1:21"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258"/>
      <c r="N113" s="258"/>
      <c r="O113" s="258"/>
      <c r="P113" s="258"/>
      <c r="Q113" s="258"/>
      <c r="R113" s="258"/>
      <c r="S113" s="258"/>
      <c r="T113" s="258"/>
      <c r="U113" s="258"/>
    </row>
    <row r="114" spans="1:21"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258"/>
      <c r="N114" s="258"/>
      <c r="O114" s="258"/>
      <c r="P114" s="258"/>
      <c r="Q114" s="258"/>
      <c r="R114" s="258"/>
      <c r="S114" s="258"/>
      <c r="T114" s="258"/>
      <c r="U114" s="258"/>
    </row>
    <row r="115" spans="1:21"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258"/>
      <c r="N116" s="258"/>
      <c r="O116" s="258"/>
      <c r="P116" s="258"/>
      <c r="Q116" s="258"/>
      <c r="R116" s="258"/>
      <c r="S116" s="258"/>
      <c r="T116" s="258"/>
      <c r="U116" s="258"/>
    </row>
    <row r="117" spans="1:21"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258"/>
      <c r="N117" s="258"/>
      <c r="O117" s="258"/>
      <c r="P117" s="258"/>
      <c r="Q117" s="258"/>
      <c r="R117" s="258"/>
      <c r="S117" s="258"/>
      <c r="T117" s="258"/>
      <c r="U117" s="258"/>
    </row>
  </sheetData>
  <autoFilter ref="B11:L117" xr:uid="{00000000-0009-0000-0000-000015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156" priority="2" operator="equal">
      <formula>"x"</formula>
    </cfRule>
  </conditionalFormatting>
  <conditionalFormatting sqref="F1:F2 C2 F4:F117">
    <cfRule type="cellIs" dxfId="155" priority="26" operator="equal">
      <formula>"na"</formula>
    </cfRule>
  </conditionalFormatting>
  <conditionalFormatting sqref="F4:F10">
    <cfRule type="cellIs" dxfId="154" priority="1" operator="equal">
      <formula>"na"</formula>
    </cfRule>
  </conditionalFormatting>
  <conditionalFormatting sqref="F11:F117">
    <cfRule type="cellIs" dxfId="153" priority="23" operator="equal">
      <formula>"c"</formula>
    </cfRule>
  </conditionalFormatting>
  <conditionalFormatting sqref="F11:F117">
    <cfRule type="cellIs" dxfId="152" priority="24" operator="equal">
      <formula>"nc"</formula>
    </cfRule>
  </conditionalFormatting>
  <conditionalFormatting sqref="F11:F117">
    <cfRule type="cellIs" dxfId="151" priority="25" operator="equal">
      <formula>"nt"</formula>
    </cfRule>
  </conditionalFormatting>
  <conditionalFormatting sqref="G12:G117">
    <cfRule type="cellIs" dxfId="150" priority="4" operator="equal">
      <formula>"d"</formula>
    </cfRule>
  </conditionalFormatting>
  <conditionalFormatting sqref="O4:R4">
    <cfRule type="cellIs" dxfId="149" priority="3" operator="equal">
      <formula>"NT"</formula>
    </cfRule>
  </conditionalFormatting>
  <conditionalFormatting sqref="O4:R4">
    <cfRule type="cellIs" dxfId="148" priority="19" operator="equal">
      <formula>"C"</formula>
    </cfRule>
  </conditionalFormatting>
  <conditionalFormatting sqref="O4:R4">
    <cfRule type="cellIs" dxfId="147" priority="20" operator="equal">
      <formula>"NC"</formula>
    </cfRule>
  </conditionalFormatting>
  <conditionalFormatting sqref="O4:R4">
    <cfRule type="cellIs" dxfId="146" priority="21" operator="equal">
      <formula>"NA"</formula>
    </cfRule>
  </conditionalFormatting>
  <conditionalFormatting sqref="O4:R4">
    <cfRule type="cellIs" dxfId="145" priority="22" operator="equal">
      <formula>"NT"</formula>
    </cfRule>
  </conditionalFormatting>
  <dataValidations count="3">
    <dataValidation type="list" allowBlank="1" showErrorMessage="1" sqref="F54:F55" xr:uid="{005900A5-0061-41B3-87C1-008F000B00F3}">
      <formula1>"nt,na,c"</formula1>
    </dataValidation>
    <dataValidation type="list" allowBlank="1" showErrorMessage="1" sqref="F12:F53 F56:F117" xr:uid="{00510048-006E-4792-AECB-00300081000B}">
      <formula1>"nt,na,c,nc"</formula1>
    </dataValidation>
    <dataValidation type="list" allowBlank="1" sqref="G12:G117" xr:uid="{007800E6-002C-4E84-9F19-00F000B400E8}">
      <formula1>"d"</formula1>
    </dataValidation>
  </dataValidations>
  <hyperlinks>
    <hyperlink ref="L54" r:id="rId1" xr:uid="{00000000-0004-0000-1500-000000000000}"/>
    <hyperlink ref="L55" r:id="rId2" xr:uid="{00000000-0004-0000-15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500-000000000000}">
          <x14:formula1>
            <xm:f>Paramètres!$A$2:$A$5</xm:f>
          </x14:formula1>
          <xm:sqref>H12:H117</xm:sqref>
        </x14:dataValidation>
        <x14:dataValidation type="list" allowBlank="1" xr:uid="{00000000-0002-0000-1500-000001000000}">
          <x14:formula1>
            <xm:f>Paramètres!$D$2:$D$5</xm:f>
          </x14:formula1>
          <xm:sqref>I12:I117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6666"/>
    <outlinePr summaryBelow="0" summaryRight="0"/>
  </sheetPr>
  <dimension ref="A1:U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10937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9.33203125" customWidth="1"/>
  </cols>
  <sheetData>
    <row r="1" spans="1:21" ht="0.75" customHeight="1" x14ac:dyDescent="0.3">
      <c r="A1" s="257"/>
      <c r="B1" s="258"/>
      <c r="C1" s="258"/>
      <c r="D1" s="258"/>
      <c r="E1" s="258"/>
      <c r="F1" s="258"/>
      <c r="G1" s="258"/>
      <c r="H1" s="258"/>
      <c r="I1" s="258"/>
      <c r="J1" s="258"/>
      <c r="K1" s="258"/>
      <c r="L1" s="258"/>
      <c r="M1" s="258"/>
      <c r="N1" s="258"/>
      <c r="O1" s="258"/>
      <c r="P1" s="258"/>
      <c r="Q1" s="258"/>
      <c r="R1" s="258"/>
      <c r="S1" s="258"/>
      <c r="T1" s="258"/>
      <c r="U1" s="258"/>
    </row>
    <row r="2" spans="1:21" ht="16.5" customHeight="1" x14ac:dyDescent="0.3">
      <c r="A2" s="260"/>
      <c r="B2" s="261" t="str">
        <f>F4</f>
        <v>P15</v>
      </c>
      <c r="C2" s="262">
        <f>Echantillon!C27</f>
        <v>0</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HYPERLINK(Echantillon!D27)</f>
        <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Echantillon!B27</f>
        <v>P15</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T5</f>
        <v>-</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IF(S6&gt;0,SUM(O5:O6)/SUM(S5:S6),"-")</f>
        <v>-</v>
      </c>
    </row>
    <row r="7" spans="1:21"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106</v>
      </c>
      <c r="G8" s="351"/>
      <c r="H8" s="351"/>
      <c r="I8" s="351"/>
      <c r="J8" s="351"/>
      <c r="K8" s="351"/>
      <c r="L8" s="351"/>
      <c r="M8" s="258"/>
      <c r="N8" s="280" t="s">
        <v>498</v>
      </c>
      <c r="O8" s="281">
        <f t="shared" ref="O8:S8" si="2">SUM(O5:O7)</f>
        <v>0</v>
      </c>
      <c r="P8" s="281">
        <f t="shared" si="2"/>
        <v>0</v>
      </c>
      <c r="Q8" s="281">
        <f t="shared" si="2"/>
        <v>0</v>
      </c>
      <c r="R8" s="281">
        <f t="shared" si="2"/>
        <v>106</v>
      </c>
      <c r="S8" s="282">
        <f t="shared" si="2"/>
        <v>0</v>
      </c>
      <c r="T8" s="278"/>
      <c r="U8" s="276"/>
    </row>
    <row r="9" spans="1:21"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113</v>
      </c>
      <c r="G12" s="276"/>
      <c r="H12" s="22"/>
      <c r="I12" s="22"/>
      <c r="J12" s="22"/>
      <c r="K12" s="22"/>
      <c r="L12" s="22"/>
      <c r="M12" s="258"/>
      <c r="N12" s="258"/>
      <c r="O12" s="258"/>
      <c r="P12" s="258"/>
      <c r="Q12" s="258"/>
      <c r="R12" s="258"/>
      <c r="S12" s="258"/>
      <c r="T12" s="258"/>
      <c r="U12" s="258"/>
    </row>
    <row r="13" spans="1:21"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113</v>
      </c>
      <c r="G13" s="276"/>
      <c r="H13" s="22"/>
      <c r="I13" s="22"/>
      <c r="J13" s="22"/>
      <c r="K13" s="22"/>
      <c r="L13" s="22"/>
      <c r="M13" s="258"/>
      <c r="N13" s="258"/>
      <c r="O13" s="258"/>
      <c r="P13" s="258"/>
      <c r="Q13" s="258"/>
      <c r="R13" s="258"/>
      <c r="S13" s="258"/>
      <c r="T13" s="258"/>
      <c r="U13" s="258"/>
    </row>
    <row r="14" spans="1:21"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113</v>
      </c>
      <c r="G14" s="276"/>
      <c r="H14" s="22"/>
      <c r="I14" s="22"/>
      <c r="J14" s="22"/>
      <c r="K14" s="22"/>
      <c r="L14" s="22"/>
      <c r="M14" s="258"/>
      <c r="N14" s="258"/>
      <c r="O14" s="258"/>
      <c r="P14" s="258"/>
      <c r="Q14" s="258"/>
      <c r="R14" s="258"/>
      <c r="S14" s="258"/>
      <c r="T14" s="258"/>
      <c r="U14" s="258"/>
    </row>
    <row r="15" spans="1:21"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113</v>
      </c>
      <c r="G15" s="276"/>
      <c r="H15" s="22"/>
      <c r="I15" s="22"/>
      <c r="J15" s="22"/>
      <c r="K15" s="22"/>
      <c r="L15" s="22"/>
      <c r="M15" s="258"/>
      <c r="N15" s="258"/>
      <c r="O15" s="258"/>
      <c r="P15" s="258"/>
      <c r="Q15" s="258"/>
      <c r="R15" s="258"/>
      <c r="S15" s="258"/>
      <c r="T15" s="258"/>
      <c r="U15" s="258"/>
    </row>
    <row r="16" spans="1:21"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113</v>
      </c>
      <c r="G16" s="276"/>
      <c r="H16" s="22"/>
      <c r="I16" s="22"/>
      <c r="J16" s="22"/>
      <c r="K16" s="22"/>
      <c r="L16" s="22"/>
      <c r="M16" s="258"/>
      <c r="N16" s="258"/>
      <c r="O16" s="258"/>
      <c r="P16" s="258"/>
      <c r="Q16" s="258"/>
      <c r="R16" s="258"/>
      <c r="S16" s="258"/>
      <c r="T16" s="258"/>
      <c r="U16" s="258"/>
    </row>
    <row r="17" spans="1:21"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113</v>
      </c>
      <c r="G17" s="276"/>
      <c r="H17" s="22"/>
      <c r="I17" s="22"/>
      <c r="J17" s="22"/>
      <c r="K17" s="22"/>
      <c r="L17" s="22"/>
      <c r="M17" s="258"/>
      <c r="N17" s="258"/>
      <c r="O17" s="258"/>
      <c r="P17" s="258"/>
      <c r="Q17" s="258"/>
      <c r="R17" s="258"/>
      <c r="S17" s="258"/>
      <c r="T17" s="258"/>
      <c r="U17" s="258"/>
    </row>
    <row r="18" spans="1:21"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113</v>
      </c>
      <c r="G18" s="276"/>
      <c r="H18" s="22"/>
      <c r="I18" s="22"/>
      <c r="J18" s="22"/>
      <c r="K18" s="22"/>
      <c r="L18" s="22"/>
      <c r="M18" s="293"/>
      <c r="N18" s="293"/>
      <c r="O18" s="293"/>
      <c r="P18" s="293"/>
      <c r="Q18" s="293"/>
      <c r="R18" s="293"/>
      <c r="S18" s="293"/>
      <c r="T18" s="293"/>
      <c r="U18" s="293"/>
    </row>
    <row r="19" spans="1:21"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113</v>
      </c>
      <c r="G19" s="276"/>
      <c r="H19" s="22"/>
      <c r="I19" s="22"/>
      <c r="J19" s="22"/>
      <c r="K19" s="22"/>
      <c r="L19" s="22"/>
      <c r="M19" s="257"/>
      <c r="N19" s="257"/>
      <c r="O19" s="257"/>
      <c r="P19" s="257"/>
      <c r="Q19" s="257"/>
      <c r="R19" s="257"/>
      <c r="S19" s="294"/>
      <c r="T19" s="258"/>
      <c r="U19" s="258"/>
    </row>
    <row r="20" spans="1:21"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113</v>
      </c>
      <c r="G20" s="276"/>
      <c r="H20" s="22"/>
      <c r="I20" s="22"/>
      <c r="J20" s="22"/>
      <c r="K20" s="22"/>
      <c r="L20" s="22"/>
      <c r="M20" s="258"/>
      <c r="N20" s="258"/>
      <c r="O20" s="258"/>
      <c r="P20" s="258"/>
      <c r="Q20" s="258"/>
      <c r="R20" s="258"/>
      <c r="S20" s="258"/>
      <c r="T20" s="258"/>
      <c r="U20" s="258"/>
    </row>
    <row r="21" spans="1:21" ht="62.25" customHeight="1" x14ac:dyDescent="0.3">
      <c r="A21" s="390" t="s">
        <v>86</v>
      </c>
      <c r="B21" s="286" t="str">
        <f>Résultats!B22</f>
        <v>2.1</v>
      </c>
      <c r="C21" s="276" t="str">
        <f>Résultats!C22</f>
        <v>A</v>
      </c>
      <c r="D21" s="276">
        <f>Résultats!E22</f>
        <v>0</v>
      </c>
      <c r="E21" s="287" t="str">
        <f>Résultats!F22</f>
        <v>Chaque cadre a-t-il un titre de cadre ?</v>
      </c>
      <c r="F21" s="276" t="s">
        <v>113</v>
      </c>
      <c r="G21" s="276"/>
      <c r="H21" s="22"/>
      <c r="I21" s="22"/>
      <c r="J21" s="22"/>
      <c r="K21" s="22"/>
      <c r="L21" s="22"/>
      <c r="M21" s="258"/>
      <c r="N21" s="258"/>
      <c r="O21" s="258"/>
      <c r="P21" s="258"/>
      <c r="Q21" s="258"/>
      <c r="R21" s="258"/>
      <c r="S21" s="258"/>
      <c r="T21" s="258"/>
      <c r="U21" s="258"/>
    </row>
    <row r="22" spans="1:21"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113</v>
      </c>
      <c r="G22" s="276"/>
      <c r="H22" s="22"/>
      <c r="I22" s="22"/>
      <c r="J22" s="22"/>
      <c r="K22" s="22"/>
      <c r="L22" s="22"/>
      <c r="M22" s="258"/>
      <c r="N22" s="258"/>
      <c r="O22" s="258"/>
      <c r="P22" s="258"/>
      <c r="Q22" s="258"/>
      <c r="R22" s="258"/>
      <c r="S22" s="258"/>
      <c r="T22" s="258"/>
      <c r="U22" s="258"/>
    </row>
    <row r="23" spans="1:21"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113</v>
      </c>
      <c r="G23" s="276"/>
      <c r="H23" s="22"/>
      <c r="I23" s="22"/>
      <c r="J23" s="22"/>
      <c r="K23" s="22"/>
      <c r="L23" s="22"/>
      <c r="M23" s="258"/>
      <c r="N23" s="258"/>
      <c r="O23" s="258"/>
      <c r="P23" s="258"/>
      <c r="Q23" s="258"/>
      <c r="R23" s="258"/>
      <c r="S23" s="258"/>
      <c r="T23" s="258"/>
      <c r="U23" s="258"/>
    </row>
    <row r="24" spans="1:21"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113</v>
      </c>
      <c r="G24" s="276"/>
      <c r="H24" s="22"/>
      <c r="I24" s="22"/>
      <c r="J24" s="22"/>
      <c r="K24" s="22"/>
      <c r="L24" s="22"/>
      <c r="M24" s="258"/>
      <c r="N24" s="258"/>
      <c r="O24" s="258"/>
      <c r="P24" s="258"/>
      <c r="Q24" s="258"/>
      <c r="R24" s="258"/>
      <c r="S24" s="258"/>
      <c r="T24" s="258"/>
      <c r="U24" s="258"/>
    </row>
    <row r="25" spans="1:21"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113</v>
      </c>
      <c r="G25" s="276"/>
      <c r="H25" s="22"/>
      <c r="I25" s="22"/>
      <c r="J25" s="22"/>
      <c r="K25" s="22"/>
      <c r="L25" s="22"/>
      <c r="M25" s="258"/>
      <c r="N25" s="258"/>
      <c r="O25" s="258"/>
      <c r="P25" s="258"/>
      <c r="Q25" s="258"/>
      <c r="R25" s="258"/>
      <c r="S25" s="258"/>
      <c r="T25" s="258"/>
      <c r="U25" s="258"/>
    </row>
    <row r="26" spans="1:21"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113</v>
      </c>
      <c r="G26" s="276"/>
      <c r="H26" s="22"/>
      <c r="I26" s="22"/>
      <c r="J26" s="22"/>
      <c r="K26" s="22"/>
      <c r="L26" s="22"/>
      <c r="M26" s="258"/>
      <c r="N26" s="258"/>
      <c r="O26" s="258"/>
      <c r="P26" s="258"/>
      <c r="Q26" s="258"/>
      <c r="R26" s="258"/>
      <c r="S26" s="258"/>
      <c r="T26" s="258"/>
      <c r="U26" s="258"/>
    </row>
    <row r="27" spans="1:21"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113</v>
      </c>
      <c r="G27" s="276"/>
      <c r="H27" s="22"/>
      <c r="I27" s="22"/>
      <c r="J27" s="22"/>
      <c r="K27" s="22"/>
      <c r="L27" s="22"/>
      <c r="M27" s="258"/>
      <c r="N27" s="258"/>
      <c r="O27" s="258"/>
      <c r="P27" s="258"/>
      <c r="Q27" s="258"/>
      <c r="R27" s="258"/>
      <c r="S27" s="258"/>
      <c r="T27" s="258"/>
      <c r="U27" s="258"/>
    </row>
    <row r="28" spans="1:21"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113</v>
      </c>
      <c r="G28" s="276"/>
      <c r="H28" s="22"/>
      <c r="I28" s="22"/>
      <c r="J28" s="22"/>
      <c r="K28" s="22"/>
      <c r="L28" s="22"/>
      <c r="M28" s="258"/>
      <c r="N28" s="258"/>
      <c r="O28" s="258"/>
      <c r="P28" s="258"/>
      <c r="Q28" s="258"/>
      <c r="R28" s="258"/>
      <c r="S28" s="258"/>
      <c r="T28" s="258"/>
      <c r="U28" s="258"/>
    </row>
    <row r="29" spans="1:21"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113</v>
      </c>
      <c r="G29" s="276"/>
      <c r="H29" s="22"/>
      <c r="I29" s="22"/>
      <c r="J29" s="22"/>
      <c r="K29" s="22"/>
      <c r="L29" s="22"/>
      <c r="M29" s="258"/>
      <c r="N29" s="258"/>
      <c r="O29" s="258"/>
      <c r="P29" s="258"/>
      <c r="Q29" s="258"/>
      <c r="R29" s="258"/>
      <c r="S29" s="258"/>
      <c r="T29" s="258"/>
      <c r="U29" s="258"/>
    </row>
    <row r="30" spans="1:21"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113</v>
      </c>
      <c r="G30" s="276"/>
      <c r="H30" s="22"/>
      <c r="I30" s="22"/>
      <c r="J30" s="22"/>
      <c r="K30" s="22"/>
      <c r="L30" s="22"/>
      <c r="M30" s="258"/>
      <c r="N30" s="258"/>
      <c r="O30" s="258"/>
      <c r="P30" s="258"/>
      <c r="Q30" s="258"/>
      <c r="R30" s="258"/>
      <c r="S30" s="258"/>
      <c r="T30" s="258"/>
      <c r="U30" s="258"/>
    </row>
    <row r="31" spans="1:21"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113</v>
      </c>
      <c r="G31" s="276"/>
      <c r="H31" s="22"/>
      <c r="I31" s="22"/>
      <c r="J31" s="22"/>
      <c r="K31" s="22"/>
      <c r="L31" s="22"/>
      <c r="M31" s="258"/>
      <c r="N31" s="258"/>
      <c r="O31" s="258"/>
      <c r="P31" s="258"/>
      <c r="Q31" s="258"/>
      <c r="R31" s="258"/>
      <c r="S31" s="258"/>
      <c r="T31" s="258"/>
      <c r="U31" s="258"/>
    </row>
    <row r="32" spans="1:21"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113</v>
      </c>
      <c r="G32" s="276"/>
      <c r="H32" s="22"/>
      <c r="I32" s="22"/>
      <c r="J32" s="22"/>
      <c r="K32" s="22"/>
      <c r="L32" s="22"/>
      <c r="M32" s="258"/>
      <c r="N32" s="258"/>
      <c r="O32" s="258"/>
      <c r="P32" s="258"/>
      <c r="Q32" s="258"/>
      <c r="R32" s="258"/>
      <c r="S32" s="258"/>
      <c r="T32" s="258"/>
      <c r="U32" s="258"/>
    </row>
    <row r="33" spans="1:21"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113</v>
      </c>
      <c r="G33" s="276"/>
      <c r="H33" s="22"/>
      <c r="I33" s="22"/>
      <c r="J33" s="22"/>
      <c r="K33" s="22"/>
      <c r="L33" s="22"/>
      <c r="M33" s="258"/>
      <c r="N33" s="258"/>
      <c r="O33" s="258"/>
      <c r="P33" s="258"/>
      <c r="Q33" s="258"/>
      <c r="R33" s="258"/>
      <c r="S33" s="258"/>
      <c r="T33" s="258"/>
      <c r="U33" s="258"/>
    </row>
    <row r="34" spans="1:21"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113</v>
      </c>
      <c r="G34" s="276"/>
      <c r="H34" s="22"/>
      <c r="I34" s="22"/>
      <c r="J34" s="22"/>
      <c r="K34" s="22"/>
      <c r="L34" s="22"/>
      <c r="M34" s="258"/>
      <c r="N34" s="258"/>
      <c r="O34" s="258"/>
      <c r="P34" s="258"/>
      <c r="Q34" s="258"/>
      <c r="R34" s="258"/>
      <c r="S34" s="258"/>
      <c r="T34" s="258"/>
      <c r="U34" s="258"/>
    </row>
    <row r="35" spans="1:21"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113</v>
      </c>
      <c r="G35" s="276"/>
      <c r="H35" s="22"/>
      <c r="I35" s="22"/>
      <c r="J35" s="22"/>
      <c r="K35" s="22"/>
      <c r="L35" s="22"/>
      <c r="M35" s="258"/>
      <c r="N35" s="258"/>
      <c r="O35" s="258"/>
      <c r="P35" s="258"/>
      <c r="Q35" s="258"/>
      <c r="R35" s="258"/>
      <c r="S35" s="258"/>
      <c r="T35" s="258"/>
      <c r="U35" s="258"/>
    </row>
    <row r="36" spans="1:21"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113</v>
      </c>
      <c r="G36" s="276"/>
      <c r="H36" s="22"/>
      <c r="I36" s="22"/>
      <c r="J36" s="22"/>
      <c r="K36" s="22"/>
      <c r="L36" s="22"/>
      <c r="M36" s="258"/>
      <c r="N36" s="258"/>
      <c r="O36" s="258"/>
      <c r="P36" s="258"/>
      <c r="Q36" s="258"/>
      <c r="R36" s="258"/>
      <c r="S36" s="258"/>
      <c r="T36" s="258"/>
      <c r="U36" s="258"/>
    </row>
    <row r="37" spans="1:21"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113</v>
      </c>
      <c r="G37" s="276"/>
      <c r="H37" s="22"/>
      <c r="I37" s="22"/>
      <c r="J37" s="22"/>
      <c r="K37" s="22"/>
      <c r="L37" s="22"/>
      <c r="M37" s="258"/>
      <c r="N37" s="258"/>
      <c r="O37" s="258"/>
      <c r="P37" s="258"/>
      <c r="Q37" s="258"/>
      <c r="R37" s="258"/>
      <c r="S37" s="258"/>
      <c r="T37" s="258"/>
      <c r="U37" s="258"/>
    </row>
    <row r="38" spans="1:21"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113</v>
      </c>
      <c r="G38" s="276"/>
      <c r="H38" s="22"/>
      <c r="I38" s="22"/>
      <c r="J38" s="22"/>
      <c r="K38" s="22"/>
      <c r="L38" s="22"/>
      <c r="M38" s="258"/>
      <c r="N38" s="258"/>
      <c r="O38" s="258"/>
      <c r="P38" s="258"/>
      <c r="Q38" s="258"/>
      <c r="R38" s="258"/>
      <c r="S38" s="258"/>
      <c r="T38" s="258"/>
      <c r="U38" s="258"/>
    </row>
    <row r="39" spans="1:21"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113</v>
      </c>
      <c r="G39" s="276"/>
      <c r="H39" s="22"/>
      <c r="I39" s="22"/>
      <c r="J39" s="22"/>
      <c r="K39" s="22"/>
      <c r="L39" s="22"/>
      <c r="M39" s="258"/>
      <c r="N39" s="258"/>
      <c r="O39" s="258"/>
      <c r="P39" s="258"/>
      <c r="Q39" s="258"/>
      <c r="R39" s="258"/>
      <c r="S39" s="258"/>
      <c r="T39" s="258"/>
      <c r="U39" s="258"/>
    </row>
    <row r="40" spans="1:21"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113</v>
      </c>
      <c r="G40" s="276"/>
      <c r="H40" s="22"/>
      <c r="I40" s="22"/>
      <c r="J40" s="22"/>
      <c r="K40" s="22"/>
      <c r="L40" s="22"/>
      <c r="M40" s="258"/>
      <c r="N40" s="258"/>
      <c r="O40" s="258"/>
      <c r="P40" s="258"/>
      <c r="Q40" s="258"/>
      <c r="R40" s="258"/>
      <c r="S40" s="258"/>
      <c r="T40" s="258"/>
      <c r="U40" s="258"/>
    </row>
    <row r="41" spans="1:21"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113</v>
      </c>
      <c r="G41" s="276"/>
      <c r="H41" s="22"/>
      <c r="I41" s="22"/>
      <c r="J41" s="22"/>
      <c r="K41" s="22"/>
      <c r="L41" s="22"/>
      <c r="M41" s="258"/>
      <c r="N41" s="258"/>
      <c r="O41" s="258"/>
      <c r="P41" s="258"/>
      <c r="Q41" s="258"/>
      <c r="R41" s="258"/>
      <c r="S41" s="258"/>
      <c r="T41" s="258"/>
      <c r="U41" s="258"/>
    </row>
    <row r="42" spans="1:21"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113</v>
      </c>
      <c r="G42" s="276"/>
      <c r="H42" s="22"/>
      <c r="I42" s="22"/>
      <c r="J42" s="22"/>
      <c r="K42" s="22"/>
      <c r="L42" s="22"/>
      <c r="M42" s="258"/>
      <c r="N42" s="258"/>
      <c r="O42" s="258"/>
      <c r="P42" s="258"/>
      <c r="Q42" s="258"/>
      <c r="R42" s="258"/>
      <c r="S42" s="258"/>
      <c r="T42" s="258"/>
      <c r="U42" s="258"/>
    </row>
    <row r="43" spans="1:21"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113</v>
      </c>
      <c r="G43" s="276"/>
      <c r="H43" s="22"/>
      <c r="I43" s="22"/>
      <c r="J43" s="22"/>
      <c r="K43" s="22"/>
      <c r="L43" s="22"/>
      <c r="M43" s="258"/>
      <c r="N43" s="258"/>
      <c r="O43" s="258"/>
      <c r="P43" s="258"/>
      <c r="Q43" s="258"/>
      <c r="R43" s="258"/>
      <c r="S43" s="258"/>
      <c r="T43" s="258"/>
      <c r="U43" s="258"/>
    </row>
    <row r="44" spans="1:21"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113</v>
      </c>
      <c r="G44" s="276"/>
      <c r="H44" s="22"/>
      <c r="I44" s="22"/>
      <c r="J44" s="22"/>
      <c r="K44" s="22"/>
      <c r="L44" s="22"/>
      <c r="M44" s="258"/>
      <c r="N44" s="258"/>
      <c r="O44" s="258"/>
      <c r="P44" s="258"/>
      <c r="Q44" s="258"/>
      <c r="R44" s="258"/>
      <c r="S44" s="258"/>
      <c r="T44" s="258"/>
      <c r="U44" s="258"/>
    </row>
    <row r="45" spans="1:21"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113</v>
      </c>
      <c r="G45" s="276"/>
      <c r="H45" s="22"/>
      <c r="I45" s="22"/>
      <c r="J45" s="22"/>
      <c r="K45" s="22"/>
      <c r="L45" s="22"/>
      <c r="M45" s="258"/>
      <c r="N45" s="258"/>
      <c r="O45" s="258"/>
      <c r="P45" s="258"/>
      <c r="Q45" s="258"/>
      <c r="R45" s="258"/>
      <c r="S45" s="258"/>
      <c r="T45" s="258"/>
      <c r="U45" s="258"/>
    </row>
    <row r="46" spans="1:21"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113</v>
      </c>
      <c r="G46" s="276"/>
      <c r="H46" s="22"/>
      <c r="I46" s="22"/>
      <c r="J46" s="22"/>
      <c r="K46" s="22"/>
      <c r="L46" s="22"/>
      <c r="M46" s="258"/>
      <c r="N46" s="258"/>
      <c r="O46" s="258"/>
      <c r="P46" s="258"/>
      <c r="Q46" s="258"/>
      <c r="R46" s="258"/>
      <c r="S46" s="258"/>
      <c r="T46" s="258"/>
      <c r="U46" s="258"/>
    </row>
    <row r="47" spans="1:21"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113</v>
      </c>
      <c r="G47" s="276"/>
      <c r="H47" s="22"/>
      <c r="I47" s="22"/>
      <c r="J47" s="22"/>
      <c r="K47" s="22"/>
      <c r="L47" s="22"/>
      <c r="M47" s="258"/>
      <c r="N47" s="258"/>
      <c r="O47" s="258"/>
      <c r="P47" s="258"/>
      <c r="Q47" s="258"/>
      <c r="R47" s="258"/>
      <c r="S47" s="258"/>
      <c r="T47" s="258"/>
      <c r="U47" s="258"/>
    </row>
    <row r="48" spans="1:21" ht="62.25" customHeight="1" x14ac:dyDescent="0.3">
      <c r="A48" s="352"/>
      <c r="B48" s="286" t="str">
        <f>Résultats!B49</f>
        <v>6.2</v>
      </c>
      <c r="C48" s="276" t="str">
        <f>Résultats!C49</f>
        <v>A</v>
      </c>
      <c r="D48" s="276" t="str">
        <f>Résultats!E49</f>
        <v>x</v>
      </c>
      <c r="E48" s="287" t="str">
        <f>Résultats!F49</f>
        <v>Dans chaque page web, chaque lien a-t-il un intitulé ?</v>
      </c>
      <c r="F48" s="276" t="s">
        <v>113</v>
      </c>
      <c r="G48" s="276"/>
      <c r="H48" s="22"/>
      <c r="I48" s="22"/>
      <c r="J48" s="22"/>
      <c r="K48" s="22"/>
      <c r="L48" s="22"/>
      <c r="M48" s="258"/>
      <c r="N48" s="258"/>
      <c r="O48" s="258"/>
      <c r="P48" s="258"/>
      <c r="Q48" s="258"/>
      <c r="R48" s="258"/>
      <c r="S48" s="258"/>
      <c r="T48" s="258"/>
      <c r="U48" s="258"/>
    </row>
    <row r="49" spans="1:21"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113</v>
      </c>
      <c r="G49" s="276"/>
      <c r="H49" s="22"/>
      <c r="I49" s="22"/>
      <c r="J49" s="22"/>
      <c r="K49" s="22"/>
      <c r="L49" s="22"/>
      <c r="M49" s="258"/>
      <c r="N49" s="258"/>
      <c r="O49" s="258"/>
      <c r="P49" s="258"/>
      <c r="Q49" s="258"/>
      <c r="R49" s="258"/>
      <c r="S49" s="258"/>
      <c r="T49" s="258"/>
      <c r="U49" s="258"/>
    </row>
    <row r="50" spans="1:21"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113</v>
      </c>
      <c r="G50" s="276"/>
      <c r="H50" s="22"/>
      <c r="I50" s="22"/>
      <c r="J50" s="22"/>
      <c r="K50" s="22"/>
      <c r="L50" s="22"/>
      <c r="M50" s="258"/>
      <c r="N50" s="258"/>
      <c r="O50" s="258"/>
      <c r="P50" s="258"/>
      <c r="Q50" s="258"/>
      <c r="R50" s="258"/>
      <c r="S50" s="258"/>
      <c r="T50" s="258"/>
      <c r="U50" s="258"/>
    </row>
    <row r="51" spans="1:21"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113</v>
      </c>
      <c r="G51" s="276"/>
      <c r="H51" s="22"/>
      <c r="I51" s="22"/>
      <c r="J51" s="22"/>
      <c r="K51" s="22"/>
      <c r="L51" s="22"/>
      <c r="M51" s="258"/>
      <c r="N51" s="258"/>
      <c r="O51" s="258"/>
      <c r="P51" s="258"/>
      <c r="Q51" s="258"/>
      <c r="R51" s="258"/>
      <c r="S51" s="258"/>
      <c r="T51" s="258"/>
      <c r="U51" s="258"/>
    </row>
    <row r="52" spans="1:21"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113</v>
      </c>
      <c r="G52" s="276"/>
      <c r="H52" s="22"/>
      <c r="I52" s="22"/>
      <c r="J52" s="22"/>
      <c r="K52" s="22"/>
      <c r="L52" s="22"/>
      <c r="M52" s="258"/>
      <c r="N52" s="258"/>
      <c r="O52" s="258"/>
      <c r="P52" s="258"/>
      <c r="Q52" s="258"/>
      <c r="R52" s="258"/>
      <c r="S52" s="258"/>
      <c r="T52" s="258"/>
      <c r="U52" s="258"/>
    </row>
    <row r="53" spans="1:21"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113</v>
      </c>
      <c r="G53" s="276"/>
      <c r="H53" s="22"/>
      <c r="I53" s="22"/>
      <c r="J53" s="22"/>
      <c r="K53" s="22"/>
      <c r="L53" s="22"/>
      <c r="M53" s="258"/>
      <c r="N53" s="258"/>
      <c r="O53" s="258"/>
      <c r="P53" s="258"/>
      <c r="Q53" s="258"/>
      <c r="R53" s="258"/>
      <c r="S53" s="258"/>
      <c r="T53" s="258"/>
      <c r="U53" s="258"/>
    </row>
    <row r="54" spans="1:21"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113</v>
      </c>
      <c r="G54" s="276"/>
      <c r="H54" s="22"/>
      <c r="I54" s="22"/>
      <c r="J54" s="22"/>
      <c r="K54" s="22"/>
      <c r="L54" s="291" t="s">
        <v>504</v>
      </c>
      <c r="M54" s="258"/>
      <c r="N54" s="258"/>
      <c r="O54" s="258"/>
      <c r="P54" s="258"/>
      <c r="Q54" s="258"/>
      <c r="R54" s="258"/>
      <c r="S54" s="258"/>
      <c r="T54" s="258"/>
      <c r="U54" s="258"/>
    </row>
    <row r="55" spans="1:21"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113</v>
      </c>
      <c r="G55" s="276"/>
      <c r="H55" s="22"/>
      <c r="I55" s="22"/>
      <c r="J55" s="22"/>
      <c r="K55" s="22"/>
      <c r="L55" s="291" t="s">
        <v>504</v>
      </c>
      <c r="M55" s="258"/>
      <c r="N55" s="258"/>
      <c r="O55" s="258"/>
      <c r="P55" s="258"/>
      <c r="Q55" s="258"/>
      <c r="R55" s="258"/>
      <c r="S55" s="258"/>
      <c r="T55" s="258"/>
      <c r="U55" s="258"/>
    </row>
    <row r="56" spans="1:21"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113</v>
      </c>
      <c r="G56" s="276"/>
      <c r="H56" s="22"/>
      <c r="I56" s="22"/>
      <c r="J56" s="22"/>
      <c r="K56" s="22"/>
      <c r="L56" s="22"/>
      <c r="M56" s="258"/>
      <c r="N56" s="258"/>
      <c r="O56" s="258"/>
      <c r="P56" s="258"/>
      <c r="Q56" s="258"/>
      <c r="R56" s="258"/>
      <c r="S56" s="258"/>
      <c r="T56" s="258"/>
      <c r="U56" s="258"/>
    </row>
    <row r="57" spans="1:21"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113</v>
      </c>
      <c r="G57" s="276"/>
      <c r="H57" s="22"/>
      <c r="I57" s="22"/>
      <c r="J57" s="22"/>
      <c r="K57" s="22"/>
      <c r="L57" s="22"/>
      <c r="M57" s="258"/>
      <c r="N57" s="258"/>
      <c r="O57" s="258"/>
      <c r="P57" s="258"/>
      <c r="Q57" s="258"/>
      <c r="R57" s="258"/>
      <c r="S57" s="258"/>
      <c r="T57" s="258"/>
      <c r="U57" s="258"/>
    </row>
    <row r="58" spans="1:21" ht="62.25" customHeight="1" x14ac:dyDescent="0.3">
      <c r="A58" s="351"/>
      <c r="B58" s="292" t="str">
        <f>Résultats!B59</f>
        <v>8.5</v>
      </c>
      <c r="C58" s="276" t="str">
        <f>Résultats!C59</f>
        <v>A</v>
      </c>
      <c r="D58" s="276" t="str">
        <f>Résultats!E59</f>
        <v>x</v>
      </c>
      <c r="E58" s="287" t="str">
        <f>Résultats!F59</f>
        <v>Chaque page web a-t-elle un titre de page ?</v>
      </c>
      <c r="F58" s="276" t="s">
        <v>113</v>
      </c>
      <c r="G58" s="276"/>
      <c r="H58" s="22"/>
      <c r="I58" s="22"/>
      <c r="J58" s="22"/>
      <c r="K58" s="22"/>
      <c r="L58" s="22"/>
      <c r="M58" s="258"/>
      <c r="N58" s="258"/>
      <c r="O58" s="258"/>
      <c r="P58" s="258"/>
      <c r="Q58" s="258"/>
      <c r="R58" s="258"/>
      <c r="S58" s="258"/>
      <c r="T58" s="258"/>
      <c r="U58" s="258"/>
    </row>
    <row r="59" spans="1:21"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113</v>
      </c>
      <c r="G59" s="276"/>
      <c r="H59" s="22"/>
      <c r="I59" s="22"/>
      <c r="J59" s="22"/>
      <c r="K59" s="22"/>
      <c r="L59" s="22"/>
      <c r="M59" s="258"/>
      <c r="N59" s="258"/>
      <c r="O59" s="258"/>
      <c r="P59" s="258"/>
      <c r="Q59" s="258"/>
      <c r="R59" s="258"/>
      <c r="S59" s="258"/>
      <c r="T59" s="258"/>
      <c r="U59" s="258"/>
    </row>
    <row r="60" spans="1:21"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113</v>
      </c>
      <c r="G60" s="276"/>
      <c r="H60" s="22"/>
      <c r="I60" s="22"/>
      <c r="J60" s="22"/>
      <c r="K60" s="22"/>
      <c r="L60" s="22"/>
      <c r="M60" s="258"/>
      <c r="N60" s="258"/>
      <c r="O60" s="258"/>
      <c r="P60" s="258"/>
      <c r="Q60" s="258"/>
      <c r="R60" s="258"/>
      <c r="S60" s="258"/>
      <c r="T60" s="258"/>
      <c r="U60" s="258"/>
    </row>
    <row r="61" spans="1:21"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113</v>
      </c>
      <c r="G61" s="276"/>
      <c r="H61" s="22"/>
      <c r="I61" s="22"/>
      <c r="J61" s="22"/>
      <c r="K61" s="22"/>
      <c r="L61" s="22"/>
      <c r="M61" s="258"/>
      <c r="N61" s="258"/>
      <c r="O61" s="258"/>
      <c r="P61" s="258"/>
      <c r="Q61" s="258"/>
      <c r="R61" s="258"/>
      <c r="S61" s="258"/>
      <c r="T61" s="258"/>
      <c r="U61" s="258"/>
    </row>
    <row r="62" spans="1:21"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113</v>
      </c>
      <c r="G62" s="276"/>
      <c r="H62" s="22"/>
      <c r="I62" s="22"/>
      <c r="J62" s="22"/>
      <c r="K62" s="22"/>
      <c r="L62" s="22"/>
      <c r="M62" s="258"/>
      <c r="N62" s="258"/>
      <c r="O62" s="258"/>
      <c r="P62" s="258"/>
      <c r="Q62" s="258"/>
      <c r="R62" s="258"/>
      <c r="S62" s="258"/>
      <c r="T62" s="258"/>
      <c r="U62" s="258"/>
    </row>
    <row r="63" spans="1:21"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113</v>
      </c>
      <c r="G63" s="276"/>
      <c r="H63" s="22"/>
      <c r="I63" s="22"/>
      <c r="J63" s="22"/>
      <c r="K63" s="22"/>
      <c r="L63" s="22"/>
      <c r="M63" s="258"/>
      <c r="N63" s="258"/>
      <c r="O63" s="258"/>
      <c r="P63" s="258"/>
      <c r="Q63" s="258"/>
      <c r="R63" s="258"/>
      <c r="S63" s="258"/>
      <c r="T63" s="258"/>
      <c r="U63" s="258"/>
    </row>
    <row r="64" spans="1:21"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113</v>
      </c>
      <c r="G64" s="276"/>
      <c r="H64" s="22"/>
      <c r="I64" s="22"/>
      <c r="J64" s="22"/>
      <c r="K64" s="22"/>
      <c r="L64" s="22"/>
      <c r="M64" s="258"/>
      <c r="N64" s="258"/>
      <c r="O64" s="258"/>
      <c r="P64" s="258"/>
      <c r="Q64" s="258"/>
      <c r="R64" s="258"/>
      <c r="S64" s="258"/>
      <c r="T64" s="258"/>
      <c r="U64" s="258"/>
    </row>
    <row r="65" spans="1:21"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113</v>
      </c>
      <c r="G65" s="276"/>
      <c r="H65" s="22"/>
      <c r="I65" s="22"/>
      <c r="J65" s="22"/>
      <c r="K65" s="22"/>
      <c r="L65" s="22"/>
      <c r="M65" s="258"/>
      <c r="N65" s="258"/>
      <c r="O65" s="258"/>
      <c r="P65" s="258"/>
      <c r="Q65" s="258"/>
      <c r="R65" s="258"/>
      <c r="S65" s="258"/>
      <c r="T65" s="258"/>
      <c r="U65" s="258"/>
    </row>
    <row r="66" spans="1:21"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113</v>
      </c>
      <c r="G66" s="276"/>
      <c r="H66" s="22"/>
      <c r="I66" s="22"/>
      <c r="J66" s="22"/>
      <c r="K66" s="22"/>
      <c r="L66" s="22"/>
      <c r="M66" s="258"/>
      <c r="N66" s="258"/>
      <c r="O66" s="258"/>
      <c r="P66" s="258"/>
      <c r="Q66" s="258"/>
      <c r="R66" s="258"/>
      <c r="S66" s="258"/>
      <c r="T66" s="258"/>
      <c r="U66" s="258"/>
    </row>
    <row r="67" spans="1:21"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113</v>
      </c>
      <c r="G67" s="276"/>
      <c r="H67" s="22"/>
      <c r="I67" s="22"/>
      <c r="J67" s="22"/>
      <c r="K67" s="22"/>
      <c r="L67" s="22"/>
      <c r="M67" s="258"/>
      <c r="N67" s="258"/>
      <c r="O67" s="258"/>
      <c r="P67" s="258"/>
      <c r="Q67" s="258"/>
      <c r="R67" s="258"/>
      <c r="S67" s="258"/>
      <c r="T67" s="258"/>
      <c r="U67" s="258"/>
    </row>
    <row r="68" spans="1:21"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113</v>
      </c>
      <c r="G68" s="276"/>
      <c r="H68" s="22"/>
      <c r="I68" s="22"/>
      <c r="J68" s="22"/>
      <c r="K68" s="22"/>
      <c r="L68" s="22"/>
      <c r="M68" s="258"/>
      <c r="N68" s="258"/>
      <c r="O68" s="258"/>
      <c r="P68" s="258"/>
      <c r="Q68" s="258"/>
      <c r="R68" s="258"/>
      <c r="S68" s="258"/>
      <c r="T68" s="258"/>
      <c r="U68" s="258"/>
    </row>
    <row r="69" spans="1:21"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113</v>
      </c>
      <c r="G69" s="276"/>
      <c r="H69" s="22"/>
      <c r="I69" s="22"/>
      <c r="J69" s="22"/>
      <c r="K69" s="22"/>
      <c r="L69" s="22"/>
      <c r="M69" s="258"/>
      <c r="N69" s="258"/>
      <c r="O69" s="258"/>
      <c r="P69" s="258"/>
      <c r="Q69" s="258"/>
      <c r="R69" s="258"/>
      <c r="S69" s="258"/>
      <c r="T69" s="258"/>
      <c r="U69" s="258"/>
    </row>
    <row r="70" spans="1:21"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113</v>
      </c>
      <c r="G70" s="276"/>
      <c r="H70" s="22"/>
      <c r="I70" s="22"/>
      <c r="J70" s="22"/>
      <c r="K70" s="22"/>
      <c r="L70" s="22"/>
      <c r="M70" s="258"/>
      <c r="N70" s="258"/>
      <c r="O70" s="258"/>
      <c r="P70" s="258"/>
      <c r="Q70" s="258"/>
      <c r="R70" s="258"/>
      <c r="S70" s="258"/>
      <c r="T70" s="258"/>
      <c r="U70" s="258"/>
    </row>
    <row r="71" spans="1:21"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113</v>
      </c>
      <c r="G71" s="276"/>
      <c r="H71" s="22"/>
      <c r="I71" s="22"/>
      <c r="J71" s="22"/>
      <c r="K71" s="22"/>
      <c r="L71" s="22"/>
      <c r="M71" s="258"/>
      <c r="N71" s="258"/>
      <c r="O71" s="258"/>
      <c r="P71" s="258"/>
      <c r="Q71" s="258"/>
      <c r="R71" s="258"/>
      <c r="S71" s="258"/>
      <c r="T71" s="258"/>
      <c r="U71" s="258"/>
    </row>
    <row r="72" spans="1:21"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113</v>
      </c>
      <c r="G72" s="276"/>
      <c r="H72" s="22"/>
      <c r="I72" s="22"/>
      <c r="J72" s="22"/>
      <c r="K72" s="22"/>
      <c r="L72" s="22"/>
      <c r="M72" s="258"/>
      <c r="N72" s="258"/>
      <c r="O72" s="258"/>
      <c r="P72" s="258"/>
      <c r="Q72" s="258"/>
      <c r="R72" s="258"/>
      <c r="S72" s="258"/>
      <c r="T72" s="258"/>
      <c r="U72" s="258"/>
    </row>
    <row r="73" spans="1:21"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113</v>
      </c>
      <c r="G73" s="276"/>
      <c r="H73" s="22"/>
      <c r="I73" s="22"/>
      <c r="J73" s="22"/>
      <c r="K73" s="22"/>
      <c r="L73" s="22"/>
      <c r="M73" s="258"/>
      <c r="N73" s="258"/>
      <c r="O73" s="258"/>
      <c r="P73" s="258"/>
      <c r="Q73" s="258"/>
      <c r="R73" s="258"/>
      <c r="S73" s="258"/>
      <c r="T73" s="258"/>
      <c r="U73" s="258"/>
    </row>
    <row r="74" spans="1:21"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113</v>
      </c>
      <c r="G74" s="276"/>
      <c r="H74" s="22"/>
      <c r="I74" s="22"/>
      <c r="J74" s="22"/>
      <c r="K74" s="22"/>
      <c r="L74" s="22"/>
      <c r="M74" s="258"/>
      <c r="N74" s="258"/>
      <c r="O74" s="258"/>
      <c r="P74" s="258"/>
      <c r="Q74" s="258"/>
      <c r="R74" s="258"/>
      <c r="S74" s="258"/>
      <c r="T74" s="258"/>
      <c r="U74" s="258"/>
    </row>
    <row r="75" spans="1:21"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113</v>
      </c>
      <c r="G75" s="276"/>
      <c r="H75" s="22"/>
      <c r="I75" s="22"/>
      <c r="J75" s="22"/>
      <c r="K75" s="22"/>
      <c r="L75" s="22"/>
      <c r="M75" s="258"/>
      <c r="N75" s="258"/>
      <c r="O75" s="258"/>
      <c r="P75" s="258"/>
      <c r="Q75" s="258"/>
      <c r="R75" s="258"/>
      <c r="S75" s="258"/>
      <c r="T75" s="258"/>
      <c r="U75" s="258"/>
    </row>
    <row r="76" spans="1:21"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113</v>
      </c>
      <c r="G76" s="276"/>
      <c r="H76" s="22"/>
      <c r="I76" s="22"/>
      <c r="J76" s="22"/>
      <c r="K76" s="22"/>
      <c r="L76" s="22"/>
      <c r="M76" s="258"/>
      <c r="N76" s="258"/>
      <c r="O76" s="258"/>
      <c r="P76" s="258"/>
      <c r="Q76" s="258"/>
      <c r="R76" s="258"/>
      <c r="S76" s="258"/>
      <c r="T76" s="258"/>
      <c r="U76" s="258"/>
    </row>
    <row r="77" spans="1:21"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113</v>
      </c>
      <c r="G77" s="276"/>
      <c r="H77" s="22"/>
      <c r="I77" s="22"/>
      <c r="J77" s="22"/>
      <c r="K77" s="22"/>
      <c r="L77" s="22"/>
      <c r="M77" s="258"/>
      <c r="N77" s="258"/>
      <c r="O77" s="258"/>
      <c r="P77" s="258"/>
      <c r="Q77" s="258"/>
      <c r="R77" s="258"/>
      <c r="S77" s="258"/>
      <c r="T77" s="258"/>
      <c r="U77" s="258"/>
    </row>
    <row r="78" spans="1:21"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113</v>
      </c>
      <c r="G78" s="276"/>
      <c r="H78" s="22"/>
      <c r="I78" s="22"/>
      <c r="J78" s="22"/>
      <c r="K78" s="22"/>
      <c r="L78" s="22"/>
      <c r="M78" s="258"/>
      <c r="N78" s="258"/>
      <c r="O78" s="258"/>
      <c r="P78" s="258"/>
      <c r="Q78" s="258"/>
      <c r="R78" s="258"/>
      <c r="S78" s="258"/>
      <c r="T78" s="258"/>
      <c r="U78" s="258"/>
    </row>
    <row r="79" spans="1:21"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113</v>
      </c>
      <c r="G79" s="276"/>
      <c r="H79" s="22"/>
      <c r="I79" s="22"/>
      <c r="J79" s="22"/>
      <c r="K79" s="22"/>
      <c r="L79" s="22"/>
      <c r="M79" s="258"/>
      <c r="N79" s="258"/>
      <c r="O79" s="258"/>
      <c r="P79" s="258"/>
      <c r="Q79" s="258"/>
      <c r="R79" s="258"/>
      <c r="S79" s="258"/>
      <c r="T79" s="258"/>
      <c r="U79" s="258"/>
    </row>
    <row r="80" spans="1:21"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113</v>
      </c>
      <c r="G80" s="276"/>
      <c r="H80" s="22"/>
      <c r="I80" s="22"/>
      <c r="J80" s="22"/>
      <c r="K80" s="22"/>
      <c r="L80" s="22"/>
      <c r="M80" s="258"/>
      <c r="N80" s="258"/>
      <c r="O80" s="258"/>
      <c r="P80" s="258"/>
      <c r="Q80" s="258"/>
      <c r="R80" s="258"/>
      <c r="S80" s="258"/>
      <c r="T80" s="258"/>
      <c r="U80" s="258"/>
    </row>
    <row r="81" spans="1:21"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113</v>
      </c>
      <c r="G81" s="276"/>
      <c r="H81" s="22"/>
      <c r="I81" s="22"/>
      <c r="J81" s="22"/>
      <c r="K81" s="22"/>
      <c r="L81" s="22"/>
      <c r="M81" s="258"/>
      <c r="N81" s="258"/>
      <c r="O81" s="258"/>
      <c r="P81" s="258"/>
      <c r="Q81" s="258"/>
      <c r="R81" s="258"/>
      <c r="S81" s="258"/>
      <c r="T81" s="258"/>
      <c r="U81" s="258"/>
    </row>
    <row r="82" spans="1:21"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113</v>
      </c>
      <c r="G82" s="276"/>
      <c r="H82" s="22"/>
      <c r="I82" s="22"/>
      <c r="J82" s="22"/>
      <c r="K82" s="22"/>
      <c r="L82" s="22"/>
      <c r="M82" s="258"/>
      <c r="N82" s="258"/>
      <c r="O82" s="258"/>
      <c r="P82" s="258"/>
      <c r="Q82" s="258"/>
      <c r="R82" s="258"/>
      <c r="S82" s="258"/>
      <c r="T82" s="258"/>
      <c r="U82" s="258"/>
    </row>
    <row r="83" spans="1:21"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113</v>
      </c>
      <c r="G83" s="276"/>
      <c r="H83" s="22"/>
      <c r="I83" s="22"/>
      <c r="J83" s="22"/>
      <c r="K83" s="22"/>
      <c r="L83" s="22"/>
      <c r="M83" s="258"/>
      <c r="N83" s="258"/>
      <c r="O83" s="258"/>
      <c r="P83" s="258"/>
      <c r="Q83" s="258"/>
      <c r="R83" s="258"/>
      <c r="S83" s="258"/>
      <c r="T83" s="258"/>
      <c r="U83" s="258"/>
    </row>
    <row r="84" spans="1:21"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113</v>
      </c>
      <c r="G84" s="276"/>
      <c r="H84" s="22"/>
      <c r="I84" s="22"/>
      <c r="J84" s="22"/>
      <c r="K84" s="22"/>
      <c r="L84" s="22"/>
      <c r="M84" s="258"/>
      <c r="N84" s="258"/>
      <c r="O84" s="258"/>
      <c r="P84" s="258"/>
      <c r="Q84" s="258"/>
      <c r="R84" s="258"/>
      <c r="S84" s="258"/>
      <c r="T84" s="258"/>
      <c r="U84" s="258"/>
    </row>
    <row r="85" spans="1:21"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113</v>
      </c>
      <c r="G85" s="276"/>
      <c r="H85" s="22"/>
      <c r="I85" s="22"/>
      <c r="J85" s="22"/>
      <c r="K85" s="22"/>
      <c r="L85" s="22"/>
      <c r="M85" s="258"/>
      <c r="N85" s="258"/>
      <c r="O85" s="258"/>
      <c r="P85" s="258"/>
      <c r="Q85" s="258"/>
      <c r="R85" s="258"/>
      <c r="S85" s="258"/>
      <c r="T85" s="258"/>
      <c r="U85" s="258"/>
    </row>
    <row r="86" spans="1:21"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113</v>
      </c>
      <c r="G86" s="276"/>
      <c r="H86" s="22"/>
      <c r="I86" s="22"/>
      <c r="J86" s="22"/>
      <c r="K86" s="22"/>
      <c r="L86" s="22"/>
      <c r="M86" s="258"/>
      <c r="N86" s="258"/>
      <c r="O86" s="258"/>
      <c r="P86" s="258"/>
      <c r="Q86" s="258"/>
      <c r="R86" s="258"/>
      <c r="S86" s="258"/>
      <c r="T86" s="258"/>
      <c r="U86" s="258"/>
    </row>
    <row r="87" spans="1:21"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113</v>
      </c>
      <c r="G87" s="276"/>
      <c r="H87" s="22"/>
      <c r="I87" s="22"/>
      <c r="J87" s="22"/>
      <c r="K87" s="22"/>
      <c r="L87" s="22"/>
      <c r="M87" s="258"/>
      <c r="N87" s="258"/>
      <c r="O87" s="258"/>
      <c r="P87" s="258"/>
      <c r="Q87" s="258"/>
      <c r="R87" s="258"/>
      <c r="S87" s="258"/>
      <c r="T87" s="258"/>
      <c r="U87" s="258"/>
    </row>
    <row r="88" spans="1:21"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113</v>
      </c>
      <c r="G88" s="276"/>
      <c r="H88" s="22"/>
      <c r="I88" s="22"/>
      <c r="J88" s="22"/>
      <c r="K88" s="22"/>
      <c r="L88" s="22"/>
      <c r="M88" s="258"/>
      <c r="N88" s="258"/>
      <c r="O88" s="258"/>
      <c r="P88" s="258"/>
      <c r="Q88" s="258"/>
      <c r="R88" s="258"/>
      <c r="S88" s="258"/>
      <c r="T88" s="258"/>
      <c r="U88" s="258"/>
    </row>
    <row r="89" spans="1:21"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113</v>
      </c>
      <c r="G89" s="276"/>
      <c r="H89" s="22"/>
      <c r="I89" s="22"/>
      <c r="J89" s="22"/>
      <c r="K89" s="22"/>
      <c r="L89" s="22"/>
      <c r="M89" s="258"/>
      <c r="N89" s="258"/>
      <c r="O89" s="258"/>
      <c r="P89" s="258"/>
      <c r="Q89" s="258"/>
      <c r="R89" s="258"/>
      <c r="S89" s="258"/>
      <c r="T89" s="258"/>
      <c r="U89" s="258"/>
    </row>
    <row r="90" spans="1:21"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113</v>
      </c>
      <c r="G90" s="276"/>
      <c r="H90" s="22"/>
      <c r="I90" s="22"/>
      <c r="J90" s="22"/>
      <c r="K90" s="22"/>
      <c r="L90" s="22"/>
      <c r="M90" s="258"/>
      <c r="N90" s="258"/>
      <c r="O90" s="258"/>
      <c r="P90" s="258"/>
      <c r="Q90" s="258"/>
      <c r="R90" s="258"/>
      <c r="S90" s="258"/>
      <c r="T90" s="258"/>
      <c r="U90" s="258"/>
    </row>
    <row r="91" spans="1:21"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113</v>
      </c>
      <c r="G91" s="276"/>
      <c r="H91" s="22"/>
      <c r="I91" s="22"/>
      <c r="J91" s="22"/>
      <c r="K91" s="22"/>
      <c r="L91" s="22"/>
      <c r="M91" s="258"/>
      <c r="N91" s="258"/>
      <c r="O91" s="258"/>
      <c r="P91" s="258"/>
      <c r="Q91" s="258"/>
      <c r="R91" s="258"/>
      <c r="S91" s="258"/>
      <c r="T91" s="258"/>
      <c r="U91" s="258"/>
    </row>
    <row r="92" spans="1:21"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113</v>
      </c>
      <c r="G92" s="276"/>
      <c r="H92" s="22"/>
      <c r="I92" s="22"/>
      <c r="J92" s="22"/>
      <c r="K92" s="22"/>
      <c r="L92" s="22"/>
      <c r="M92" s="258"/>
      <c r="N92" s="258"/>
      <c r="O92" s="258"/>
      <c r="P92" s="258"/>
      <c r="Q92" s="258"/>
      <c r="R92" s="258"/>
      <c r="S92" s="258"/>
      <c r="T92" s="258"/>
      <c r="U92" s="258"/>
    </row>
    <row r="93" spans="1:21"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113</v>
      </c>
      <c r="G93" s="276"/>
      <c r="H93" s="22"/>
      <c r="I93" s="22"/>
      <c r="J93" s="22"/>
      <c r="K93" s="22"/>
      <c r="L93" s="22"/>
      <c r="M93" s="258"/>
      <c r="N93" s="258"/>
      <c r="O93" s="258"/>
      <c r="P93" s="258"/>
      <c r="Q93" s="258"/>
      <c r="R93" s="258"/>
      <c r="S93" s="258"/>
      <c r="T93" s="258"/>
      <c r="U93" s="258"/>
    </row>
    <row r="94" spans="1:21"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113</v>
      </c>
      <c r="G94" s="276"/>
      <c r="H94" s="22"/>
      <c r="I94" s="22"/>
      <c r="J94" s="22"/>
      <c r="K94" s="22"/>
      <c r="L94" s="22"/>
      <c r="M94" s="258"/>
      <c r="N94" s="258"/>
      <c r="O94" s="258"/>
      <c r="P94" s="258"/>
      <c r="Q94" s="258"/>
      <c r="R94" s="258"/>
      <c r="S94" s="258"/>
      <c r="T94" s="258"/>
      <c r="U94" s="258"/>
    </row>
    <row r="95" spans="1:21"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113</v>
      </c>
      <c r="G95" s="276"/>
      <c r="H95" s="22"/>
      <c r="I95" s="22"/>
      <c r="J95" s="22"/>
      <c r="K95" s="22"/>
      <c r="L95" s="22"/>
      <c r="M95" s="258"/>
      <c r="N95" s="258"/>
      <c r="O95" s="258"/>
      <c r="P95" s="258"/>
      <c r="Q95" s="258"/>
      <c r="R95" s="258"/>
      <c r="S95" s="258"/>
      <c r="T95" s="258"/>
      <c r="U95" s="258"/>
    </row>
    <row r="96" spans="1:21"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113</v>
      </c>
      <c r="G96" s="276"/>
      <c r="H96" s="22"/>
      <c r="I96" s="22"/>
      <c r="J96" s="22"/>
      <c r="K96" s="22"/>
      <c r="L96" s="22"/>
      <c r="M96" s="258"/>
      <c r="N96" s="258"/>
      <c r="O96" s="258"/>
      <c r="P96" s="258"/>
      <c r="Q96" s="258"/>
      <c r="R96" s="258"/>
      <c r="S96" s="258"/>
      <c r="T96" s="258"/>
      <c r="U96" s="258"/>
    </row>
    <row r="97" spans="1:21" ht="62.25" customHeight="1" x14ac:dyDescent="0.3">
      <c r="A97" s="351"/>
      <c r="B97" s="292" t="str">
        <f>Résultats!B98</f>
        <v>12.3</v>
      </c>
      <c r="C97" s="276" t="str">
        <f>Résultats!C98</f>
        <v>AA</v>
      </c>
      <c r="D97" s="276">
        <f>Résultats!E98</f>
        <v>0</v>
      </c>
      <c r="E97" s="287" t="str">
        <f>Résultats!F98</f>
        <v>La page « plan du site » est-elle pertinente ?</v>
      </c>
      <c r="F97" s="276" t="s">
        <v>113</v>
      </c>
      <c r="G97" s="276"/>
      <c r="H97" s="22"/>
      <c r="I97" s="22"/>
      <c r="J97" s="22"/>
      <c r="K97" s="22"/>
      <c r="L97" s="22"/>
      <c r="M97" s="258"/>
      <c r="N97" s="258"/>
      <c r="O97" s="258"/>
      <c r="P97" s="258"/>
      <c r="Q97" s="258"/>
      <c r="R97" s="258"/>
      <c r="S97" s="258"/>
      <c r="T97" s="258"/>
      <c r="U97" s="258"/>
    </row>
    <row r="98" spans="1:21"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113</v>
      </c>
      <c r="G98" s="276"/>
      <c r="H98" s="22"/>
      <c r="I98" s="22"/>
      <c r="J98" s="22"/>
      <c r="K98" s="22"/>
      <c r="L98" s="22"/>
      <c r="M98" s="258"/>
      <c r="N98" s="258"/>
      <c r="O98" s="258"/>
      <c r="P98" s="258"/>
      <c r="Q98" s="258"/>
      <c r="R98" s="258"/>
      <c r="S98" s="258"/>
      <c r="T98" s="258"/>
      <c r="U98" s="258"/>
    </row>
    <row r="99" spans="1:21"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113</v>
      </c>
      <c r="G99" s="276"/>
      <c r="H99" s="22"/>
      <c r="I99" s="22"/>
      <c r="J99" s="22"/>
      <c r="K99" s="22"/>
      <c r="L99" s="22"/>
      <c r="M99" s="258"/>
      <c r="N99" s="258"/>
      <c r="O99" s="258"/>
      <c r="P99" s="258"/>
      <c r="Q99" s="258"/>
      <c r="R99" s="258"/>
      <c r="S99" s="258"/>
      <c r="T99" s="258"/>
      <c r="U99" s="258"/>
    </row>
    <row r="100" spans="1:21"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113</v>
      </c>
      <c r="G100" s="276"/>
      <c r="H100" s="22"/>
      <c r="I100" s="22"/>
      <c r="J100" s="22"/>
      <c r="K100" s="22"/>
      <c r="L100" s="22"/>
      <c r="M100" s="258"/>
      <c r="N100" s="258"/>
      <c r="O100" s="258"/>
      <c r="P100" s="258"/>
      <c r="Q100" s="258"/>
      <c r="R100" s="258"/>
      <c r="S100" s="258"/>
      <c r="T100" s="258"/>
      <c r="U100" s="258"/>
    </row>
    <row r="101" spans="1:21"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113</v>
      </c>
      <c r="G101" s="276"/>
      <c r="H101" s="22"/>
      <c r="I101" s="22"/>
      <c r="J101" s="22"/>
      <c r="K101" s="22"/>
      <c r="L101" s="22"/>
      <c r="M101" s="258"/>
      <c r="N101" s="258"/>
      <c r="O101" s="258"/>
      <c r="P101" s="258"/>
      <c r="Q101" s="258"/>
      <c r="R101" s="258"/>
      <c r="S101" s="258"/>
      <c r="T101" s="258"/>
      <c r="U101" s="258"/>
    </row>
    <row r="102" spans="1:21"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113</v>
      </c>
      <c r="G102" s="276"/>
      <c r="H102" s="22"/>
      <c r="I102" s="22"/>
      <c r="J102" s="22"/>
      <c r="K102" s="22"/>
      <c r="L102" s="22"/>
      <c r="M102" s="258"/>
      <c r="N102" s="258"/>
      <c r="O102" s="258"/>
      <c r="P102" s="258"/>
      <c r="Q102" s="258"/>
      <c r="R102" s="258"/>
      <c r="S102" s="258"/>
      <c r="T102" s="258"/>
      <c r="U102" s="258"/>
    </row>
    <row r="103" spans="1:21"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113</v>
      </c>
      <c r="G103" s="276"/>
      <c r="H103" s="22"/>
      <c r="I103" s="22"/>
      <c r="J103" s="22"/>
      <c r="K103" s="22"/>
      <c r="L103" s="22"/>
      <c r="M103" s="258"/>
      <c r="N103" s="258"/>
      <c r="O103" s="258"/>
      <c r="P103" s="258"/>
      <c r="Q103" s="258"/>
      <c r="R103" s="258"/>
      <c r="S103" s="258"/>
      <c r="T103" s="258"/>
      <c r="U103" s="258"/>
    </row>
    <row r="104" spans="1:21"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113</v>
      </c>
      <c r="G104" s="276"/>
      <c r="H104" s="22"/>
      <c r="I104" s="22"/>
      <c r="J104" s="22"/>
      <c r="K104" s="22"/>
      <c r="L104" s="22"/>
      <c r="M104" s="258"/>
      <c r="N104" s="258"/>
      <c r="O104" s="258"/>
      <c r="P104" s="258"/>
      <c r="Q104" s="258"/>
      <c r="R104" s="258"/>
      <c r="S104" s="258"/>
      <c r="T104" s="258"/>
      <c r="U104" s="258"/>
    </row>
    <row r="105" spans="1:21"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113</v>
      </c>
      <c r="G105" s="276"/>
      <c r="H105" s="22"/>
      <c r="I105" s="22"/>
      <c r="J105" s="22"/>
      <c r="K105" s="22"/>
      <c r="L105" s="22"/>
      <c r="M105" s="258"/>
      <c r="N105" s="258"/>
      <c r="O105" s="258"/>
      <c r="P105" s="258"/>
      <c r="Q105" s="258"/>
      <c r="R105" s="258"/>
      <c r="S105" s="258"/>
      <c r="T105" s="258"/>
      <c r="U105" s="258"/>
    </row>
    <row r="106" spans="1:21"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113</v>
      </c>
      <c r="G106" s="276"/>
      <c r="H106" s="22"/>
      <c r="I106" s="22"/>
      <c r="J106" s="22"/>
      <c r="K106" s="22"/>
      <c r="L106" s="22"/>
      <c r="M106" s="258"/>
      <c r="N106" s="258"/>
      <c r="O106" s="258"/>
      <c r="P106" s="258"/>
      <c r="Q106" s="258"/>
      <c r="R106" s="258"/>
      <c r="S106" s="258"/>
      <c r="T106" s="258"/>
      <c r="U106" s="258"/>
    </row>
    <row r="107" spans="1:21"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113</v>
      </c>
      <c r="G107" s="276"/>
      <c r="H107" s="22"/>
      <c r="I107" s="22"/>
      <c r="J107" s="22"/>
      <c r="K107" s="22"/>
      <c r="L107" s="22"/>
      <c r="M107" s="258"/>
      <c r="N107" s="258"/>
      <c r="O107" s="258"/>
      <c r="P107" s="258"/>
      <c r="Q107" s="258"/>
      <c r="R107" s="258"/>
      <c r="S107" s="258"/>
      <c r="T107" s="258"/>
      <c r="U107" s="258"/>
    </row>
    <row r="108" spans="1:21"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113</v>
      </c>
      <c r="G108" s="276"/>
      <c r="H108" s="22"/>
      <c r="I108" s="22"/>
      <c r="J108" s="22"/>
      <c r="K108" s="22"/>
      <c r="L108" s="22"/>
      <c r="M108" s="258"/>
      <c r="N108" s="258"/>
      <c r="O108" s="258"/>
      <c r="P108" s="258"/>
      <c r="Q108" s="258"/>
      <c r="R108" s="258"/>
      <c r="S108" s="258"/>
      <c r="T108" s="258"/>
      <c r="U108" s="258"/>
    </row>
    <row r="109" spans="1:21"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113</v>
      </c>
      <c r="G109" s="276"/>
      <c r="H109" s="22"/>
      <c r="I109" s="22"/>
      <c r="J109" s="22"/>
      <c r="K109" s="22"/>
      <c r="L109" s="22"/>
      <c r="M109" s="258"/>
      <c r="N109" s="258"/>
      <c r="O109" s="258"/>
      <c r="P109" s="258"/>
      <c r="Q109" s="258"/>
      <c r="R109" s="258"/>
      <c r="S109" s="258"/>
      <c r="T109" s="258"/>
      <c r="U109" s="258"/>
    </row>
    <row r="110" spans="1:21"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113</v>
      </c>
      <c r="G110" s="276"/>
      <c r="H110" s="22"/>
      <c r="I110" s="22"/>
      <c r="J110" s="22"/>
      <c r="K110" s="22"/>
      <c r="L110" s="22"/>
      <c r="M110" s="258"/>
      <c r="N110" s="258"/>
      <c r="O110" s="258"/>
      <c r="P110" s="258"/>
      <c r="Q110" s="258"/>
      <c r="R110" s="258"/>
      <c r="S110" s="258"/>
      <c r="T110" s="258"/>
      <c r="U110" s="258"/>
    </row>
    <row r="111" spans="1:21"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113</v>
      </c>
      <c r="G111" s="276"/>
      <c r="H111" s="22"/>
      <c r="I111" s="22"/>
      <c r="J111" s="22"/>
      <c r="K111" s="22"/>
      <c r="L111" s="22"/>
      <c r="M111" s="258"/>
      <c r="N111" s="258"/>
      <c r="O111" s="258"/>
      <c r="P111" s="258"/>
      <c r="Q111" s="258"/>
      <c r="R111" s="258"/>
      <c r="S111" s="258"/>
      <c r="T111" s="258"/>
      <c r="U111" s="258"/>
    </row>
    <row r="112" spans="1:21"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113</v>
      </c>
      <c r="G112" s="276"/>
      <c r="H112" s="22"/>
      <c r="I112" s="22"/>
      <c r="J112" s="22"/>
      <c r="K112" s="22"/>
      <c r="L112" s="22"/>
      <c r="M112" s="258"/>
      <c r="N112" s="258"/>
      <c r="O112" s="258"/>
      <c r="P112" s="258"/>
      <c r="Q112" s="258"/>
      <c r="R112" s="258"/>
      <c r="S112" s="258"/>
      <c r="T112" s="258"/>
      <c r="U112" s="258"/>
    </row>
    <row r="113" spans="1:21"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113</v>
      </c>
      <c r="G113" s="276"/>
      <c r="H113" s="22"/>
      <c r="I113" s="22"/>
      <c r="J113" s="22"/>
      <c r="K113" s="22"/>
      <c r="L113" s="22"/>
      <c r="M113" s="258"/>
      <c r="N113" s="258"/>
      <c r="O113" s="258"/>
      <c r="P113" s="258"/>
      <c r="Q113" s="258"/>
      <c r="R113" s="258"/>
      <c r="S113" s="258"/>
      <c r="T113" s="258"/>
      <c r="U113" s="258"/>
    </row>
    <row r="114" spans="1:21"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113</v>
      </c>
      <c r="G114" s="276"/>
      <c r="H114" s="22"/>
      <c r="I114" s="22"/>
      <c r="J114" s="22"/>
      <c r="K114" s="22"/>
      <c r="L114" s="22"/>
      <c r="M114" s="258"/>
      <c r="N114" s="258"/>
      <c r="O114" s="258"/>
      <c r="P114" s="258"/>
      <c r="Q114" s="258"/>
      <c r="R114" s="258"/>
      <c r="S114" s="258"/>
      <c r="T114" s="258"/>
      <c r="U114" s="258"/>
    </row>
    <row r="115" spans="1:21"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113</v>
      </c>
      <c r="G115" s="276"/>
      <c r="H115" s="22"/>
      <c r="I115" s="22"/>
      <c r="J115" s="22"/>
      <c r="K115" s="22"/>
      <c r="L115" s="22"/>
      <c r="M115" s="5"/>
      <c r="N115" s="5"/>
      <c r="O115" s="5"/>
      <c r="P115" s="5"/>
      <c r="Q115" s="5"/>
      <c r="R115" s="5"/>
      <c r="S115" s="5"/>
      <c r="T115" s="5"/>
      <c r="U115" s="5"/>
    </row>
    <row r="116" spans="1:21"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113</v>
      </c>
      <c r="G116" s="276"/>
      <c r="H116" s="22"/>
      <c r="I116" s="22"/>
      <c r="J116" s="22"/>
      <c r="K116" s="22"/>
      <c r="L116" s="22"/>
      <c r="M116" s="258"/>
      <c r="N116" s="258"/>
      <c r="O116" s="258"/>
      <c r="P116" s="258"/>
      <c r="Q116" s="258"/>
      <c r="R116" s="258"/>
      <c r="S116" s="258"/>
      <c r="T116" s="258"/>
      <c r="U116" s="258"/>
    </row>
    <row r="117" spans="1:21"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113</v>
      </c>
      <c r="G117" s="276"/>
      <c r="H117" s="22"/>
      <c r="I117" s="22"/>
      <c r="J117" s="22"/>
      <c r="K117" s="22"/>
      <c r="L117" s="22"/>
      <c r="M117" s="258"/>
      <c r="N117" s="258"/>
      <c r="O117" s="258"/>
      <c r="P117" s="258"/>
      <c r="Q117" s="258"/>
      <c r="R117" s="258"/>
      <c r="S117" s="258"/>
      <c r="T117" s="258"/>
      <c r="U117" s="258"/>
    </row>
  </sheetData>
  <autoFilter ref="B11:L117" xr:uid="{00000000-0009-0000-0000-000016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144" priority="2" operator="equal">
      <formula>"x"</formula>
    </cfRule>
  </conditionalFormatting>
  <conditionalFormatting sqref="F1:F2 C2 F4:F117">
    <cfRule type="cellIs" dxfId="143" priority="26" operator="equal">
      <formula>"na"</formula>
    </cfRule>
  </conditionalFormatting>
  <conditionalFormatting sqref="F4:F10">
    <cfRule type="cellIs" dxfId="142" priority="1" operator="equal">
      <formula>"na"</formula>
    </cfRule>
  </conditionalFormatting>
  <conditionalFormatting sqref="F11:F117">
    <cfRule type="cellIs" dxfId="141" priority="23" operator="equal">
      <formula>"c"</formula>
    </cfRule>
  </conditionalFormatting>
  <conditionalFormatting sqref="F11:F117">
    <cfRule type="cellIs" dxfId="140" priority="24" operator="equal">
      <formula>"nc"</formula>
    </cfRule>
  </conditionalFormatting>
  <conditionalFormatting sqref="F11:F117">
    <cfRule type="cellIs" dxfId="139" priority="25" operator="equal">
      <formula>"nt"</formula>
    </cfRule>
  </conditionalFormatting>
  <conditionalFormatting sqref="G12:G117">
    <cfRule type="cellIs" dxfId="138" priority="4" operator="equal">
      <formula>"d"</formula>
    </cfRule>
  </conditionalFormatting>
  <conditionalFormatting sqref="O4:R4">
    <cfRule type="cellIs" dxfId="137" priority="3" operator="equal">
      <formula>"NT"</formula>
    </cfRule>
  </conditionalFormatting>
  <conditionalFormatting sqref="O4:R4">
    <cfRule type="cellIs" dxfId="136" priority="19" operator="equal">
      <formula>"C"</formula>
    </cfRule>
  </conditionalFormatting>
  <conditionalFormatting sqref="O4:R4">
    <cfRule type="cellIs" dxfId="135" priority="20" operator="equal">
      <formula>"NC"</formula>
    </cfRule>
  </conditionalFormatting>
  <conditionalFormatting sqref="O4:R4">
    <cfRule type="cellIs" dxfId="134" priority="21" operator="equal">
      <formula>"NA"</formula>
    </cfRule>
  </conditionalFormatting>
  <conditionalFormatting sqref="O4:R4">
    <cfRule type="cellIs" dxfId="133" priority="22" operator="equal">
      <formula>"NT"</formula>
    </cfRule>
  </conditionalFormatting>
  <dataValidations count="3">
    <dataValidation type="list" allowBlank="1" showErrorMessage="1" sqref="F54:F55" xr:uid="{00280085-00F5-47BA-890A-00C700C50088}">
      <formula1>"nt,na,c"</formula1>
    </dataValidation>
    <dataValidation type="list" allowBlank="1" showErrorMessage="1" sqref="F12:F53 F56:F117" xr:uid="{0047008D-004D-40EA-BB92-00E600790000}">
      <formula1>"nt,na,c,nc"</formula1>
    </dataValidation>
    <dataValidation type="list" allowBlank="1" sqref="G12:G117" xr:uid="{005300E6-0052-46BE-8957-00460035004A}">
      <formula1>"d"</formula1>
    </dataValidation>
  </dataValidations>
  <hyperlinks>
    <hyperlink ref="L54" r:id="rId1" xr:uid="{00000000-0004-0000-1600-000000000000}"/>
    <hyperlink ref="L55" r:id="rId2" xr:uid="{00000000-0004-0000-16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600-000000000000}">
          <x14:formula1>
            <xm:f>Paramètres!$A$2:$A$5</xm:f>
          </x14:formula1>
          <xm:sqref>H12:H117</xm:sqref>
        </x14:dataValidation>
        <x14:dataValidation type="list" allowBlank="1" xr:uid="{00000000-0002-0000-1600-000001000000}">
          <x14:formula1>
            <xm:f>Paramètres!$D$2:$D$5</xm:f>
          </x14:formula1>
          <xm:sqref>I12:I117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666666"/>
    <outlinePr summaryBelow="0" summaryRight="0"/>
  </sheetPr>
  <dimension ref="A1:V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4414062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9.33203125" customWidth="1"/>
    <col min="22" max="22" width="16.33203125" customWidth="1"/>
  </cols>
  <sheetData>
    <row r="1" spans="1:22" ht="0.75" customHeight="1" x14ac:dyDescent="0.3">
      <c r="A1" s="257"/>
      <c r="B1" s="258"/>
      <c r="C1" s="258"/>
      <c r="D1" s="258"/>
      <c r="E1" s="258"/>
      <c r="F1" s="258"/>
      <c r="G1" s="258"/>
      <c r="H1" s="258"/>
      <c r="I1" s="258"/>
      <c r="J1" s="258"/>
      <c r="K1" s="258"/>
      <c r="L1" s="258"/>
      <c r="M1" s="258"/>
      <c r="N1" s="258"/>
      <c r="O1" s="258"/>
      <c r="P1" s="258"/>
      <c r="Q1" s="258"/>
      <c r="R1" s="258"/>
      <c r="S1" s="258"/>
      <c r="T1" s="258"/>
      <c r="U1" s="258"/>
      <c r="V1" s="258"/>
    </row>
    <row r="2" spans="1:22" ht="16.5" customHeight="1" x14ac:dyDescent="0.3">
      <c r="A2" s="260"/>
      <c r="B2" s="261" t="str">
        <f>F4</f>
        <v>P16</v>
      </c>
      <c r="C2" s="262">
        <f>Echantillon!C28</f>
        <v>0</v>
      </c>
      <c r="D2" s="263"/>
      <c r="E2" s="263"/>
      <c r="F2" s="264"/>
      <c r="G2" s="265"/>
      <c r="H2" s="265"/>
      <c r="I2" s="265"/>
      <c r="J2" s="265"/>
      <c r="K2" s="266"/>
      <c r="L2" s="266"/>
      <c r="M2" s="267"/>
      <c r="N2" s="267"/>
      <c r="O2" s="258"/>
      <c r="P2" s="258"/>
      <c r="Q2" s="258"/>
      <c r="R2" s="258"/>
      <c r="S2" s="258"/>
      <c r="T2" s="258"/>
      <c r="U2" s="258"/>
      <c r="V2" s="258"/>
    </row>
    <row r="3" spans="1:22" ht="18.75" customHeight="1" x14ac:dyDescent="0.3">
      <c r="A3" s="260"/>
      <c r="B3" s="261" t="s">
        <v>490</v>
      </c>
      <c r="C3" s="387" t="str">
        <f>HYPERLINK(Echantillon!D28)</f>
        <v/>
      </c>
      <c r="D3" s="326"/>
      <c r="E3" s="326"/>
      <c r="F3" s="326"/>
      <c r="G3" s="265"/>
      <c r="H3" s="265"/>
      <c r="I3" s="265"/>
      <c r="J3" s="265"/>
      <c r="K3" s="265"/>
      <c r="L3" s="265"/>
      <c r="M3" s="258"/>
      <c r="N3" s="258"/>
      <c r="O3" s="258"/>
      <c r="P3" s="258"/>
      <c r="Q3" s="258"/>
      <c r="R3" s="258"/>
      <c r="S3" s="258"/>
      <c r="T3" s="258"/>
      <c r="U3" s="258"/>
      <c r="V3" s="258"/>
    </row>
    <row r="4" spans="1:22" ht="16.5" customHeight="1" x14ac:dyDescent="0.3">
      <c r="A4" s="257"/>
      <c r="B4" s="388" t="s">
        <v>147</v>
      </c>
      <c r="C4" s="389" t="s">
        <v>491</v>
      </c>
      <c r="D4" s="389" t="s">
        <v>150</v>
      </c>
      <c r="E4" s="268" t="s">
        <v>151</v>
      </c>
      <c r="F4" s="268" t="str">
        <f>Echantillon!B28</f>
        <v>P16</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c r="V4" s="275" t="s">
        <v>160</v>
      </c>
    </row>
    <row r="5" spans="1:22"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 t="shared" ref="U5:V5" si="2">T5</f>
        <v>-</v>
      </c>
      <c r="V5" s="279" t="str">
        <f t="shared" si="2"/>
        <v>-</v>
      </c>
    </row>
    <row r="6" spans="1:22"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 t="shared" ref="U6:V6" si="3">IF(S6&gt;0,SUM(O5:O6)/SUM(S5:S6),"-")</f>
        <v>-</v>
      </c>
      <c r="V6" s="103" t="e">
        <f t="shared" si="3"/>
        <v>#DIV/0!</v>
      </c>
    </row>
    <row r="7" spans="1:22"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 t="shared" ref="U7:V7" si="4">IF(S7&gt;0,SUM(O5:O7)/SUM(S5:S7),"-")</f>
        <v>-</v>
      </c>
      <c r="V7" s="279" t="e">
        <f t="shared" si="4"/>
        <v>#DIV/0!</v>
      </c>
    </row>
    <row r="8" spans="1:22" ht="16.5" customHeight="1" x14ac:dyDescent="0.3">
      <c r="A8" s="257"/>
      <c r="B8" s="351"/>
      <c r="C8" s="351"/>
      <c r="D8" s="351"/>
      <c r="E8" s="268" t="s">
        <v>156</v>
      </c>
      <c r="F8" s="268">
        <f>COUNTIF(F12:F117,"nt")</f>
        <v>106</v>
      </c>
      <c r="G8" s="351"/>
      <c r="H8" s="351"/>
      <c r="I8" s="351"/>
      <c r="J8" s="351"/>
      <c r="K8" s="351"/>
      <c r="L8" s="351"/>
      <c r="M8" s="258"/>
      <c r="N8" s="280" t="s">
        <v>498</v>
      </c>
      <c r="O8" s="281">
        <f t="shared" ref="O8:S8" si="5">SUM(O5:O7)</f>
        <v>0</v>
      </c>
      <c r="P8" s="281">
        <f t="shared" si="5"/>
        <v>0</v>
      </c>
      <c r="Q8" s="281">
        <f t="shared" si="5"/>
        <v>0</v>
      </c>
      <c r="R8" s="281">
        <f t="shared" si="5"/>
        <v>106</v>
      </c>
      <c r="S8" s="282">
        <f t="shared" si="5"/>
        <v>0</v>
      </c>
      <c r="T8" s="278"/>
      <c r="U8" s="276"/>
      <c r="V8" s="276"/>
    </row>
    <row r="9" spans="1:22"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c r="V9" s="258"/>
    </row>
    <row r="10" spans="1:22"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c r="V10" s="258"/>
    </row>
    <row r="11" spans="1:22" ht="13.8" x14ac:dyDescent="0.3">
      <c r="A11" s="257"/>
      <c r="B11" s="219"/>
      <c r="C11" s="219"/>
      <c r="D11" s="219"/>
      <c r="E11" s="284"/>
      <c r="F11" s="219"/>
      <c r="G11" s="219"/>
      <c r="H11" s="285"/>
      <c r="I11" s="285"/>
      <c r="J11" s="285"/>
      <c r="K11" s="285"/>
      <c r="L11" s="285"/>
      <c r="M11" s="258"/>
      <c r="N11" s="258"/>
      <c r="O11" s="258"/>
      <c r="P11" s="258"/>
      <c r="Q11" s="258"/>
      <c r="R11" s="258"/>
      <c r="S11" s="258"/>
      <c r="T11" s="258"/>
      <c r="U11" s="258"/>
      <c r="V11" s="258"/>
    </row>
    <row r="12" spans="1:22" ht="62.25" customHeight="1" x14ac:dyDescent="0.3">
      <c r="A12" s="390" t="s">
        <v>85</v>
      </c>
      <c r="B12" s="303" t="str">
        <f>Résultats!B13</f>
        <v>1.1</v>
      </c>
      <c r="C12" s="219" t="str">
        <f>Résultats!C13</f>
        <v>A</v>
      </c>
      <c r="D12" s="219" t="str">
        <f>Résultats!E13</f>
        <v>x</v>
      </c>
      <c r="E12" s="284" t="str">
        <f>Résultats!F13</f>
        <v>Chaque image porteuse d’information a-t-elle une alternative textuelle ?</v>
      </c>
      <c r="F12" s="276" t="s">
        <v>113</v>
      </c>
      <c r="G12" s="276"/>
      <c r="H12" s="22"/>
      <c r="I12" s="22"/>
      <c r="J12" s="22"/>
      <c r="K12" s="22"/>
      <c r="L12" s="22"/>
      <c r="M12" s="258"/>
      <c r="N12" s="258"/>
      <c r="O12" s="258"/>
      <c r="P12" s="258"/>
      <c r="Q12" s="258"/>
      <c r="R12" s="258"/>
      <c r="S12" s="258"/>
      <c r="T12" s="258"/>
      <c r="U12" s="258"/>
      <c r="V12" s="258"/>
    </row>
    <row r="13" spans="1:22" ht="62.25" customHeight="1" x14ac:dyDescent="0.3">
      <c r="A13" s="351"/>
      <c r="B13" s="303" t="str">
        <f>Résultats!B14</f>
        <v>1.2</v>
      </c>
      <c r="C13" s="219" t="str">
        <f>Résultats!C14</f>
        <v>A</v>
      </c>
      <c r="D13" s="219">
        <f>Résultats!E14</f>
        <v>0</v>
      </c>
      <c r="E13" s="284" t="str">
        <f>Résultats!F14</f>
        <v>Chaque image de décoration est-elle correctement ignorée par les technologies d’assistance ?</v>
      </c>
      <c r="F13" s="276" t="s">
        <v>113</v>
      </c>
      <c r="G13" s="276"/>
      <c r="H13" s="22"/>
      <c r="I13" s="22"/>
      <c r="J13" s="22"/>
      <c r="K13" s="22"/>
      <c r="L13" s="22"/>
      <c r="M13" s="258"/>
      <c r="N13" s="258"/>
      <c r="O13" s="258"/>
      <c r="P13" s="258"/>
      <c r="Q13" s="258"/>
      <c r="R13" s="258"/>
      <c r="S13" s="258"/>
      <c r="T13" s="258"/>
      <c r="U13" s="258"/>
      <c r="V13" s="258"/>
    </row>
    <row r="14" spans="1:22" ht="62.25" customHeight="1" x14ac:dyDescent="0.3">
      <c r="A14" s="351"/>
      <c r="B14" s="303" t="str">
        <f>Résultats!B15</f>
        <v>1.3</v>
      </c>
      <c r="C14" s="219" t="str">
        <f>Résultats!C15</f>
        <v>A</v>
      </c>
      <c r="D14" s="219">
        <f>Résultats!E15</f>
        <v>0</v>
      </c>
      <c r="E14" s="284" t="str">
        <f>Résultats!F15</f>
        <v>Pour chaque image porteuse d’information ayant une alternative textuelle, cette alternative est-elle pertinente (hors cas particuliers) ?</v>
      </c>
      <c r="F14" s="276" t="s">
        <v>113</v>
      </c>
      <c r="G14" s="276"/>
      <c r="H14" s="22"/>
      <c r="I14" s="22"/>
      <c r="J14" s="22"/>
      <c r="K14" s="22"/>
      <c r="L14" s="22"/>
      <c r="M14" s="258"/>
      <c r="N14" s="258"/>
      <c r="O14" s="258"/>
      <c r="P14" s="258"/>
      <c r="Q14" s="258"/>
      <c r="R14" s="258"/>
      <c r="S14" s="258"/>
      <c r="T14" s="258"/>
      <c r="U14" s="258"/>
      <c r="V14" s="258"/>
    </row>
    <row r="15" spans="1:22" ht="62.25" customHeight="1" x14ac:dyDescent="0.3">
      <c r="A15" s="351"/>
      <c r="B15" s="303" t="str">
        <f>Résultats!B16</f>
        <v>1.4</v>
      </c>
      <c r="C15" s="219" t="str">
        <f>Résultats!C16</f>
        <v>A</v>
      </c>
      <c r="D15" s="219">
        <f>Résultats!E16</f>
        <v>0</v>
      </c>
      <c r="E15" s="284" t="str">
        <f>Résultats!F16</f>
        <v>Pour chaque image utilisée comme CAPTCHA ou comme image-test, ayant une alternative textuelle, cette alternative permet-elle d’identifier la nature et la fonction de l’image ?</v>
      </c>
      <c r="F15" s="276" t="s">
        <v>113</v>
      </c>
      <c r="G15" s="276"/>
      <c r="H15" s="22"/>
      <c r="I15" s="22"/>
      <c r="J15" s="22"/>
      <c r="K15" s="22"/>
      <c r="L15" s="22"/>
      <c r="M15" s="258"/>
      <c r="N15" s="258"/>
      <c r="O15" s="258"/>
      <c r="P15" s="258"/>
      <c r="Q15" s="258"/>
      <c r="R15" s="258"/>
      <c r="S15" s="258"/>
      <c r="T15" s="258"/>
      <c r="U15" s="258"/>
      <c r="V15" s="258"/>
    </row>
    <row r="16" spans="1:22" ht="62.25" customHeight="1" x14ac:dyDescent="0.3">
      <c r="A16" s="351"/>
      <c r="B16" s="303" t="str">
        <f>Résultats!B17</f>
        <v>1.5</v>
      </c>
      <c r="C16" s="219" t="str">
        <f>Résultats!C17</f>
        <v>A</v>
      </c>
      <c r="D16" s="219">
        <f>Résultats!E17</f>
        <v>0</v>
      </c>
      <c r="E16" s="284" t="str">
        <f>Résultats!F17</f>
        <v>Pour chaque image utilisée comme CAPTCHA, une solution d’accès alternatif au contenu ou à la fonction du CAPTCHA est-elle présente ?</v>
      </c>
      <c r="F16" s="276" t="s">
        <v>113</v>
      </c>
      <c r="G16" s="276"/>
      <c r="H16" s="22"/>
      <c r="I16" s="22"/>
      <c r="J16" s="22"/>
      <c r="K16" s="22"/>
      <c r="L16" s="22"/>
      <c r="M16" s="258"/>
      <c r="N16" s="258"/>
      <c r="O16" s="258"/>
      <c r="P16" s="258"/>
      <c r="Q16" s="258"/>
      <c r="R16" s="258"/>
      <c r="S16" s="258"/>
      <c r="T16" s="258"/>
      <c r="U16" s="258"/>
      <c r="V16" s="258"/>
    </row>
    <row r="17" spans="1:22" ht="62.25" customHeight="1" x14ac:dyDescent="0.3">
      <c r="A17" s="351"/>
      <c r="B17" s="303" t="str">
        <f>Résultats!B18</f>
        <v>1.6</v>
      </c>
      <c r="C17" s="219" t="str">
        <f>Résultats!C18</f>
        <v>A</v>
      </c>
      <c r="D17" s="219">
        <f>Résultats!E18</f>
        <v>0</v>
      </c>
      <c r="E17" s="284" t="str">
        <f>Résultats!F18</f>
        <v>Chaque image porteuse d’information a-t-elle, si nécessaire, une description détaillée ?</v>
      </c>
      <c r="F17" s="276" t="s">
        <v>113</v>
      </c>
      <c r="G17" s="276"/>
      <c r="H17" s="22"/>
      <c r="I17" s="22"/>
      <c r="J17" s="22"/>
      <c r="K17" s="22"/>
      <c r="L17" s="22"/>
      <c r="M17" s="258"/>
      <c r="N17" s="258"/>
      <c r="O17" s="258"/>
      <c r="P17" s="258"/>
      <c r="Q17" s="258"/>
      <c r="R17" s="258"/>
      <c r="S17" s="258"/>
      <c r="T17" s="258"/>
      <c r="U17" s="258"/>
      <c r="V17" s="258"/>
    </row>
    <row r="18" spans="1:22" ht="62.25" customHeight="1" x14ac:dyDescent="0.3">
      <c r="A18" s="351"/>
      <c r="B18" s="303" t="str">
        <f>Résultats!B19</f>
        <v>1.7</v>
      </c>
      <c r="C18" s="219" t="str">
        <f>Résultats!C19</f>
        <v>A</v>
      </c>
      <c r="D18" s="219">
        <f>Résultats!E19</f>
        <v>0</v>
      </c>
      <c r="E18" s="284" t="str">
        <f>Résultats!F19</f>
        <v>Pour chaque image porteuse d’information ayant une description détaillée, cette description est-elle pertinente ?</v>
      </c>
      <c r="F18" s="276" t="s">
        <v>113</v>
      </c>
      <c r="G18" s="276"/>
      <c r="H18" s="22"/>
      <c r="I18" s="22"/>
      <c r="J18" s="22"/>
      <c r="K18" s="22"/>
      <c r="L18" s="22"/>
      <c r="M18" s="293"/>
      <c r="N18" s="293"/>
      <c r="O18" s="293"/>
      <c r="P18" s="293"/>
      <c r="Q18" s="293"/>
      <c r="R18" s="293"/>
      <c r="S18" s="293"/>
      <c r="T18" s="293"/>
      <c r="U18" s="293"/>
      <c r="V18" s="293"/>
    </row>
    <row r="19" spans="1:22" ht="62.25" customHeight="1" x14ac:dyDescent="0.3">
      <c r="A19" s="351"/>
      <c r="B19" s="303" t="str">
        <f>Résultats!B20</f>
        <v>1.8</v>
      </c>
      <c r="C19" s="219" t="str">
        <f>Résultats!C20</f>
        <v>AA</v>
      </c>
      <c r="D19" s="219">
        <f>Résultats!E20</f>
        <v>0</v>
      </c>
      <c r="E19" s="304" t="str">
        <f>Résultats!F20</f>
        <v>Chaque image texte porteuse d’information, en l’absence d’un mécanisme de remplacement, doit si possible être remplacée par du texte stylé. Cette règle est-elle respectée (hors cas particuliers) ?</v>
      </c>
      <c r="F19" s="276" t="s">
        <v>113</v>
      </c>
      <c r="G19" s="276"/>
      <c r="H19" s="22"/>
      <c r="I19" s="22"/>
      <c r="J19" s="22"/>
      <c r="K19" s="22"/>
      <c r="L19" s="22"/>
      <c r="M19" s="257"/>
      <c r="N19" s="257"/>
      <c r="O19" s="257"/>
      <c r="P19" s="257"/>
      <c r="Q19" s="257"/>
      <c r="R19" s="257"/>
      <c r="S19" s="294"/>
      <c r="T19" s="258"/>
      <c r="U19" s="258"/>
      <c r="V19" s="258"/>
    </row>
    <row r="20" spans="1:22" ht="62.25" customHeight="1" x14ac:dyDescent="0.3">
      <c r="A20" s="352"/>
      <c r="B20" s="303" t="str">
        <f>Résultats!B21</f>
        <v>1.9</v>
      </c>
      <c r="C20" s="219" t="str">
        <f>Résultats!C21</f>
        <v>A</v>
      </c>
      <c r="D20" s="219">
        <f>Résultats!E21</f>
        <v>0</v>
      </c>
      <c r="E20" s="284" t="str">
        <f>Résultats!F21</f>
        <v>Chaque légende d’image est-elle, si nécessaire, correctement reliée à l’image correspondante ?</v>
      </c>
      <c r="F20" s="276" t="s">
        <v>113</v>
      </c>
      <c r="G20" s="276"/>
      <c r="H20" s="22"/>
      <c r="I20" s="22"/>
      <c r="J20" s="22"/>
      <c r="K20" s="22"/>
      <c r="L20" s="22"/>
      <c r="M20" s="258"/>
      <c r="N20" s="258"/>
      <c r="O20" s="258"/>
      <c r="P20" s="258"/>
      <c r="Q20" s="258"/>
      <c r="R20" s="258"/>
      <c r="S20" s="258"/>
      <c r="T20" s="258"/>
      <c r="U20" s="258"/>
      <c r="V20" s="258"/>
    </row>
    <row r="21" spans="1:22" ht="62.25" customHeight="1" x14ac:dyDescent="0.3">
      <c r="A21" s="390" t="s">
        <v>86</v>
      </c>
      <c r="B21" s="303" t="str">
        <f>Résultats!B22</f>
        <v>2.1</v>
      </c>
      <c r="C21" s="219" t="str">
        <f>Résultats!C22</f>
        <v>A</v>
      </c>
      <c r="D21" s="219">
        <f>Résultats!E22</f>
        <v>0</v>
      </c>
      <c r="E21" s="284" t="str">
        <f>Résultats!F22</f>
        <v>Chaque cadre a-t-il un titre de cadre ?</v>
      </c>
      <c r="F21" s="276" t="s">
        <v>113</v>
      </c>
      <c r="G21" s="276"/>
      <c r="H21" s="22"/>
      <c r="I21" s="22"/>
      <c r="J21" s="22"/>
      <c r="K21" s="22"/>
      <c r="L21" s="22"/>
      <c r="M21" s="258"/>
      <c r="N21" s="258"/>
      <c r="O21" s="258"/>
      <c r="P21" s="258"/>
      <c r="Q21" s="258"/>
      <c r="R21" s="258"/>
      <c r="S21" s="258"/>
      <c r="T21" s="258"/>
      <c r="U21" s="258"/>
      <c r="V21" s="258"/>
    </row>
    <row r="22" spans="1:22" ht="62.25" customHeight="1" x14ac:dyDescent="0.3">
      <c r="A22" s="352"/>
      <c r="B22" s="303" t="str">
        <f>Résultats!B23</f>
        <v>2.2</v>
      </c>
      <c r="C22" s="219" t="str">
        <f>Résultats!C23</f>
        <v>A</v>
      </c>
      <c r="D22" s="219">
        <f>Résultats!E23</f>
        <v>0</v>
      </c>
      <c r="E22" s="284" t="str">
        <f>Résultats!F23</f>
        <v>Pour chaque cadre ayant un titre de cadre, ce titre de cadre est-il pertinent ?</v>
      </c>
      <c r="F22" s="276" t="s">
        <v>113</v>
      </c>
      <c r="G22" s="276"/>
      <c r="H22" s="22"/>
      <c r="I22" s="22"/>
      <c r="J22" s="22"/>
      <c r="K22" s="22"/>
      <c r="L22" s="22"/>
      <c r="M22" s="258"/>
      <c r="N22" s="258"/>
      <c r="O22" s="258"/>
      <c r="P22" s="258"/>
      <c r="Q22" s="258"/>
      <c r="R22" s="258"/>
      <c r="S22" s="258"/>
      <c r="T22" s="258"/>
      <c r="U22" s="258"/>
      <c r="V22" s="258"/>
    </row>
    <row r="23" spans="1:22" ht="62.25" customHeight="1" x14ac:dyDescent="0.3">
      <c r="A23" s="390" t="s">
        <v>87</v>
      </c>
      <c r="B23" s="303" t="str">
        <f>Résultats!B24</f>
        <v>3.1</v>
      </c>
      <c r="C23" s="219" t="str">
        <f>Résultats!C24</f>
        <v>A</v>
      </c>
      <c r="D23" s="219" t="str">
        <f>Résultats!E24</f>
        <v>x</v>
      </c>
      <c r="E23" s="284" t="str">
        <f>Résultats!F24</f>
        <v>Dans chaque page web, l’information ne doit pas être donnée uniquement par la couleur. Cette règle est-elle respectée ?</v>
      </c>
      <c r="F23" s="276" t="s">
        <v>113</v>
      </c>
      <c r="G23" s="276"/>
      <c r="H23" s="22"/>
      <c r="I23" s="22"/>
      <c r="J23" s="22"/>
      <c r="K23" s="22"/>
      <c r="L23" s="22"/>
      <c r="M23" s="258"/>
      <c r="N23" s="258"/>
      <c r="O23" s="258"/>
      <c r="P23" s="258"/>
      <c r="Q23" s="258"/>
      <c r="R23" s="258"/>
      <c r="S23" s="258"/>
      <c r="T23" s="258"/>
      <c r="U23" s="258"/>
      <c r="V23" s="258"/>
    </row>
    <row r="24" spans="1:22" ht="62.25" customHeight="1" x14ac:dyDescent="0.3">
      <c r="A24" s="351"/>
      <c r="B24" s="303" t="str">
        <f>Résultats!B25</f>
        <v>3.2</v>
      </c>
      <c r="C24" s="219" t="str">
        <f>Résultats!C25</f>
        <v>AA</v>
      </c>
      <c r="D24" s="219">
        <f>Résultats!E25</f>
        <v>0</v>
      </c>
      <c r="E24" s="284" t="str">
        <f>Résultats!F25</f>
        <v>Dans chaque page web, le contraste entre la couleur du texte et la couleur de son arrière-plan est-il suffisamment élevé (hors cas particuliers) ?</v>
      </c>
      <c r="F24" s="276" t="s">
        <v>113</v>
      </c>
      <c r="G24" s="276"/>
      <c r="H24" s="22"/>
      <c r="I24" s="22"/>
      <c r="J24" s="22"/>
      <c r="K24" s="22"/>
      <c r="L24" s="22"/>
      <c r="M24" s="258"/>
      <c r="N24" s="258"/>
      <c r="O24" s="258"/>
      <c r="P24" s="258"/>
      <c r="Q24" s="258"/>
      <c r="R24" s="258"/>
      <c r="S24" s="258"/>
      <c r="T24" s="258"/>
      <c r="U24" s="258"/>
      <c r="V24" s="258"/>
    </row>
    <row r="25" spans="1:22" ht="62.25" customHeight="1" x14ac:dyDescent="0.3">
      <c r="A25" s="352"/>
      <c r="B25" s="303" t="str">
        <f>Résultats!B26</f>
        <v>3.3</v>
      </c>
      <c r="C25" s="219" t="str">
        <f>Résultats!C26</f>
        <v>AA</v>
      </c>
      <c r="D25" s="219">
        <f>Résultats!E26</f>
        <v>0</v>
      </c>
      <c r="E25" s="284" t="str">
        <f>Résultats!F26</f>
        <v>Dans chaque page web, les couleurs utilisées dans les composants d’interface ou les éléments graphiques porteurs d’informations sont-elles suffisamment contrastées (hors cas particuliers) ?</v>
      </c>
      <c r="F25" s="276" t="s">
        <v>113</v>
      </c>
      <c r="G25" s="276"/>
      <c r="H25" s="22"/>
      <c r="I25" s="22"/>
      <c r="J25" s="22"/>
      <c r="K25" s="22"/>
      <c r="L25" s="22"/>
      <c r="M25" s="258"/>
      <c r="N25" s="258"/>
      <c r="O25" s="258"/>
      <c r="P25" s="258"/>
      <c r="Q25" s="258"/>
      <c r="R25" s="258"/>
      <c r="S25" s="258"/>
      <c r="T25" s="258"/>
      <c r="U25" s="258"/>
      <c r="V25" s="258"/>
    </row>
    <row r="26" spans="1:22" ht="62.25" customHeight="1" x14ac:dyDescent="0.3">
      <c r="A26" s="390" t="s">
        <v>88</v>
      </c>
      <c r="B26" s="303" t="str">
        <f>Résultats!B27</f>
        <v>4.1</v>
      </c>
      <c r="C26" s="219" t="str">
        <f>Résultats!C27</f>
        <v>A</v>
      </c>
      <c r="D26" s="219" t="str">
        <f>Résultats!E27</f>
        <v>x</v>
      </c>
      <c r="E26" s="284" t="str">
        <f>Résultats!F27</f>
        <v>Chaque média temporel pré-enregistré a-t-il, si nécessaire, une transcription textuelle ou une audiodescription (hors cas particuliers) ?</v>
      </c>
      <c r="F26" s="276" t="s">
        <v>113</v>
      </c>
      <c r="G26" s="276"/>
      <c r="H26" s="22"/>
      <c r="I26" s="22"/>
      <c r="J26" s="22"/>
      <c r="K26" s="22"/>
      <c r="L26" s="22"/>
      <c r="M26" s="258"/>
      <c r="N26" s="258"/>
      <c r="O26" s="258"/>
      <c r="P26" s="258"/>
      <c r="Q26" s="258"/>
      <c r="R26" s="258"/>
      <c r="S26" s="258"/>
      <c r="T26" s="258"/>
      <c r="U26" s="258"/>
      <c r="V26" s="258"/>
    </row>
    <row r="27" spans="1:22" ht="62.25" customHeight="1" x14ac:dyDescent="0.3">
      <c r="A27" s="351"/>
      <c r="B27" s="303" t="str">
        <f>Résultats!B28</f>
        <v>4.2</v>
      </c>
      <c r="C27" s="219" t="str">
        <f>Résultats!C28</f>
        <v>A</v>
      </c>
      <c r="D27" s="219">
        <f>Résultats!E28</f>
        <v>0</v>
      </c>
      <c r="E27" s="284" t="str">
        <f>Résultats!F28</f>
        <v>Pour chaque média temporel pré-enregistré ayant une transcription textuelle ou une audiodescription synchronisée, celles-ci sont-elles pertinentes (hors cas particuliers) ?</v>
      </c>
      <c r="F27" s="276" t="s">
        <v>113</v>
      </c>
      <c r="G27" s="276"/>
      <c r="H27" s="22"/>
      <c r="I27" s="22"/>
      <c r="J27" s="22"/>
      <c r="K27" s="22"/>
      <c r="L27" s="22"/>
      <c r="M27" s="258"/>
      <c r="N27" s="258"/>
      <c r="O27" s="258"/>
      <c r="P27" s="258"/>
      <c r="Q27" s="258"/>
      <c r="R27" s="258"/>
      <c r="S27" s="258"/>
      <c r="T27" s="258"/>
      <c r="U27" s="258"/>
      <c r="V27" s="258"/>
    </row>
    <row r="28" spans="1:22" ht="62.25" customHeight="1" x14ac:dyDescent="0.3">
      <c r="A28" s="351"/>
      <c r="B28" s="303" t="str">
        <f>Résultats!B29</f>
        <v>4.3</v>
      </c>
      <c r="C28" s="219" t="str">
        <f>Résultats!C29</f>
        <v>A</v>
      </c>
      <c r="D28" s="219">
        <f>Résultats!E29</f>
        <v>0</v>
      </c>
      <c r="E28" s="284" t="str">
        <f>Résultats!F29</f>
        <v>Chaque média temporel synchronisé pré-enregistré a-t-il, si nécessaire, des sous-titres synchronisés (hors cas particuliers) ?</v>
      </c>
      <c r="F28" s="276" t="s">
        <v>113</v>
      </c>
      <c r="G28" s="276"/>
      <c r="H28" s="22"/>
      <c r="I28" s="22"/>
      <c r="J28" s="22"/>
      <c r="K28" s="22"/>
      <c r="L28" s="22"/>
      <c r="M28" s="258"/>
      <c r="N28" s="258"/>
      <c r="O28" s="258"/>
      <c r="P28" s="258"/>
      <c r="Q28" s="258"/>
      <c r="R28" s="258"/>
      <c r="S28" s="258"/>
      <c r="T28" s="258"/>
      <c r="U28" s="258"/>
      <c r="V28" s="258"/>
    </row>
    <row r="29" spans="1:22" ht="62.25" customHeight="1" x14ac:dyDescent="0.3">
      <c r="A29" s="351"/>
      <c r="B29" s="303" t="str">
        <f>Résultats!B30</f>
        <v>4.4</v>
      </c>
      <c r="C29" s="219" t="str">
        <f>Résultats!C30</f>
        <v>A</v>
      </c>
      <c r="D29" s="219">
        <f>Résultats!E30</f>
        <v>0</v>
      </c>
      <c r="E29" s="284" t="str">
        <f>Résultats!F30</f>
        <v>Pour chaque média temporel synchronisé pré-enregistré ayant des sous-titres synchronisés, ces sous-titres sont-ils pertinents ?</v>
      </c>
      <c r="F29" s="276" t="s">
        <v>113</v>
      </c>
      <c r="G29" s="276"/>
      <c r="H29" s="22"/>
      <c r="I29" s="22"/>
      <c r="J29" s="22"/>
      <c r="K29" s="22"/>
      <c r="L29" s="22"/>
      <c r="M29" s="258"/>
      <c r="N29" s="258"/>
      <c r="O29" s="258"/>
      <c r="P29" s="258"/>
      <c r="Q29" s="258"/>
      <c r="R29" s="258"/>
      <c r="S29" s="258"/>
      <c r="T29" s="258"/>
      <c r="U29" s="258"/>
      <c r="V29" s="258"/>
    </row>
    <row r="30" spans="1:22" ht="62.25" customHeight="1" x14ac:dyDescent="0.3">
      <c r="A30" s="351"/>
      <c r="B30" s="303" t="str">
        <f>Résultats!B31</f>
        <v>4.5</v>
      </c>
      <c r="C30" s="219" t="str">
        <f>Résultats!C31</f>
        <v>AA</v>
      </c>
      <c r="D30" s="219">
        <f>Résultats!E31</f>
        <v>0</v>
      </c>
      <c r="E30" s="284" t="str">
        <f>Résultats!F31</f>
        <v>Chaque média temporel pré-enregistré a-t-il, si nécessaire, une audiodescription synchronisée (hors cas particuliers) ?</v>
      </c>
      <c r="F30" s="276" t="s">
        <v>113</v>
      </c>
      <c r="G30" s="276"/>
      <c r="H30" s="22"/>
      <c r="I30" s="22"/>
      <c r="J30" s="22"/>
      <c r="K30" s="22"/>
      <c r="L30" s="22"/>
      <c r="M30" s="258"/>
      <c r="N30" s="258"/>
      <c r="O30" s="258"/>
      <c r="P30" s="258"/>
      <c r="Q30" s="258"/>
      <c r="R30" s="258"/>
      <c r="S30" s="258"/>
      <c r="T30" s="258"/>
      <c r="U30" s="258"/>
      <c r="V30" s="258"/>
    </row>
    <row r="31" spans="1:22" ht="62.25" customHeight="1" x14ac:dyDescent="0.3">
      <c r="A31" s="351"/>
      <c r="B31" s="303" t="str">
        <f>Résultats!B32</f>
        <v>4.6</v>
      </c>
      <c r="C31" s="219" t="str">
        <f>Résultats!C32</f>
        <v>AA</v>
      </c>
      <c r="D31" s="219">
        <f>Résultats!E32</f>
        <v>0</v>
      </c>
      <c r="E31" s="284" t="str">
        <f>Résultats!F32</f>
        <v>Pour chaque média temporel pré-enregistré ayant une audiodescription synchronisée, celle-ci est-elle pertinente ?</v>
      </c>
      <c r="F31" s="276" t="s">
        <v>113</v>
      </c>
      <c r="G31" s="276"/>
      <c r="H31" s="22"/>
      <c r="I31" s="22"/>
      <c r="J31" s="22"/>
      <c r="K31" s="22"/>
      <c r="L31" s="22"/>
      <c r="M31" s="258"/>
      <c r="N31" s="258"/>
      <c r="O31" s="258"/>
      <c r="P31" s="258"/>
      <c r="Q31" s="258"/>
      <c r="R31" s="258"/>
      <c r="S31" s="258"/>
      <c r="T31" s="258"/>
      <c r="U31" s="258"/>
      <c r="V31" s="258"/>
    </row>
    <row r="32" spans="1:22" ht="62.25" customHeight="1" x14ac:dyDescent="0.3">
      <c r="A32" s="351"/>
      <c r="B32" s="303" t="str">
        <f>Résultats!B33</f>
        <v>4.7</v>
      </c>
      <c r="C32" s="219" t="str">
        <f>Résultats!C33</f>
        <v>A</v>
      </c>
      <c r="D32" s="219">
        <f>Résultats!E33</f>
        <v>0</v>
      </c>
      <c r="E32" s="284" t="str">
        <f>Résultats!F33</f>
        <v>Chaque média temporel est-il clairement identifiable (hors cas particuliers) ?</v>
      </c>
      <c r="F32" s="276" t="s">
        <v>113</v>
      </c>
      <c r="G32" s="276"/>
      <c r="H32" s="22"/>
      <c r="I32" s="22"/>
      <c r="J32" s="22"/>
      <c r="K32" s="22"/>
      <c r="L32" s="22"/>
      <c r="M32" s="258"/>
      <c r="N32" s="258"/>
      <c r="O32" s="258"/>
      <c r="P32" s="258"/>
      <c r="Q32" s="258"/>
      <c r="R32" s="258"/>
      <c r="S32" s="258"/>
      <c r="T32" s="258"/>
      <c r="U32" s="258"/>
      <c r="V32" s="258"/>
    </row>
    <row r="33" spans="1:22" ht="62.25" customHeight="1" x14ac:dyDescent="0.3">
      <c r="A33" s="351"/>
      <c r="B33" s="303" t="str">
        <f>Résultats!B34</f>
        <v>4.8</v>
      </c>
      <c r="C33" s="219" t="str">
        <f>Résultats!C34</f>
        <v>A</v>
      </c>
      <c r="D33" s="219">
        <f>Résultats!E34</f>
        <v>0</v>
      </c>
      <c r="E33" s="284" t="str">
        <f>Résultats!F34</f>
        <v>Chaque média non temporel a-t-il, si nécessaire, une alternative (hors cas particuliers) ?</v>
      </c>
      <c r="F33" s="276" t="s">
        <v>113</v>
      </c>
      <c r="G33" s="276"/>
      <c r="H33" s="22"/>
      <c r="I33" s="22"/>
      <c r="J33" s="22"/>
      <c r="K33" s="22"/>
      <c r="L33" s="22"/>
      <c r="M33" s="258"/>
      <c r="N33" s="258"/>
      <c r="O33" s="258"/>
      <c r="P33" s="258"/>
      <c r="Q33" s="258"/>
      <c r="R33" s="258"/>
      <c r="S33" s="258"/>
      <c r="T33" s="258"/>
      <c r="U33" s="258"/>
      <c r="V33" s="258"/>
    </row>
    <row r="34" spans="1:22" ht="62.25" customHeight="1" x14ac:dyDescent="0.3">
      <c r="A34" s="351"/>
      <c r="B34" s="303" t="str">
        <f>Résultats!B35</f>
        <v>4.9</v>
      </c>
      <c r="C34" s="219" t="str">
        <f>Résultats!C35</f>
        <v>A</v>
      </c>
      <c r="D34" s="219">
        <f>Résultats!E35</f>
        <v>0</v>
      </c>
      <c r="E34" s="284" t="str">
        <f>Résultats!F35</f>
        <v>Pour chaque média non temporel ayant une alternative, cette alternative est-elle pertinente ?</v>
      </c>
      <c r="F34" s="276" t="s">
        <v>113</v>
      </c>
      <c r="G34" s="276"/>
      <c r="H34" s="22"/>
      <c r="I34" s="22"/>
      <c r="J34" s="22"/>
      <c r="K34" s="22"/>
      <c r="L34" s="22"/>
      <c r="M34" s="258"/>
      <c r="N34" s="258"/>
      <c r="O34" s="258"/>
      <c r="P34" s="258"/>
      <c r="Q34" s="258"/>
      <c r="R34" s="258"/>
      <c r="S34" s="258"/>
      <c r="T34" s="258"/>
      <c r="U34" s="258"/>
      <c r="V34" s="258"/>
    </row>
    <row r="35" spans="1:22" ht="62.25" customHeight="1" x14ac:dyDescent="0.3">
      <c r="A35" s="351"/>
      <c r="B35" s="303" t="str">
        <f>Résultats!B36</f>
        <v>4.10</v>
      </c>
      <c r="C35" s="219" t="str">
        <f>Résultats!C36</f>
        <v>A</v>
      </c>
      <c r="D35" s="219" t="str">
        <f>Résultats!E36</f>
        <v>x</v>
      </c>
      <c r="E35" s="284" t="str">
        <f>Résultats!F36</f>
        <v>Chaque son déclenché automatiquement est-il contrôlable par l’utilisateur ?</v>
      </c>
      <c r="F35" s="276" t="s">
        <v>113</v>
      </c>
      <c r="G35" s="276"/>
      <c r="H35" s="22"/>
      <c r="I35" s="22"/>
      <c r="J35" s="22"/>
      <c r="K35" s="22"/>
      <c r="L35" s="22"/>
      <c r="M35" s="258"/>
      <c r="N35" s="258"/>
      <c r="O35" s="258"/>
      <c r="P35" s="258"/>
      <c r="Q35" s="258"/>
      <c r="R35" s="258"/>
      <c r="S35" s="258"/>
      <c r="T35" s="258"/>
      <c r="U35" s="258"/>
      <c r="V35" s="258"/>
    </row>
    <row r="36" spans="1:22" ht="62.25" customHeight="1" x14ac:dyDescent="0.3">
      <c r="A36" s="351"/>
      <c r="B36" s="303" t="str">
        <f>Résultats!B37</f>
        <v>4.11</v>
      </c>
      <c r="C36" s="219" t="str">
        <f>Résultats!C37</f>
        <v>A</v>
      </c>
      <c r="D36" s="219">
        <f>Résultats!E37</f>
        <v>0</v>
      </c>
      <c r="E36" s="284" t="str">
        <f>Résultats!F37</f>
        <v>La consultation de chaque média temporel est-elle, si nécessaire, contrôlable par le clavier et tout dispositif de pointage ?</v>
      </c>
      <c r="F36" s="276" t="s">
        <v>113</v>
      </c>
      <c r="G36" s="276"/>
      <c r="H36" s="22"/>
      <c r="I36" s="22"/>
      <c r="J36" s="22"/>
      <c r="K36" s="22"/>
      <c r="L36" s="22"/>
      <c r="M36" s="258"/>
      <c r="N36" s="258"/>
      <c r="O36" s="258"/>
      <c r="P36" s="258"/>
      <c r="Q36" s="258"/>
      <c r="R36" s="258"/>
      <c r="S36" s="258"/>
      <c r="T36" s="258"/>
      <c r="U36" s="258"/>
      <c r="V36" s="258"/>
    </row>
    <row r="37" spans="1:22" ht="62.25" customHeight="1" x14ac:dyDescent="0.3">
      <c r="A37" s="351"/>
      <c r="B37" s="303" t="str">
        <f>Résultats!B38</f>
        <v>4.12</v>
      </c>
      <c r="C37" s="219" t="str">
        <f>Résultats!C38</f>
        <v>A</v>
      </c>
      <c r="D37" s="219">
        <f>Résultats!E38</f>
        <v>0</v>
      </c>
      <c r="E37" s="284" t="str">
        <f>Résultats!F38</f>
        <v>La consultation de chaque média non temporel est-elle contrôlable par le clavier et tout dispositif de pointage ?</v>
      </c>
      <c r="F37" s="276" t="s">
        <v>113</v>
      </c>
      <c r="G37" s="276"/>
      <c r="H37" s="22"/>
      <c r="I37" s="22"/>
      <c r="J37" s="22"/>
      <c r="K37" s="22"/>
      <c r="L37" s="22"/>
      <c r="M37" s="258"/>
      <c r="N37" s="258"/>
      <c r="O37" s="258"/>
      <c r="P37" s="258"/>
      <c r="Q37" s="258"/>
      <c r="R37" s="258"/>
      <c r="S37" s="258"/>
      <c r="T37" s="258"/>
      <c r="U37" s="258"/>
      <c r="V37" s="258"/>
    </row>
    <row r="38" spans="1:22" ht="62.25" customHeight="1" x14ac:dyDescent="0.3">
      <c r="A38" s="352"/>
      <c r="B38" s="303" t="str">
        <f>Résultats!B39</f>
        <v>4.13</v>
      </c>
      <c r="C38" s="219" t="str">
        <f>Résultats!C39</f>
        <v>A</v>
      </c>
      <c r="D38" s="219">
        <f>Résultats!E39</f>
        <v>0</v>
      </c>
      <c r="E38" s="284" t="str">
        <f>Résultats!F39</f>
        <v>Chaque média temporel et non temporel est-il compatible avec les technologies d’assistance (hors cas particuliers) ?</v>
      </c>
      <c r="F38" s="276" t="s">
        <v>113</v>
      </c>
      <c r="G38" s="276"/>
      <c r="H38" s="22"/>
      <c r="I38" s="22"/>
      <c r="J38" s="22"/>
      <c r="K38" s="22"/>
      <c r="L38" s="22"/>
      <c r="M38" s="258"/>
      <c r="N38" s="258"/>
      <c r="O38" s="258"/>
      <c r="P38" s="258"/>
      <c r="Q38" s="258"/>
      <c r="R38" s="258"/>
      <c r="S38" s="258"/>
      <c r="T38" s="258"/>
      <c r="U38" s="258"/>
      <c r="V38" s="258"/>
    </row>
    <row r="39" spans="1:22" ht="62.25" customHeight="1" x14ac:dyDescent="0.3">
      <c r="A39" s="390" t="s">
        <v>89</v>
      </c>
      <c r="B39" s="303" t="str">
        <f>Résultats!B40</f>
        <v>5.1</v>
      </c>
      <c r="C39" s="219" t="str">
        <f>Résultats!C40</f>
        <v>A</v>
      </c>
      <c r="D39" s="219">
        <f>Résultats!E40</f>
        <v>0</v>
      </c>
      <c r="E39" s="284" t="str">
        <f>Résultats!F40</f>
        <v>Chaque tableau de données complexe a-t-il un résumé ?</v>
      </c>
      <c r="F39" s="276" t="s">
        <v>113</v>
      </c>
      <c r="G39" s="276"/>
      <c r="H39" s="22"/>
      <c r="I39" s="22"/>
      <c r="J39" s="22"/>
      <c r="K39" s="22"/>
      <c r="L39" s="22"/>
      <c r="M39" s="258"/>
      <c r="N39" s="258"/>
      <c r="O39" s="258"/>
      <c r="P39" s="258"/>
      <c r="Q39" s="258"/>
      <c r="R39" s="258"/>
      <c r="S39" s="258"/>
      <c r="T39" s="258"/>
      <c r="U39" s="258"/>
      <c r="V39" s="258"/>
    </row>
    <row r="40" spans="1:22" ht="62.25" customHeight="1" x14ac:dyDescent="0.3">
      <c r="A40" s="351"/>
      <c r="B40" s="303" t="str">
        <f>Résultats!B41</f>
        <v>5.2</v>
      </c>
      <c r="C40" s="219" t="str">
        <f>Résultats!C41</f>
        <v>A</v>
      </c>
      <c r="D40" s="219">
        <f>Résultats!E41</f>
        <v>0</v>
      </c>
      <c r="E40" s="284" t="str">
        <f>Résultats!F41</f>
        <v>Pour chaque tableau de données complexe ayant un résumé, celui-ci est-il pertinent ?</v>
      </c>
      <c r="F40" s="276" t="s">
        <v>113</v>
      </c>
      <c r="G40" s="276"/>
      <c r="H40" s="22"/>
      <c r="I40" s="22"/>
      <c r="J40" s="22"/>
      <c r="K40" s="22"/>
      <c r="L40" s="22"/>
      <c r="M40" s="258"/>
      <c r="N40" s="258"/>
      <c r="O40" s="258"/>
      <c r="P40" s="258"/>
      <c r="Q40" s="258"/>
      <c r="R40" s="258"/>
      <c r="S40" s="258"/>
      <c r="T40" s="258"/>
      <c r="U40" s="258"/>
      <c r="V40" s="258"/>
    </row>
    <row r="41" spans="1:22" ht="62.25" customHeight="1" x14ac:dyDescent="0.3">
      <c r="A41" s="351"/>
      <c r="B41" s="303" t="str">
        <f>Résultats!B42</f>
        <v>5.3</v>
      </c>
      <c r="C41" s="219" t="str">
        <f>Résultats!C42</f>
        <v>A</v>
      </c>
      <c r="D41" s="219" t="str">
        <f>Résultats!E42</f>
        <v>x</v>
      </c>
      <c r="E41" s="284" t="str">
        <f>Résultats!F42</f>
        <v>Pour chaque tableau de mise en forme, le contenu linéarisé reste-t-il compréhensible ?</v>
      </c>
      <c r="F41" s="276" t="s">
        <v>113</v>
      </c>
      <c r="G41" s="276"/>
      <c r="H41" s="22"/>
      <c r="I41" s="22"/>
      <c r="J41" s="22"/>
      <c r="K41" s="22"/>
      <c r="L41" s="22"/>
      <c r="M41" s="258"/>
      <c r="N41" s="258"/>
      <c r="O41" s="258"/>
      <c r="P41" s="258"/>
      <c r="Q41" s="258"/>
      <c r="R41" s="258"/>
      <c r="S41" s="258"/>
      <c r="T41" s="258"/>
      <c r="U41" s="258"/>
      <c r="V41" s="258"/>
    </row>
    <row r="42" spans="1:22" ht="62.25" customHeight="1" x14ac:dyDescent="0.3">
      <c r="A42" s="351"/>
      <c r="B42" s="303" t="str">
        <f>Résultats!B43</f>
        <v>5.4</v>
      </c>
      <c r="C42" s="219" t="str">
        <f>Résultats!C43</f>
        <v>A</v>
      </c>
      <c r="D42" s="219">
        <f>Résultats!E43</f>
        <v>0</v>
      </c>
      <c r="E42" s="284" t="str">
        <f>Résultats!F43</f>
        <v>Pour chaque tableau de données ayant un titre, le titre est-il correctement associé au tableau de données ?</v>
      </c>
      <c r="F42" s="276" t="s">
        <v>113</v>
      </c>
      <c r="G42" s="276"/>
      <c r="H42" s="22"/>
      <c r="I42" s="22"/>
      <c r="J42" s="22"/>
      <c r="K42" s="22"/>
      <c r="L42" s="22"/>
      <c r="M42" s="258"/>
      <c r="N42" s="258"/>
      <c r="O42" s="258"/>
      <c r="P42" s="258"/>
      <c r="Q42" s="258"/>
      <c r="R42" s="258"/>
      <c r="S42" s="258"/>
      <c r="T42" s="258"/>
      <c r="U42" s="258"/>
      <c r="V42" s="258"/>
    </row>
    <row r="43" spans="1:22" ht="62.25" customHeight="1" x14ac:dyDescent="0.3">
      <c r="A43" s="351"/>
      <c r="B43" s="303" t="str">
        <f>Résultats!B44</f>
        <v>5.5</v>
      </c>
      <c r="C43" s="219" t="str">
        <f>Résultats!C44</f>
        <v>A</v>
      </c>
      <c r="D43" s="219">
        <f>Résultats!E44</f>
        <v>0</v>
      </c>
      <c r="E43" s="284" t="str">
        <f>Résultats!F44</f>
        <v>Pour chaque tableau de données ayant un titre, celui-ci est-il pertinent ?</v>
      </c>
      <c r="F43" s="276" t="s">
        <v>113</v>
      </c>
      <c r="G43" s="276"/>
      <c r="H43" s="22"/>
      <c r="I43" s="22"/>
      <c r="J43" s="22"/>
      <c r="K43" s="22"/>
      <c r="L43" s="22"/>
      <c r="M43" s="258"/>
      <c r="N43" s="258"/>
      <c r="O43" s="258"/>
      <c r="P43" s="258"/>
      <c r="Q43" s="258"/>
      <c r="R43" s="258"/>
      <c r="S43" s="258"/>
      <c r="T43" s="258"/>
      <c r="U43" s="258"/>
      <c r="V43" s="258"/>
    </row>
    <row r="44" spans="1:22" ht="62.25" customHeight="1" x14ac:dyDescent="0.3">
      <c r="A44" s="351"/>
      <c r="B44" s="303" t="str">
        <f>Résultats!B45</f>
        <v>5.6</v>
      </c>
      <c r="C44" s="219" t="str">
        <f>Résultats!C45</f>
        <v>A</v>
      </c>
      <c r="D44" s="219">
        <f>Résultats!E45</f>
        <v>0</v>
      </c>
      <c r="E44" s="284" t="str">
        <f>Résultats!F45</f>
        <v>Pour chaque tableau de données, chaque en-tête de colonne et chaque en-tête de ligne sont-ils correctement déclarés ?</v>
      </c>
      <c r="F44" s="276" t="s">
        <v>113</v>
      </c>
      <c r="G44" s="276"/>
      <c r="H44" s="22"/>
      <c r="I44" s="22"/>
      <c r="J44" s="22"/>
      <c r="K44" s="22"/>
      <c r="L44" s="22"/>
      <c r="M44" s="258"/>
      <c r="N44" s="258"/>
      <c r="O44" s="258"/>
      <c r="P44" s="258"/>
      <c r="Q44" s="258"/>
      <c r="R44" s="258"/>
      <c r="S44" s="258"/>
      <c r="T44" s="258"/>
      <c r="U44" s="258"/>
      <c r="V44" s="258"/>
    </row>
    <row r="45" spans="1:22" ht="62.25" customHeight="1" x14ac:dyDescent="0.3">
      <c r="A45" s="351"/>
      <c r="B45" s="303" t="str">
        <f>Résultats!B46</f>
        <v>5.7</v>
      </c>
      <c r="C45" s="219" t="str">
        <f>Résultats!C46</f>
        <v>A</v>
      </c>
      <c r="D45" s="219" t="str">
        <f>Résultats!E46</f>
        <v>x</v>
      </c>
      <c r="E45" s="284" t="str">
        <f>Résultats!F46</f>
        <v>Pour chaque tableau de données, la technique appropriée permettant d’associer chaque cellule avec ses en-têtes est-elle utilisée (hors cas particuliers) ?</v>
      </c>
      <c r="F45" s="276" t="s">
        <v>113</v>
      </c>
      <c r="G45" s="276"/>
      <c r="H45" s="22"/>
      <c r="I45" s="22"/>
      <c r="J45" s="22"/>
      <c r="K45" s="22"/>
      <c r="L45" s="22"/>
      <c r="M45" s="258"/>
      <c r="N45" s="258"/>
      <c r="O45" s="258"/>
      <c r="P45" s="258"/>
      <c r="Q45" s="258"/>
      <c r="R45" s="258"/>
      <c r="S45" s="258"/>
      <c r="T45" s="258"/>
      <c r="U45" s="258"/>
      <c r="V45" s="258"/>
    </row>
    <row r="46" spans="1:22" ht="62.25" customHeight="1" x14ac:dyDescent="0.3">
      <c r="A46" s="352"/>
      <c r="B46" s="303" t="str">
        <f>Résultats!B47</f>
        <v>5.8</v>
      </c>
      <c r="C46" s="219" t="str">
        <f>Résultats!C47</f>
        <v>A</v>
      </c>
      <c r="D46" s="219">
        <f>Résultats!E47</f>
        <v>0</v>
      </c>
      <c r="E46" s="284" t="str">
        <f>Résultats!F47</f>
        <v>Chaque tableau de mise en forme ne doit pas utiliser d’éléments propres aux tableaux de données. Cette règle est-elle respectée ?</v>
      </c>
      <c r="F46" s="276" t="s">
        <v>113</v>
      </c>
      <c r="G46" s="276"/>
      <c r="H46" s="22"/>
      <c r="I46" s="22"/>
      <c r="J46" s="22"/>
      <c r="K46" s="22"/>
      <c r="L46" s="22"/>
      <c r="M46" s="258"/>
      <c r="N46" s="258"/>
      <c r="O46" s="258"/>
      <c r="P46" s="258"/>
      <c r="Q46" s="258"/>
      <c r="R46" s="258"/>
      <c r="S46" s="258"/>
      <c r="T46" s="258"/>
      <c r="U46" s="258"/>
      <c r="V46" s="258"/>
    </row>
    <row r="47" spans="1:22" ht="62.25" customHeight="1" x14ac:dyDescent="0.3">
      <c r="A47" s="390" t="s">
        <v>90</v>
      </c>
      <c r="B47" s="303" t="str">
        <f>Résultats!B48</f>
        <v>6.1</v>
      </c>
      <c r="C47" s="219" t="str">
        <f>Résultats!C48</f>
        <v>A</v>
      </c>
      <c r="D47" s="219" t="str">
        <f>Résultats!E48</f>
        <v>x</v>
      </c>
      <c r="E47" s="284" t="str">
        <f>Résultats!F48</f>
        <v>Chaque lien est-il explicite (hors cas particuliers) ?</v>
      </c>
      <c r="F47" s="276" t="s">
        <v>113</v>
      </c>
      <c r="G47" s="276"/>
      <c r="H47" s="22"/>
      <c r="I47" s="22"/>
      <c r="J47" s="22"/>
      <c r="K47" s="22"/>
      <c r="L47" s="22"/>
      <c r="M47" s="258"/>
      <c r="N47" s="258"/>
      <c r="O47" s="258"/>
      <c r="P47" s="258"/>
      <c r="Q47" s="258"/>
      <c r="R47" s="258"/>
      <c r="S47" s="258"/>
      <c r="T47" s="258"/>
      <c r="U47" s="258"/>
      <c r="V47" s="258"/>
    </row>
    <row r="48" spans="1:22" ht="62.25" customHeight="1" x14ac:dyDescent="0.3">
      <c r="A48" s="352"/>
      <c r="B48" s="303" t="str">
        <f>Résultats!B49</f>
        <v>6.2</v>
      </c>
      <c r="C48" s="219" t="str">
        <f>Résultats!C49</f>
        <v>A</v>
      </c>
      <c r="D48" s="219" t="str">
        <f>Résultats!E49</f>
        <v>x</v>
      </c>
      <c r="E48" s="284" t="str">
        <f>Résultats!F49</f>
        <v>Dans chaque page web, chaque lien a-t-il un intitulé ?</v>
      </c>
      <c r="F48" s="276" t="s">
        <v>113</v>
      </c>
      <c r="G48" s="276"/>
      <c r="H48" s="22"/>
      <c r="I48" s="22"/>
      <c r="J48" s="22"/>
      <c r="K48" s="22"/>
      <c r="L48" s="22"/>
      <c r="M48" s="258"/>
      <c r="N48" s="258"/>
      <c r="O48" s="258"/>
      <c r="P48" s="258"/>
      <c r="Q48" s="258"/>
      <c r="R48" s="258"/>
      <c r="S48" s="258"/>
      <c r="T48" s="258"/>
      <c r="U48" s="258"/>
      <c r="V48" s="258"/>
    </row>
    <row r="49" spans="1:22" ht="62.25" customHeight="1" x14ac:dyDescent="0.3">
      <c r="A49" s="390" t="s">
        <v>464</v>
      </c>
      <c r="B49" s="303" t="str">
        <f>Résultats!B50</f>
        <v>7.1</v>
      </c>
      <c r="C49" s="219" t="str">
        <f>Résultats!C50</f>
        <v>A</v>
      </c>
      <c r="D49" s="219" t="str">
        <f>Résultats!E50</f>
        <v>x</v>
      </c>
      <c r="E49" s="284" t="str">
        <f>Résultats!F50</f>
        <v>Chaque script est-il, si nécessaire, compatible avec les technologies d’assistance ?</v>
      </c>
      <c r="F49" s="276" t="s">
        <v>113</v>
      </c>
      <c r="G49" s="276"/>
      <c r="H49" s="22"/>
      <c r="I49" s="22"/>
      <c r="J49" s="22"/>
      <c r="K49" s="22"/>
      <c r="L49" s="22"/>
      <c r="M49" s="258"/>
      <c r="N49" s="258"/>
      <c r="O49" s="258"/>
      <c r="P49" s="258"/>
      <c r="Q49" s="258"/>
      <c r="R49" s="258"/>
      <c r="S49" s="258"/>
      <c r="T49" s="258"/>
      <c r="U49" s="258"/>
      <c r="V49" s="258"/>
    </row>
    <row r="50" spans="1:22" ht="62.25" customHeight="1" x14ac:dyDescent="0.3">
      <c r="A50" s="351"/>
      <c r="B50" s="303" t="str">
        <f>Résultats!B51</f>
        <v>7.2</v>
      </c>
      <c r="C50" s="219" t="str">
        <f>Résultats!C51</f>
        <v>A</v>
      </c>
      <c r="D50" s="219">
        <f>Résultats!E51</f>
        <v>0</v>
      </c>
      <c r="E50" s="284" t="str">
        <f>Résultats!F51</f>
        <v>Pour chaque script ayant une alternative, cette alternative est-elle pertinente ?</v>
      </c>
      <c r="F50" s="276" t="s">
        <v>113</v>
      </c>
      <c r="G50" s="276"/>
      <c r="H50" s="22"/>
      <c r="I50" s="22"/>
      <c r="J50" s="22"/>
      <c r="K50" s="22"/>
      <c r="L50" s="22"/>
      <c r="M50" s="258"/>
      <c r="N50" s="258"/>
      <c r="O50" s="258"/>
      <c r="P50" s="258"/>
      <c r="Q50" s="258"/>
      <c r="R50" s="258"/>
      <c r="S50" s="258"/>
      <c r="T50" s="258"/>
      <c r="U50" s="258"/>
      <c r="V50" s="258"/>
    </row>
    <row r="51" spans="1:22" ht="62.25" customHeight="1" x14ac:dyDescent="0.3">
      <c r="A51" s="351"/>
      <c r="B51" s="303" t="str">
        <f>Résultats!B52</f>
        <v>7.3</v>
      </c>
      <c r="C51" s="219" t="str">
        <f>Résultats!C52</f>
        <v>A</v>
      </c>
      <c r="D51" s="219" t="str">
        <f>Résultats!E52</f>
        <v>x</v>
      </c>
      <c r="E51" s="284" t="str">
        <f>Résultats!F52</f>
        <v>Chaque script est-il contrôlable par le clavier et par tout dispositif de pointage (hors cas particuliers) ?</v>
      </c>
      <c r="F51" s="276" t="s">
        <v>113</v>
      </c>
      <c r="G51" s="276"/>
      <c r="H51" s="22"/>
      <c r="I51" s="22"/>
      <c r="J51" s="22"/>
      <c r="K51" s="22"/>
      <c r="L51" s="22"/>
      <c r="M51" s="258"/>
      <c r="N51" s="258"/>
      <c r="O51" s="258"/>
      <c r="P51" s="258"/>
      <c r="Q51" s="258"/>
      <c r="R51" s="258"/>
      <c r="S51" s="258"/>
      <c r="T51" s="258"/>
      <c r="U51" s="258"/>
      <c r="V51" s="258"/>
    </row>
    <row r="52" spans="1:22" ht="62.25" customHeight="1" x14ac:dyDescent="0.3">
      <c r="A52" s="351"/>
      <c r="B52" s="303" t="str">
        <f>Résultats!B53</f>
        <v>7.4</v>
      </c>
      <c r="C52" s="219" t="str">
        <f>Résultats!C53</f>
        <v>A</v>
      </c>
      <c r="D52" s="219">
        <f>Résultats!E53</f>
        <v>0</v>
      </c>
      <c r="E52" s="284" t="str">
        <f>Résultats!F53</f>
        <v>Pour chaque script qui initie un changement de contexte, l’utilisateur est-il averti ou en a-t-il le contrôle ?</v>
      </c>
      <c r="F52" s="276" t="s">
        <v>113</v>
      </c>
      <c r="G52" s="276"/>
      <c r="H52" s="22"/>
      <c r="I52" s="22"/>
      <c r="J52" s="22"/>
      <c r="K52" s="22"/>
      <c r="L52" s="22"/>
      <c r="M52" s="258"/>
      <c r="N52" s="258"/>
      <c r="O52" s="258"/>
      <c r="P52" s="258"/>
      <c r="Q52" s="258"/>
      <c r="R52" s="258"/>
      <c r="S52" s="258"/>
      <c r="T52" s="258"/>
      <c r="U52" s="258"/>
      <c r="V52" s="258"/>
    </row>
    <row r="53" spans="1:22" ht="62.25" customHeight="1" x14ac:dyDescent="0.3">
      <c r="A53" s="352"/>
      <c r="B53" s="303" t="str">
        <f>Résultats!B54</f>
        <v>7.5</v>
      </c>
      <c r="C53" s="219" t="str">
        <f>Résultats!C54</f>
        <v>AA</v>
      </c>
      <c r="D53" s="219">
        <f>Résultats!E54</f>
        <v>0</v>
      </c>
      <c r="E53" s="284" t="str">
        <f>Résultats!F54</f>
        <v>Dans chaque page web, les messages de statut sont-ils correctement restitués par les technologies d’assistance ?</v>
      </c>
      <c r="F53" s="276" t="s">
        <v>113</v>
      </c>
      <c r="G53" s="276"/>
      <c r="H53" s="22"/>
      <c r="I53" s="22"/>
      <c r="J53" s="22"/>
      <c r="K53" s="22"/>
      <c r="L53" s="22"/>
      <c r="M53" s="258"/>
      <c r="N53" s="258"/>
      <c r="O53" s="258"/>
      <c r="P53" s="258"/>
      <c r="Q53" s="258"/>
      <c r="R53" s="258"/>
      <c r="S53" s="258"/>
      <c r="T53" s="258"/>
      <c r="U53" s="258"/>
      <c r="V53" s="258"/>
    </row>
    <row r="54" spans="1:22" ht="62.25" customHeight="1" x14ac:dyDescent="0.3">
      <c r="A54" s="390" t="s">
        <v>465</v>
      </c>
      <c r="B54" s="303" t="str">
        <f>Résultats!B55</f>
        <v>8.1</v>
      </c>
      <c r="C54" s="219" t="str">
        <f>Résultats!C55</f>
        <v>A</v>
      </c>
      <c r="D54" s="219">
        <f>Résultats!E55</f>
        <v>0</v>
      </c>
      <c r="E54" s="284" t="str">
        <f>Résultats!F55</f>
        <v>Chaque page web est-elle définie par un type de document ?</v>
      </c>
      <c r="F54" s="276" t="s">
        <v>113</v>
      </c>
      <c r="G54" s="276"/>
      <c r="H54" s="22"/>
      <c r="I54" s="22"/>
      <c r="J54" s="22"/>
      <c r="K54" s="22"/>
      <c r="L54" s="291" t="s">
        <v>504</v>
      </c>
      <c r="M54" s="258"/>
      <c r="N54" s="258"/>
      <c r="O54" s="258"/>
      <c r="P54" s="258"/>
      <c r="Q54" s="258"/>
      <c r="R54" s="258"/>
      <c r="S54" s="258"/>
      <c r="T54" s="258"/>
      <c r="U54" s="258"/>
      <c r="V54" s="258"/>
    </row>
    <row r="55" spans="1:22" ht="62.25" customHeight="1" x14ac:dyDescent="0.3">
      <c r="A55" s="351"/>
      <c r="B55" s="303" t="str">
        <f>Résultats!B56</f>
        <v>8.2</v>
      </c>
      <c r="C55" s="219" t="str">
        <f>Résultats!C56</f>
        <v>A</v>
      </c>
      <c r="D55" s="219">
        <f>Résultats!E56</f>
        <v>0</v>
      </c>
      <c r="E55" s="284" t="str">
        <f>Résultats!F56</f>
        <v>Pour chaque page web, le code source généré est-il valide selon le type de document spécifié ?</v>
      </c>
      <c r="F55" s="276" t="s">
        <v>113</v>
      </c>
      <c r="G55" s="276"/>
      <c r="H55" s="22"/>
      <c r="I55" s="22"/>
      <c r="J55" s="22"/>
      <c r="K55" s="22"/>
      <c r="L55" s="291" t="s">
        <v>504</v>
      </c>
      <c r="M55" s="258"/>
      <c r="N55" s="258"/>
      <c r="O55" s="258"/>
      <c r="P55" s="258"/>
      <c r="Q55" s="258"/>
      <c r="R55" s="258"/>
      <c r="S55" s="258"/>
      <c r="T55" s="258"/>
      <c r="U55" s="258"/>
      <c r="V55" s="258"/>
    </row>
    <row r="56" spans="1:22" ht="62.25" customHeight="1" x14ac:dyDescent="0.3">
      <c r="A56" s="351"/>
      <c r="B56" s="303" t="str">
        <f>Résultats!B57</f>
        <v>8.3</v>
      </c>
      <c r="C56" s="219" t="str">
        <f>Résultats!C57</f>
        <v>A</v>
      </c>
      <c r="D56" s="219" t="str">
        <f>Résultats!E57</f>
        <v>x</v>
      </c>
      <c r="E56" s="284" t="str">
        <f>Résultats!F57</f>
        <v>Dans chaque page web, la langue par défaut est-elle présente ?</v>
      </c>
      <c r="F56" s="276" t="s">
        <v>113</v>
      </c>
      <c r="G56" s="276"/>
      <c r="H56" s="22"/>
      <c r="I56" s="22"/>
      <c r="J56" s="22"/>
      <c r="K56" s="22"/>
      <c r="L56" s="22"/>
      <c r="M56" s="258"/>
      <c r="N56" s="258"/>
      <c r="O56" s="258"/>
      <c r="P56" s="258"/>
      <c r="Q56" s="258"/>
      <c r="R56" s="258"/>
      <c r="S56" s="258"/>
      <c r="T56" s="258"/>
      <c r="U56" s="258"/>
      <c r="V56" s="258"/>
    </row>
    <row r="57" spans="1:22" ht="62.25" customHeight="1" x14ac:dyDescent="0.3">
      <c r="A57" s="351"/>
      <c r="B57" s="303" t="str">
        <f>Résultats!B58</f>
        <v>8.4</v>
      </c>
      <c r="C57" s="219" t="str">
        <f>Résultats!C58</f>
        <v>A</v>
      </c>
      <c r="D57" s="219" t="str">
        <f>Résultats!E58</f>
        <v>x</v>
      </c>
      <c r="E57" s="284" t="str">
        <f>Résultats!F58</f>
        <v>Pour chaque page web ayant une langue par défaut, le code de langue est-il pertinent ?</v>
      </c>
      <c r="F57" s="276" t="s">
        <v>113</v>
      </c>
      <c r="G57" s="276"/>
      <c r="H57" s="22"/>
      <c r="I57" s="22"/>
      <c r="J57" s="22"/>
      <c r="K57" s="22"/>
      <c r="L57" s="22"/>
      <c r="M57" s="258"/>
      <c r="N57" s="258"/>
      <c r="O57" s="258"/>
      <c r="P57" s="258"/>
      <c r="Q57" s="258"/>
      <c r="R57" s="258"/>
      <c r="S57" s="258"/>
      <c r="T57" s="258"/>
      <c r="U57" s="258"/>
      <c r="V57" s="258"/>
    </row>
    <row r="58" spans="1:22" ht="62.25" customHeight="1" x14ac:dyDescent="0.3">
      <c r="A58" s="351"/>
      <c r="B58" s="218" t="str">
        <f>Résultats!B59</f>
        <v>8.5</v>
      </c>
      <c r="C58" s="219" t="str">
        <f>Résultats!C59</f>
        <v>A</v>
      </c>
      <c r="D58" s="219" t="str">
        <f>Résultats!E59</f>
        <v>x</v>
      </c>
      <c r="E58" s="284" t="str">
        <f>Résultats!F59</f>
        <v>Chaque page web a-t-elle un titre de page ?</v>
      </c>
      <c r="F58" s="276" t="s">
        <v>113</v>
      </c>
      <c r="G58" s="276"/>
      <c r="H58" s="22"/>
      <c r="I58" s="22"/>
      <c r="J58" s="22"/>
      <c r="K58" s="22"/>
      <c r="L58" s="22"/>
      <c r="M58" s="258"/>
      <c r="N58" s="258"/>
      <c r="O58" s="258"/>
      <c r="P58" s="258"/>
      <c r="Q58" s="258"/>
      <c r="R58" s="258"/>
      <c r="S58" s="258"/>
      <c r="T58" s="258"/>
      <c r="U58" s="258"/>
      <c r="V58" s="258"/>
    </row>
    <row r="59" spans="1:22" ht="62.25" customHeight="1" x14ac:dyDescent="0.3">
      <c r="A59" s="351"/>
      <c r="B59" s="218" t="str">
        <f>Résultats!B60</f>
        <v>8.6</v>
      </c>
      <c r="C59" s="219" t="str">
        <f>Résultats!C60</f>
        <v>A</v>
      </c>
      <c r="D59" s="219">
        <f>Résultats!E60</f>
        <v>0</v>
      </c>
      <c r="E59" s="284" t="str">
        <f>Résultats!F60</f>
        <v>Pour chaque page web ayant un titre de page, ce titre est-il pertinent ?</v>
      </c>
      <c r="F59" s="276" t="s">
        <v>113</v>
      </c>
      <c r="G59" s="276"/>
      <c r="H59" s="22"/>
      <c r="I59" s="22"/>
      <c r="J59" s="22"/>
      <c r="K59" s="22"/>
      <c r="L59" s="22"/>
      <c r="M59" s="258"/>
      <c r="N59" s="258"/>
      <c r="O59" s="258"/>
      <c r="P59" s="258"/>
      <c r="Q59" s="258"/>
      <c r="R59" s="258"/>
      <c r="S59" s="258"/>
      <c r="T59" s="258"/>
      <c r="U59" s="258"/>
      <c r="V59" s="258"/>
    </row>
    <row r="60" spans="1:22" ht="62.25" customHeight="1" x14ac:dyDescent="0.3">
      <c r="A60" s="351"/>
      <c r="B60" s="218" t="str">
        <f>Résultats!B61</f>
        <v>8.7</v>
      </c>
      <c r="C60" s="219" t="str">
        <f>Résultats!C61</f>
        <v>AA</v>
      </c>
      <c r="D60" s="219">
        <f>Résultats!E61</f>
        <v>0</v>
      </c>
      <c r="E60" s="284" t="str">
        <f>Résultats!F61</f>
        <v>Dans chaque page web, chaque changement de langue est-il indiqué dans le code source (hors cas particuliers) ?</v>
      </c>
      <c r="F60" s="276" t="s">
        <v>113</v>
      </c>
      <c r="G60" s="276"/>
      <c r="H60" s="22"/>
      <c r="I60" s="22"/>
      <c r="J60" s="22"/>
      <c r="K60" s="22"/>
      <c r="L60" s="22"/>
      <c r="M60" s="258"/>
      <c r="N60" s="258"/>
      <c r="O60" s="258"/>
      <c r="P60" s="258"/>
      <c r="Q60" s="258"/>
      <c r="R60" s="258"/>
      <c r="S60" s="258"/>
      <c r="T60" s="258"/>
      <c r="U60" s="258"/>
      <c r="V60" s="258"/>
    </row>
    <row r="61" spans="1:22" ht="62.25" customHeight="1" x14ac:dyDescent="0.3">
      <c r="A61" s="351"/>
      <c r="B61" s="218" t="str">
        <f>Résultats!B62</f>
        <v>8.8</v>
      </c>
      <c r="C61" s="219" t="str">
        <f>Résultats!C62</f>
        <v>AA</v>
      </c>
      <c r="D61" s="219">
        <f>Résultats!E62</f>
        <v>0</v>
      </c>
      <c r="E61" s="284" t="str">
        <f>Résultats!F62</f>
        <v>Dans chaque page web, le code de langue de chaque changement de langue est-il valide et pertinent ?</v>
      </c>
      <c r="F61" s="276" t="s">
        <v>113</v>
      </c>
      <c r="G61" s="276"/>
      <c r="H61" s="22"/>
      <c r="I61" s="22"/>
      <c r="J61" s="22"/>
      <c r="K61" s="22"/>
      <c r="L61" s="22"/>
      <c r="M61" s="258"/>
      <c r="N61" s="258"/>
      <c r="O61" s="258"/>
      <c r="P61" s="258"/>
      <c r="Q61" s="258"/>
      <c r="R61" s="258"/>
      <c r="S61" s="258"/>
      <c r="T61" s="258"/>
      <c r="U61" s="258"/>
      <c r="V61" s="258"/>
    </row>
    <row r="62" spans="1:22" ht="62.25" customHeight="1" x14ac:dyDescent="0.3">
      <c r="A62" s="351"/>
      <c r="B62" s="218" t="str">
        <f>Résultats!B63</f>
        <v>8.9</v>
      </c>
      <c r="C62" s="219" t="str">
        <f>Résultats!C63</f>
        <v>A</v>
      </c>
      <c r="D62" s="219">
        <f>Résultats!E63</f>
        <v>0</v>
      </c>
      <c r="E62" s="284" t="str">
        <f>Résultats!F63</f>
        <v>Dans chaque page web, les balises ne doivent pas être utilisées uniquement à des fins de présentation. Cette règle est-elle respectée ?</v>
      </c>
      <c r="F62" s="276" t="s">
        <v>113</v>
      </c>
      <c r="G62" s="276"/>
      <c r="H62" s="22"/>
      <c r="I62" s="22"/>
      <c r="J62" s="22"/>
      <c r="K62" s="22"/>
      <c r="L62" s="22"/>
      <c r="M62" s="258"/>
      <c r="N62" s="258"/>
      <c r="O62" s="258"/>
      <c r="P62" s="258"/>
      <c r="Q62" s="258"/>
      <c r="R62" s="258"/>
      <c r="S62" s="258"/>
      <c r="T62" s="258"/>
      <c r="U62" s="258"/>
      <c r="V62" s="258"/>
    </row>
    <row r="63" spans="1:22" ht="62.25" customHeight="1" x14ac:dyDescent="0.3">
      <c r="A63" s="352"/>
      <c r="B63" s="303" t="str">
        <f>Résultats!B64</f>
        <v>8.10</v>
      </c>
      <c r="C63" s="219" t="str">
        <f>Résultats!C64</f>
        <v>A</v>
      </c>
      <c r="D63" s="219">
        <f>Résultats!E64</f>
        <v>0</v>
      </c>
      <c r="E63" s="284" t="str">
        <f>Résultats!F64</f>
        <v>Dans chaque page web, les changements du sens de lecture sont-ils signalés ?</v>
      </c>
      <c r="F63" s="276" t="s">
        <v>113</v>
      </c>
      <c r="G63" s="276"/>
      <c r="H63" s="22"/>
      <c r="I63" s="22"/>
      <c r="J63" s="22"/>
      <c r="K63" s="22"/>
      <c r="L63" s="22"/>
      <c r="M63" s="258"/>
      <c r="N63" s="258"/>
      <c r="O63" s="258"/>
      <c r="P63" s="258"/>
      <c r="Q63" s="258"/>
      <c r="R63" s="258"/>
      <c r="S63" s="258"/>
      <c r="T63" s="258"/>
      <c r="U63" s="258"/>
      <c r="V63" s="258"/>
    </row>
    <row r="64" spans="1:22" ht="62.25" customHeight="1" x14ac:dyDescent="0.3">
      <c r="A64" s="390" t="s">
        <v>466</v>
      </c>
      <c r="B64" s="303" t="str">
        <f>Résultats!B65</f>
        <v>9.1</v>
      </c>
      <c r="C64" s="219" t="str">
        <f>Résultats!C65</f>
        <v>A</v>
      </c>
      <c r="D64" s="219" t="str">
        <f>Résultats!E65</f>
        <v>x</v>
      </c>
      <c r="E64" s="284" t="str">
        <f>Résultats!F65</f>
        <v>Dans chaque page web, l’information est-elle structurée par l’utilisation appropriée de titres ?</v>
      </c>
      <c r="F64" s="276" t="s">
        <v>113</v>
      </c>
      <c r="G64" s="276"/>
      <c r="H64" s="22"/>
      <c r="I64" s="22"/>
      <c r="J64" s="22"/>
      <c r="K64" s="22"/>
      <c r="L64" s="22"/>
      <c r="M64" s="258"/>
      <c r="N64" s="258"/>
      <c r="O64" s="258"/>
      <c r="P64" s="258"/>
      <c r="Q64" s="258"/>
      <c r="R64" s="258"/>
      <c r="S64" s="258"/>
      <c r="T64" s="258"/>
      <c r="U64" s="258"/>
      <c r="V64" s="258"/>
    </row>
    <row r="65" spans="1:22" ht="62.25" customHeight="1" x14ac:dyDescent="0.3">
      <c r="A65" s="351"/>
      <c r="B65" s="303" t="str">
        <f>Résultats!B66</f>
        <v>9.2</v>
      </c>
      <c r="C65" s="219" t="str">
        <f>Résultats!C66</f>
        <v>A</v>
      </c>
      <c r="D65" s="219">
        <f>Résultats!E66</f>
        <v>0</v>
      </c>
      <c r="E65" s="284" t="str">
        <f>Résultats!F66</f>
        <v>Dans chaque page web, la structure du document est-elle cohérente (hors cas particuliers) ?</v>
      </c>
      <c r="F65" s="276" t="s">
        <v>113</v>
      </c>
      <c r="G65" s="276"/>
      <c r="H65" s="22"/>
      <c r="I65" s="22"/>
      <c r="J65" s="22"/>
      <c r="K65" s="22"/>
      <c r="L65" s="22"/>
      <c r="M65" s="258"/>
      <c r="N65" s="258"/>
      <c r="O65" s="258"/>
      <c r="P65" s="258"/>
      <c r="Q65" s="258"/>
      <c r="R65" s="258"/>
      <c r="S65" s="258"/>
      <c r="T65" s="258"/>
      <c r="U65" s="258"/>
      <c r="V65" s="258"/>
    </row>
    <row r="66" spans="1:22" ht="62.25" customHeight="1" x14ac:dyDescent="0.3">
      <c r="A66" s="351"/>
      <c r="B66" s="303" t="str">
        <f>Résultats!B67</f>
        <v>9.3</v>
      </c>
      <c r="C66" s="219" t="str">
        <f>Résultats!C67</f>
        <v>A</v>
      </c>
      <c r="D66" s="219">
        <f>Résultats!E67</f>
        <v>0</v>
      </c>
      <c r="E66" s="284" t="str">
        <f>Résultats!F67</f>
        <v>Dans chaque page web, chaque liste est-elle correctement structurée ?</v>
      </c>
      <c r="F66" s="276" t="s">
        <v>113</v>
      </c>
      <c r="G66" s="276"/>
      <c r="H66" s="22"/>
      <c r="I66" s="22"/>
      <c r="J66" s="22"/>
      <c r="K66" s="22"/>
      <c r="L66" s="22"/>
      <c r="M66" s="258"/>
      <c r="N66" s="258"/>
      <c r="O66" s="258"/>
      <c r="P66" s="258"/>
      <c r="Q66" s="258"/>
      <c r="R66" s="258"/>
      <c r="S66" s="258"/>
      <c r="T66" s="258"/>
      <c r="U66" s="258"/>
      <c r="V66" s="258"/>
    </row>
    <row r="67" spans="1:22" ht="62.25" customHeight="1" x14ac:dyDescent="0.3">
      <c r="A67" s="352"/>
      <c r="B67" s="303" t="str">
        <f>Résultats!B68</f>
        <v>9.4</v>
      </c>
      <c r="C67" s="219" t="str">
        <f>Résultats!C68</f>
        <v>A</v>
      </c>
      <c r="D67" s="219">
        <f>Résultats!E68</f>
        <v>0</v>
      </c>
      <c r="E67" s="284" t="str">
        <f>Résultats!F68</f>
        <v>Dans chaque page web, chaque citation est-elle correctement indiquée ?</v>
      </c>
      <c r="F67" s="276" t="s">
        <v>113</v>
      </c>
      <c r="G67" s="276"/>
      <c r="H67" s="22"/>
      <c r="I67" s="22"/>
      <c r="J67" s="22"/>
      <c r="K67" s="22"/>
      <c r="L67" s="22"/>
      <c r="M67" s="258"/>
      <c r="N67" s="258"/>
      <c r="O67" s="258"/>
      <c r="P67" s="258"/>
      <c r="Q67" s="258"/>
      <c r="R67" s="258"/>
      <c r="S67" s="258"/>
      <c r="T67" s="258"/>
      <c r="U67" s="258"/>
      <c r="V67" s="258"/>
    </row>
    <row r="68" spans="1:22" ht="62.25" customHeight="1" x14ac:dyDescent="0.3">
      <c r="A68" s="390" t="s">
        <v>467</v>
      </c>
      <c r="B68" s="303" t="str">
        <f>Résultats!B69</f>
        <v>10.1</v>
      </c>
      <c r="C68" s="219" t="str">
        <f>Résultats!C69</f>
        <v>A</v>
      </c>
      <c r="D68" s="219">
        <f>Résultats!E69</f>
        <v>0</v>
      </c>
      <c r="E68" s="284" t="str">
        <f>Résultats!F69</f>
        <v>Dans le site web, des feuilles de styles sont-elles utilisées pour contrôler la présentation de l’information ?</v>
      </c>
      <c r="F68" s="276" t="s">
        <v>113</v>
      </c>
      <c r="G68" s="276"/>
      <c r="H68" s="22"/>
      <c r="I68" s="22"/>
      <c r="J68" s="22"/>
      <c r="K68" s="22"/>
      <c r="L68" s="22"/>
      <c r="M68" s="258"/>
      <c r="N68" s="258"/>
      <c r="O68" s="258"/>
      <c r="P68" s="258"/>
      <c r="Q68" s="258"/>
      <c r="R68" s="258"/>
      <c r="S68" s="258"/>
      <c r="T68" s="258"/>
      <c r="U68" s="258"/>
      <c r="V68" s="258"/>
    </row>
    <row r="69" spans="1:22" ht="62.25" customHeight="1" x14ac:dyDescent="0.3">
      <c r="A69" s="351"/>
      <c r="B69" s="303" t="str">
        <f>Résultats!B70</f>
        <v>10.2</v>
      </c>
      <c r="C69" s="219" t="str">
        <f>Résultats!C70</f>
        <v>A</v>
      </c>
      <c r="D69" s="219">
        <f>Résultats!E70</f>
        <v>0</v>
      </c>
      <c r="E69" s="284" t="str">
        <f>Résultats!F70</f>
        <v>Dans chaque page web, le contenu visible porteur d’information reste-t-il présent lorsque les feuilles de styles sont désactivées ?</v>
      </c>
      <c r="F69" s="276" t="s">
        <v>113</v>
      </c>
      <c r="G69" s="276"/>
      <c r="H69" s="22"/>
      <c r="I69" s="22"/>
      <c r="J69" s="22"/>
      <c r="K69" s="22"/>
      <c r="L69" s="22"/>
      <c r="M69" s="258"/>
      <c r="N69" s="258"/>
      <c r="O69" s="258"/>
      <c r="P69" s="258"/>
      <c r="Q69" s="258"/>
      <c r="R69" s="258"/>
      <c r="S69" s="258"/>
      <c r="T69" s="258"/>
      <c r="U69" s="258"/>
      <c r="V69" s="258"/>
    </row>
    <row r="70" spans="1:22" ht="62.25" customHeight="1" x14ac:dyDescent="0.3">
      <c r="A70" s="351"/>
      <c r="B70" s="303" t="str">
        <f>Résultats!B71</f>
        <v>10.3</v>
      </c>
      <c r="C70" s="219" t="str">
        <f>Résultats!C71</f>
        <v>A</v>
      </c>
      <c r="D70" s="219" t="str">
        <f>Résultats!E71</f>
        <v>x</v>
      </c>
      <c r="E70" s="284" t="str">
        <f>Résultats!F71</f>
        <v>Dans chaque page web, l’information reste-t-elle compréhensible lorsque les feuilles de styles sont désactivées ?</v>
      </c>
      <c r="F70" s="276" t="s">
        <v>113</v>
      </c>
      <c r="G70" s="276"/>
      <c r="H70" s="22"/>
      <c r="I70" s="22"/>
      <c r="J70" s="22"/>
      <c r="K70" s="22"/>
      <c r="L70" s="22"/>
      <c r="M70" s="258"/>
      <c r="N70" s="258"/>
      <c r="O70" s="258"/>
      <c r="P70" s="258"/>
      <c r="Q70" s="258"/>
      <c r="R70" s="258"/>
      <c r="S70" s="258"/>
      <c r="T70" s="258"/>
      <c r="U70" s="258"/>
      <c r="V70" s="258"/>
    </row>
    <row r="71" spans="1:22" ht="62.25" customHeight="1" x14ac:dyDescent="0.3">
      <c r="A71" s="351"/>
      <c r="B71" s="303" t="str">
        <f>Résultats!B72</f>
        <v>10.4</v>
      </c>
      <c r="C71" s="219" t="str">
        <f>Résultats!C72</f>
        <v>AA</v>
      </c>
      <c r="D71" s="219">
        <f>Résultats!E72</f>
        <v>0</v>
      </c>
      <c r="E71" s="284" t="str">
        <f>Résultats!F72</f>
        <v>Dans chaque page web, le texte reste-t-il lisible lorsque la taille des caractères est augmentée jusqu’à 200%, au moins (hors cas particuliers) ?</v>
      </c>
      <c r="F71" s="276" t="s">
        <v>113</v>
      </c>
      <c r="G71" s="276"/>
      <c r="H71" s="22"/>
      <c r="I71" s="22"/>
      <c r="J71" s="22"/>
      <c r="K71" s="22"/>
      <c r="L71" s="22"/>
      <c r="M71" s="258"/>
      <c r="N71" s="258"/>
      <c r="O71" s="258"/>
      <c r="P71" s="258"/>
      <c r="Q71" s="258"/>
      <c r="R71" s="258"/>
      <c r="S71" s="258"/>
      <c r="T71" s="258"/>
      <c r="U71" s="258"/>
      <c r="V71" s="258"/>
    </row>
    <row r="72" spans="1:22" ht="62.25" customHeight="1" x14ac:dyDescent="0.3">
      <c r="A72" s="351"/>
      <c r="B72" s="303" t="str">
        <f>Résultats!B73</f>
        <v>10.5</v>
      </c>
      <c r="C72" s="219" t="str">
        <f>Résultats!C73</f>
        <v>AA</v>
      </c>
      <c r="D72" s="219">
        <f>Résultats!E73</f>
        <v>0</v>
      </c>
      <c r="E72" s="284" t="str">
        <f>Résultats!F73</f>
        <v>Dans chaque page web, les déclarations CSS de couleurs de fond d’élément et de police sont-elles correctement utilisées ?</v>
      </c>
      <c r="F72" s="276" t="s">
        <v>113</v>
      </c>
      <c r="G72" s="276"/>
      <c r="H72" s="22"/>
      <c r="I72" s="22"/>
      <c r="J72" s="22"/>
      <c r="K72" s="22"/>
      <c r="L72" s="22"/>
      <c r="M72" s="258"/>
      <c r="N72" s="258"/>
      <c r="O72" s="258"/>
      <c r="P72" s="258"/>
      <c r="Q72" s="258"/>
      <c r="R72" s="258"/>
      <c r="S72" s="258"/>
      <c r="T72" s="258"/>
      <c r="U72" s="258"/>
      <c r="V72" s="258"/>
    </row>
    <row r="73" spans="1:22" ht="62.25" customHeight="1" x14ac:dyDescent="0.3">
      <c r="A73" s="351"/>
      <c r="B73" s="303" t="str">
        <f>Résultats!B74</f>
        <v>10.6</v>
      </c>
      <c r="C73" s="219" t="str">
        <f>Résultats!C74</f>
        <v>A</v>
      </c>
      <c r="D73" s="219" t="str">
        <f>Résultats!E74</f>
        <v>x</v>
      </c>
      <c r="E73" s="284" t="str">
        <f>Résultats!F74</f>
        <v>Dans chaque page web, chaque lien dont la nature n’est pas évidente est-il visible par rapport au texte environnant ?</v>
      </c>
      <c r="F73" s="276" t="s">
        <v>113</v>
      </c>
      <c r="G73" s="276"/>
      <c r="H73" s="22"/>
      <c r="I73" s="22"/>
      <c r="J73" s="22"/>
      <c r="K73" s="22"/>
      <c r="L73" s="22"/>
      <c r="M73" s="258"/>
      <c r="N73" s="258"/>
      <c r="O73" s="258"/>
      <c r="P73" s="258"/>
      <c r="Q73" s="258"/>
      <c r="R73" s="258"/>
      <c r="S73" s="258"/>
      <c r="T73" s="258"/>
      <c r="U73" s="258"/>
      <c r="V73" s="258"/>
    </row>
    <row r="74" spans="1:22" ht="62.25" customHeight="1" x14ac:dyDescent="0.3">
      <c r="A74" s="351"/>
      <c r="B74" s="303" t="str">
        <f>Résultats!B75</f>
        <v>10.7</v>
      </c>
      <c r="C74" s="219" t="str">
        <f>Résultats!C75</f>
        <v>A</v>
      </c>
      <c r="D74" s="219" t="str">
        <f>Résultats!E75</f>
        <v>x</v>
      </c>
      <c r="E74" s="284" t="str">
        <f>Résultats!F75</f>
        <v>Dans chaque page web, pour chaque élément recevant le focus, la prise de focus est-elle visible ?</v>
      </c>
      <c r="F74" s="276" t="s">
        <v>113</v>
      </c>
      <c r="G74" s="276"/>
      <c r="H74" s="22"/>
      <c r="I74" s="22"/>
      <c r="J74" s="22"/>
      <c r="K74" s="22"/>
      <c r="L74" s="22"/>
      <c r="M74" s="258"/>
      <c r="N74" s="258"/>
      <c r="O74" s="258"/>
      <c r="P74" s="258"/>
      <c r="Q74" s="258"/>
      <c r="R74" s="258"/>
      <c r="S74" s="258"/>
      <c r="T74" s="258"/>
      <c r="U74" s="258"/>
      <c r="V74" s="258"/>
    </row>
    <row r="75" spans="1:22" ht="62.25" customHeight="1" x14ac:dyDescent="0.3">
      <c r="A75" s="351"/>
      <c r="B75" s="303" t="str">
        <f>Résultats!B76</f>
        <v>10.8</v>
      </c>
      <c r="C75" s="219" t="str">
        <f>Résultats!C76</f>
        <v>A</v>
      </c>
      <c r="D75" s="219">
        <f>Résultats!E76</f>
        <v>0</v>
      </c>
      <c r="E75" s="284" t="str">
        <f>Résultats!F76</f>
        <v>Pour chaque page web, les contenus cachés ont-ils vocation à être ignorés par les technologies d’assistance ?</v>
      </c>
      <c r="F75" s="276" t="s">
        <v>113</v>
      </c>
      <c r="G75" s="276"/>
      <c r="H75" s="22"/>
      <c r="I75" s="22"/>
      <c r="J75" s="22"/>
      <c r="K75" s="22"/>
      <c r="L75" s="22"/>
      <c r="M75" s="258"/>
      <c r="N75" s="258"/>
      <c r="O75" s="258"/>
      <c r="P75" s="258"/>
      <c r="Q75" s="258"/>
      <c r="R75" s="258"/>
      <c r="S75" s="258"/>
      <c r="T75" s="258"/>
      <c r="U75" s="258"/>
      <c r="V75" s="258"/>
    </row>
    <row r="76" spans="1:22" ht="62.25" customHeight="1" x14ac:dyDescent="0.3">
      <c r="A76" s="351"/>
      <c r="B76" s="303" t="str">
        <f>Résultats!B77</f>
        <v>10.9</v>
      </c>
      <c r="C76" s="219" t="str">
        <f>Résultats!C77</f>
        <v>A</v>
      </c>
      <c r="D76" s="219">
        <f>Résultats!E77</f>
        <v>0</v>
      </c>
      <c r="E76" s="284" t="str">
        <f>Résultats!F77</f>
        <v>Dans chaque page web, l’information ne doit pas être donnée uniquement par la forme, taille ou position. Cette règle est-elle respectée ?</v>
      </c>
      <c r="F76" s="276" t="s">
        <v>113</v>
      </c>
      <c r="G76" s="276"/>
      <c r="H76" s="22"/>
      <c r="I76" s="22"/>
      <c r="J76" s="22"/>
      <c r="K76" s="22"/>
      <c r="L76" s="22"/>
      <c r="M76" s="258"/>
      <c r="N76" s="258"/>
      <c r="O76" s="258"/>
      <c r="P76" s="258"/>
      <c r="Q76" s="258"/>
      <c r="R76" s="258"/>
      <c r="S76" s="258"/>
      <c r="T76" s="258"/>
      <c r="U76" s="258"/>
      <c r="V76" s="258"/>
    </row>
    <row r="77" spans="1:22" ht="62.25" customHeight="1" x14ac:dyDescent="0.3">
      <c r="A77" s="351"/>
      <c r="B77" s="303" t="str">
        <f>Résultats!B78</f>
        <v>10.10</v>
      </c>
      <c r="C77" s="219" t="str">
        <f>Résultats!C78</f>
        <v>A</v>
      </c>
      <c r="D77" s="219">
        <f>Résultats!E78</f>
        <v>0</v>
      </c>
      <c r="E77" s="284" t="str">
        <f>Résultats!F78</f>
        <v>Dans chaque page web, l’information ne doit pas être donnée par la forme, taille ou position uniquement. Cette règle est-elle implémentée de façon pertinente ?</v>
      </c>
      <c r="F77" s="276" t="s">
        <v>113</v>
      </c>
      <c r="G77" s="276"/>
      <c r="H77" s="22"/>
      <c r="I77" s="22"/>
      <c r="J77" s="22"/>
      <c r="K77" s="22"/>
      <c r="L77" s="22"/>
      <c r="M77" s="258"/>
      <c r="N77" s="258"/>
      <c r="O77" s="258"/>
      <c r="P77" s="258"/>
      <c r="Q77" s="258"/>
      <c r="R77" s="258"/>
      <c r="S77" s="258"/>
      <c r="T77" s="258"/>
      <c r="U77" s="258"/>
      <c r="V77" s="258"/>
    </row>
    <row r="78" spans="1:22" ht="62.25" customHeight="1" x14ac:dyDescent="0.3">
      <c r="A78" s="351"/>
      <c r="B78" s="303" t="str">
        <f>Résultats!B79</f>
        <v>10.11</v>
      </c>
      <c r="C78" s="219" t="str">
        <f>Résultats!C79</f>
        <v>AA</v>
      </c>
      <c r="D78" s="219">
        <f>Résultats!E79</f>
        <v>0</v>
      </c>
      <c r="E78" s="284"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113</v>
      </c>
      <c r="G78" s="276"/>
      <c r="H78" s="22"/>
      <c r="I78" s="22"/>
      <c r="J78" s="22"/>
      <c r="K78" s="22"/>
      <c r="L78" s="22"/>
      <c r="M78" s="258"/>
      <c r="N78" s="258"/>
      <c r="O78" s="258"/>
      <c r="P78" s="258"/>
      <c r="Q78" s="258"/>
      <c r="R78" s="258"/>
      <c r="S78" s="258"/>
      <c r="T78" s="258"/>
      <c r="U78" s="258"/>
      <c r="V78" s="258"/>
    </row>
    <row r="79" spans="1:22" ht="62.25" customHeight="1" x14ac:dyDescent="0.3">
      <c r="A79" s="351"/>
      <c r="B79" s="303" t="str">
        <f>Résultats!B80</f>
        <v>10.12</v>
      </c>
      <c r="C79" s="219" t="str">
        <f>Résultats!C80</f>
        <v>AA</v>
      </c>
      <c r="D79" s="219">
        <f>Résultats!E80</f>
        <v>0</v>
      </c>
      <c r="E79" s="284" t="str">
        <f>Résultats!F80</f>
        <v>Dans chaque page web, les propriétés d’espacement du texte peuvent-elles être redéfinies par l’utilisateur sans perte de contenu ou de fonctionnalité (hors cas particuliers) ?</v>
      </c>
      <c r="F79" s="276" t="s">
        <v>113</v>
      </c>
      <c r="G79" s="276"/>
      <c r="H79" s="22"/>
      <c r="I79" s="22"/>
      <c r="J79" s="22"/>
      <c r="K79" s="22"/>
      <c r="L79" s="22"/>
      <c r="M79" s="258"/>
      <c r="N79" s="258"/>
      <c r="O79" s="258"/>
      <c r="P79" s="258"/>
      <c r="Q79" s="258"/>
      <c r="R79" s="258"/>
      <c r="S79" s="258"/>
      <c r="T79" s="258"/>
      <c r="U79" s="258"/>
      <c r="V79" s="258"/>
    </row>
    <row r="80" spans="1:22" ht="62.25" customHeight="1" x14ac:dyDescent="0.3">
      <c r="A80" s="351"/>
      <c r="B80" s="303" t="str">
        <f>Résultats!B81</f>
        <v>10.13</v>
      </c>
      <c r="C80" s="219" t="str">
        <f>Résultats!C81</f>
        <v>AA</v>
      </c>
      <c r="D80" s="219">
        <f>Résultats!E81</f>
        <v>0</v>
      </c>
      <c r="E80" s="284" t="str">
        <f>Résultats!F81</f>
        <v>Dans chaque page web, les contenus additionnels apparaissant à la prise de focus ou au survol d’un composant d’interface sont-ils contrôlables par l’utilisateur (hors cas particuliers) ?</v>
      </c>
      <c r="F80" s="276" t="s">
        <v>113</v>
      </c>
      <c r="G80" s="276"/>
      <c r="H80" s="22"/>
      <c r="I80" s="22"/>
      <c r="J80" s="22"/>
      <c r="K80" s="22"/>
      <c r="L80" s="22"/>
      <c r="M80" s="258"/>
      <c r="N80" s="258"/>
      <c r="O80" s="258"/>
      <c r="P80" s="258"/>
      <c r="Q80" s="258"/>
      <c r="R80" s="258"/>
      <c r="S80" s="258"/>
      <c r="T80" s="258"/>
      <c r="U80" s="258"/>
      <c r="V80" s="258"/>
    </row>
    <row r="81" spans="1:22" ht="62.25" customHeight="1" x14ac:dyDescent="0.3">
      <c r="A81" s="352"/>
      <c r="B81" s="303" t="str">
        <f>Résultats!B82</f>
        <v>10.14</v>
      </c>
      <c r="C81" s="219" t="str">
        <f>Résultats!C82</f>
        <v>A</v>
      </c>
      <c r="D81" s="219">
        <f>Résultats!E82</f>
        <v>0</v>
      </c>
      <c r="E81" s="284" t="str">
        <f>Résultats!F82</f>
        <v>Dans chaque page web, les contenus additionnels apparaissant via les styles CSS uniquement peuvent-ils être rendus visibles au clavier et par tout dispositif de pointage ?</v>
      </c>
      <c r="F81" s="276" t="s">
        <v>113</v>
      </c>
      <c r="G81" s="276"/>
      <c r="H81" s="22"/>
      <c r="I81" s="22"/>
      <c r="J81" s="22"/>
      <c r="K81" s="22"/>
      <c r="L81" s="22"/>
      <c r="M81" s="258"/>
      <c r="N81" s="258"/>
      <c r="O81" s="258"/>
      <c r="P81" s="258"/>
      <c r="Q81" s="258"/>
      <c r="R81" s="258"/>
      <c r="S81" s="258"/>
      <c r="T81" s="258"/>
      <c r="U81" s="258"/>
      <c r="V81" s="258"/>
    </row>
    <row r="82" spans="1:22" ht="62.25" customHeight="1" x14ac:dyDescent="0.3">
      <c r="A82" s="390" t="s">
        <v>95</v>
      </c>
      <c r="B82" s="303" t="str">
        <f>Résultats!B83</f>
        <v>11.1</v>
      </c>
      <c r="C82" s="219" t="str">
        <f>Résultats!C83</f>
        <v>A</v>
      </c>
      <c r="D82" s="219" t="str">
        <f>Résultats!E83</f>
        <v>x</v>
      </c>
      <c r="E82" s="284" t="str">
        <f>Résultats!F83</f>
        <v>Chaque champ de formulaire a-t-il une étiquette ?</v>
      </c>
      <c r="F82" s="276" t="s">
        <v>113</v>
      </c>
      <c r="G82" s="276"/>
      <c r="H82" s="22"/>
      <c r="I82" s="22"/>
      <c r="J82" s="22"/>
      <c r="K82" s="22"/>
      <c r="L82" s="22"/>
      <c r="M82" s="258"/>
      <c r="N82" s="258"/>
      <c r="O82" s="258"/>
      <c r="P82" s="258"/>
      <c r="Q82" s="258"/>
      <c r="R82" s="258"/>
      <c r="S82" s="258"/>
      <c r="T82" s="258"/>
      <c r="U82" s="258"/>
      <c r="V82" s="258"/>
    </row>
    <row r="83" spans="1:22" ht="62.25" customHeight="1" x14ac:dyDescent="0.3">
      <c r="A83" s="351"/>
      <c r="B83" s="303" t="str">
        <f>Résultats!B84</f>
        <v>11.2</v>
      </c>
      <c r="C83" s="219" t="str">
        <f>Résultats!C84</f>
        <v>A</v>
      </c>
      <c r="D83" s="219" t="str">
        <f>Résultats!E84</f>
        <v>x</v>
      </c>
      <c r="E83" s="284" t="str">
        <f>Résultats!F84</f>
        <v>Chaque étiquette associée à un champ de formulaire est-elle pertinente (hors cas particuliers) ?</v>
      </c>
      <c r="F83" s="276" t="s">
        <v>113</v>
      </c>
      <c r="G83" s="276"/>
      <c r="H83" s="22"/>
      <c r="I83" s="22"/>
      <c r="J83" s="22"/>
      <c r="K83" s="22"/>
      <c r="L83" s="22"/>
      <c r="M83" s="258"/>
      <c r="N83" s="258"/>
      <c r="O83" s="258"/>
      <c r="P83" s="258"/>
      <c r="Q83" s="258"/>
      <c r="R83" s="258"/>
      <c r="S83" s="258"/>
      <c r="T83" s="258"/>
      <c r="U83" s="258"/>
      <c r="V83" s="258"/>
    </row>
    <row r="84" spans="1:22" ht="62.25" customHeight="1" x14ac:dyDescent="0.3">
      <c r="A84" s="351"/>
      <c r="B84" s="218" t="str">
        <f>Résultats!B85</f>
        <v>11.3</v>
      </c>
      <c r="C84" s="219" t="str">
        <f>Résultats!C85</f>
        <v>AA</v>
      </c>
      <c r="D84" s="219">
        <f>Résultats!E85</f>
        <v>0</v>
      </c>
      <c r="E84" s="284" t="str">
        <f>Résultats!F85</f>
        <v>Dans chaque formulaire, chaque étiquette associée à un champ de formulaire ayant la même fonction et répétée plusieurs fois dans une même page ou dans un ensemble de pages est-elle cohérente ?</v>
      </c>
      <c r="F84" s="276" t="s">
        <v>113</v>
      </c>
      <c r="G84" s="276"/>
      <c r="H84" s="22"/>
      <c r="I84" s="22"/>
      <c r="J84" s="22"/>
      <c r="K84" s="22"/>
      <c r="L84" s="22"/>
      <c r="M84" s="258"/>
      <c r="N84" s="258"/>
      <c r="O84" s="258"/>
      <c r="P84" s="258"/>
      <c r="Q84" s="258"/>
      <c r="R84" s="258"/>
      <c r="S84" s="258"/>
      <c r="T84" s="258"/>
      <c r="U84" s="258"/>
      <c r="V84" s="258"/>
    </row>
    <row r="85" spans="1:22" ht="62.25" customHeight="1" x14ac:dyDescent="0.3">
      <c r="A85" s="351"/>
      <c r="B85" s="218" t="str">
        <f>Résultats!B86</f>
        <v>11.4</v>
      </c>
      <c r="C85" s="219" t="str">
        <f>Résultats!C86</f>
        <v>A</v>
      </c>
      <c r="D85" s="219">
        <f>Résultats!E86</f>
        <v>0</v>
      </c>
      <c r="E85" s="284" t="str">
        <f>Résultats!F86</f>
        <v>Dans chaque formulaire, chaque étiquette de champ et son champ associé sont-ils accolés (hors cas particuliers) ?</v>
      </c>
      <c r="F85" s="276" t="s">
        <v>113</v>
      </c>
      <c r="G85" s="276"/>
      <c r="H85" s="22"/>
      <c r="I85" s="22"/>
      <c r="J85" s="22"/>
      <c r="K85" s="22"/>
      <c r="L85" s="22"/>
      <c r="M85" s="258"/>
      <c r="N85" s="258"/>
      <c r="O85" s="258"/>
      <c r="P85" s="258"/>
      <c r="Q85" s="258"/>
      <c r="R85" s="258"/>
      <c r="S85" s="258"/>
      <c r="T85" s="258"/>
      <c r="U85" s="258"/>
      <c r="V85" s="258"/>
    </row>
    <row r="86" spans="1:22" ht="62.25" customHeight="1" x14ac:dyDescent="0.3">
      <c r="A86" s="351"/>
      <c r="B86" s="218" t="str">
        <f>Résultats!B87</f>
        <v>11.5</v>
      </c>
      <c r="C86" s="219" t="str">
        <f>Résultats!C87</f>
        <v>A</v>
      </c>
      <c r="D86" s="219" t="str">
        <f>Résultats!E87</f>
        <v>x</v>
      </c>
      <c r="E86" s="284" t="str">
        <f>Résultats!F87</f>
        <v>Dans chaque formulaire, les champs de même nature sont-ils regroupés, si nécessaire ?</v>
      </c>
      <c r="F86" s="276" t="s">
        <v>113</v>
      </c>
      <c r="G86" s="276"/>
      <c r="H86" s="22"/>
      <c r="I86" s="22"/>
      <c r="J86" s="22"/>
      <c r="K86" s="22"/>
      <c r="L86" s="22"/>
      <c r="M86" s="258"/>
      <c r="N86" s="258"/>
      <c r="O86" s="258"/>
      <c r="P86" s="258"/>
      <c r="Q86" s="258"/>
      <c r="R86" s="258"/>
      <c r="S86" s="258"/>
      <c r="T86" s="258"/>
      <c r="U86" s="258"/>
      <c r="V86" s="258"/>
    </row>
    <row r="87" spans="1:22" ht="62.25" customHeight="1" x14ac:dyDescent="0.3">
      <c r="A87" s="351"/>
      <c r="B87" s="218" t="str">
        <f>Résultats!B88</f>
        <v>11.6</v>
      </c>
      <c r="C87" s="219" t="str">
        <f>Résultats!C88</f>
        <v>A</v>
      </c>
      <c r="D87" s="219" t="str">
        <f>Résultats!E88</f>
        <v>x</v>
      </c>
      <c r="E87" s="284" t="str">
        <f>Résultats!F88</f>
        <v>Dans chaque formulaire, chaque regroupement de champs de même nature a-t-il une légende ?</v>
      </c>
      <c r="F87" s="276" t="s">
        <v>113</v>
      </c>
      <c r="G87" s="276"/>
      <c r="H87" s="22"/>
      <c r="I87" s="22"/>
      <c r="J87" s="22"/>
      <c r="K87" s="22"/>
      <c r="L87" s="22"/>
      <c r="M87" s="258"/>
      <c r="N87" s="258"/>
      <c r="O87" s="258"/>
      <c r="P87" s="258"/>
      <c r="Q87" s="258"/>
      <c r="R87" s="258"/>
      <c r="S87" s="258"/>
      <c r="T87" s="258"/>
      <c r="U87" s="258"/>
      <c r="V87" s="258"/>
    </row>
    <row r="88" spans="1:22" ht="62.25" customHeight="1" x14ac:dyDescent="0.3">
      <c r="A88" s="351"/>
      <c r="B88" s="218" t="str">
        <f>Résultats!B89</f>
        <v>11.7</v>
      </c>
      <c r="C88" s="219" t="str">
        <f>Résultats!C89</f>
        <v>A</v>
      </c>
      <c r="D88" s="219">
        <f>Résultats!E89</f>
        <v>0</v>
      </c>
      <c r="E88" s="284" t="str">
        <f>Résultats!F89</f>
        <v>Dans chaque formulaire, chaque légende associée à un regroupement de champs de même nature est-elle pertinente ?</v>
      </c>
      <c r="F88" s="276" t="s">
        <v>113</v>
      </c>
      <c r="G88" s="276"/>
      <c r="H88" s="22"/>
      <c r="I88" s="22"/>
      <c r="J88" s="22"/>
      <c r="K88" s="22"/>
      <c r="L88" s="22"/>
      <c r="M88" s="258"/>
      <c r="N88" s="258"/>
      <c r="O88" s="258"/>
      <c r="P88" s="258"/>
      <c r="Q88" s="258"/>
      <c r="R88" s="258"/>
      <c r="S88" s="258"/>
      <c r="T88" s="258"/>
      <c r="U88" s="258"/>
      <c r="V88" s="258"/>
    </row>
    <row r="89" spans="1:22" ht="62.25" customHeight="1" x14ac:dyDescent="0.3">
      <c r="A89" s="351"/>
      <c r="B89" s="218" t="str">
        <f>Résultats!B90</f>
        <v>11.8</v>
      </c>
      <c r="C89" s="219" t="str">
        <f>Résultats!C90</f>
        <v>A</v>
      </c>
      <c r="D89" s="219">
        <f>Résultats!E90</f>
        <v>0</v>
      </c>
      <c r="E89" s="284" t="str">
        <f>Résultats!F90</f>
        <v>Dans chaque formulaire, les items de même nature d’une liste de choix sont-ils regroupés de manière pertinente ?</v>
      </c>
      <c r="F89" s="276" t="s">
        <v>113</v>
      </c>
      <c r="G89" s="276"/>
      <c r="H89" s="22"/>
      <c r="I89" s="22"/>
      <c r="J89" s="22"/>
      <c r="K89" s="22"/>
      <c r="L89" s="22"/>
      <c r="M89" s="258"/>
      <c r="N89" s="258"/>
      <c r="O89" s="258"/>
      <c r="P89" s="258"/>
      <c r="Q89" s="258"/>
      <c r="R89" s="258"/>
      <c r="S89" s="258"/>
      <c r="T89" s="258"/>
      <c r="U89" s="258"/>
      <c r="V89" s="258"/>
    </row>
    <row r="90" spans="1:22" ht="62.25" customHeight="1" x14ac:dyDescent="0.3">
      <c r="A90" s="351"/>
      <c r="B90" s="218" t="str">
        <f>Résultats!B91</f>
        <v>11.9</v>
      </c>
      <c r="C90" s="219" t="str">
        <f>Résultats!C91</f>
        <v>A</v>
      </c>
      <c r="D90" s="219" t="str">
        <f>Résultats!E91</f>
        <v>x</v>
      </c>
      <c r="E90" s="284" t="str">
        <f>Résultats!F91</f>
        <v>Dans chaque formulaire, l’intitulé de chaque bouton est-il pertinent (hors cas particuliers) ?</v>
      </c>
      <c r="F90" s="276" t="s">
        <v>113</v>
      </c>
      <c r="G90" s="276"/>
      <c r="H90" s="22"/>
      <c r="I90" s="22"/>
      <c r="J90" s="22"/>
      <c r="K90" s="22"/>
      <c r="L90" s="22"/>
      <c r="M90" s="258"/>
      <c r="N90" s="258"/>
      <c r="O90" s="258"/>
      <c r="P90" s="258"/>
      <c r="Q90" s="258"/>
      <c r="R90" s="258"/>
      <c r="S90" s="258"/>
      <c r="T90" s="258"/>
      <c r="U90" s="258"/>
      <c r="V90" s="258"/>
    </row>
    <row r="91" spans="1:22" ht="62.25" customHeight="1" x14ac:dyDescent="0.3">
      <c r="A91" s="351"/>
      <c r="B91" s="218" t="str">
        <f>Résultats!B92</f>
        <v>11.10</v>
      </c>
      <c r="C91" s="219" t="str">
        <f>Résultats!C92</f>
        <v>A</v>
      </c>
      <c r="D91" s="219" t="str">
        <f>Résultats!E92</f>
        <v>x</v>
      </c>
      <c r="E91" s="284" t="str">
        <f>Résultats!F92</f>
        <v>Dans chaque formulaire, le contrôle de saisie est-il utilisé de manière pertinente (hors cas particuliers) ?</v>
      </c>
      <c r="F91" s="276" t="s">
        <v>113</v>
      </c>
      <c r="G91" s="276"/>
      <c r="H91" s="22"/>
      <c r="I91" s="22"/>
      <c r="J91" s="22"/>
      <c r="K91" s="22"/>
      <c r="L91" s="22"/>
      <c r="M91" s="258"/>
      <c r="N91" s="258"/>
      <c r="O91" s="258"/>
      <c r="P91" s="258"/>
      <c r="Q91" s="258"/>
      <c r="R91" s="258"/>
      <c r="S91" s="258"/>
      <c r="T91" s="258"/>
      <c r="U91" s="258"/>
      <c r="V91" s="258"/>
    </row>
    <row r="92" spans="1:22" ht="62.25" customHeight="1" x14ac:dyDescent="0.3">
      <c r="A92" s="351"/>
      <c r="B92" s="218" t="str">
        <f>Résultats!B93</f>
        <v>11.11</v>
      </c>
      <c r="C92" s="219" t="str">
        <f>Résultats!C93</f>
        <v>AA</v>
      </c>
      <c r="D92" s="219">
        <f>Résultats!E93</f>
        <v>0</v>
      </c>
      <c r="E92" s="284" t="str">
        <f>Résultats!F93</f>
        <v>Dans chaque formulaire, le contrôle de saisie est-il accompagné, si nécessaire, de suggestions facilitant la correction des erreurs de saisie ?</v>
      </c>
      <c r="F92" s="276" t="s">
        <v>113</v>
      </c>
      <c r="G92" s="276"/>
      <c r="H92" s="22"/>
      <c r="I92" s="22"/>
      <c r="J92" s="22"/>
      <c r="K92" s="22"/>
      <c r="L92" s="22"/>
      <c r="M92" s="258"/>
      <c r="N92" s="258"/>
      <c r="O92" s="258"/>
      <c r="P92" s="258"/>
      <c r="Q92" s="258"/>
      <c r="R92" s="258"/>
      <c r="S92" s="258"/>
      <c r="T92" s="258"/>
      <c r="U92" s="258"/>
      <c r="V92" s="258"/>
    </row>
    <row r="93" spans="1:22" ht="62.25" customHeight="1" x14ac:dyDescent="0.3">
      <c r="A93" s="351"/>
      <c r="B93" s="218" t="str">
        <f>Résultats!B94</f>
        <v>11.12</v>
      </c>
      <c r="C93" s="219" t="str">
        <f>Résultats!C94</f>
        <v>AA</v>
      </c>
      <c r="D93" s="219">
        <f>Résultats!E94</f>
        <v>0</v>
      </c>
      <c r="E93" s="284"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113</v>
      </c>
      <c r="G93" s="276"/>
      <c r="H93" s="22"/>
      <c r="I93" s="22"/>
      <c r="J93" s="22"/>
      <c r="K93" s="22"/>
      <c r="L93" s="22"/>
      <c r="M93" s="258"/>
      <c r="N93" s="258"/>
      <c r="O93" s="258"/>
      <c r="P93" s="258"/>
      <c r="Q93" s="258"/>
      <c r="R93" s="258"/>
      <c r="S93" s="258"/>
      <c r="T93" s="258"/>
      <c r="U93" s="258"/>
      <c r="V93" s="258"/>
    </row>
    <row r="94" spans="1:22" ht="62.25" customHeight="1" x14ac:dyDescent="0.3">
      <c r="A94" s="352"/>
      <c r="B94" s="218" t="str">
        <f>Résultats!B95</f>
        <v>11.13</v>
      </c>
      <c r="C94" s="219" t="str">
        <f>Résultats!C95</f>
        <v>AA</v>
      </c>
      <c r="D94" s="219">
        <f>Résultats!E95</f>
        <v>0</v>
      </c>
      <c r="E94" s="284" t="str">
        <f>Résultats!F95</f>
        <v>La finalité d’un champ de saisie peut-elle être déduite pour faciliter le remplissage automatique des champs avec les données de l’utilisateur ?</v>
      </c>
      <c r="F94" s="276" t="s">
        <v>113</v>
      </c>
      <c r="G94" s="276"/>
      <c r="H94" s="22"/>
      <c r="I94" s="22"/>
      <c r="J94" s="22"/>
      <c r="K94" s="22"/>
      <c r="L94" s="22"/>
      <c r="M94" s="258"/>
      <c r="N94" s="258"/>
      <c r="O94" s="258"/>
      <c r="P94" s="258"/>
      <c r="Q94" s="258"/>
      <c r="R94" s="258"/>
      <c r="S94" s="258"/>
      <c r="T94" s="258"/>
      <c r="U94" s="258"/>
      <c r="V94" s="258"/>
    </row>
    <row r="95" spans="1:22" ht="62.25" customHeight="1" x14ac:dyDescent="0.3">
      <c r="A95" s="390" t="s">
        <v>96</v>
      </c>
      <c r="B95" s="218" t="str">
        <f>Résultats!B96</f>
        <v>12.1</v>
      </c>
      <c r="C95" s="219" t="str">
        <f>Résultats!C96</f>
        <v>AA</v>
      </c>
      <c r="D95" s="219">
        <f>Résultats!E96</f>
        <v>0</v>
      </c>
      <c r="E95" s="284" t="str">
        <f>Résultats!F96</f>
        <v>Chaque ensemble de pages dispose-t-il de deux systèmes de navigation différents, au moins (hors cas particuliers) ?</v>
      </c>
      <c r="F95" s="276" t="s">
        <v>113</v>
      </c>
      <c r="G95" s="276"/>
      <c r="H95" s="22"/>
      <c r="I95" s="22"/>
      <c r="J95" s="22"/>
      <c r="K95" s="22"/>
      <c r="L95" s="22"/>
      <c r="M95" s="258"/>
      <c r="N95" s="258"/>
      <c r="O95" s="258"/>
      <c r="P95" s="258"/>
      <c r="Q95" s="258"/>
      <c r="R95" s="258"/>
      <c r="S95" s="258"/>
      <c r="T95" s="258"/>
      <c r="U95" s="258"/>
      <c r="V95" s="258"/>
    </row>
    <row r="96" spans="1:22" ht="62.25" customHeight="1" x14ac:dyDescent="0.3">
      <c r="A96" s="351"/>
      <c r="B96" s="218" t="str">
        <f>Résultats!B97</f>
        <v>12.2</v>
      </c>
      <c r="C96" s="219" t="str">
        <f>Résultats!C97</f>
        <v>AA</v>
      </c>
      <c r="D96" s="219">
        <f>Résultats!E97</f>
        <v>0</v>
      </c>
      <c r="E96" s="284" t="str">
        <f>Résultats!F97</f>
        <v>Dans chaque ensemble de pages, le menu et les barres de navigation sont-ils toujours à la même place (hors cas particuliers) ?</v>
      </c>
      <c r="F96" s="276" t="s">
        <v>113</v>
      </c>
      <c r="G96" s="276"/>
      <c r="H96" s="22"/>
      <c r="I96" s="22"/>
      <c r="J96" s="22"/>
      <c r="K96" s="22"/>
      <c r="L96" s="22"/>
      <c r="M96" s="258"/>
      <c r="N96" s="258"/>
      <c r="O96" s="258"/>
      <c r="P96" s="258"/>
      <c r="Q96" s="258"/>
      <c r="R96" s="258"/>
      <c r="S96" s="258"/>
      <c r="T96" s="258"/>
      <c r="U96" s="258"/>
      <c r="V96" s="258"/>
    </row>
    <row r="97" spans="1:22" ht="62.25" customHeight="1" x14ac:dyDescent="0.3">
      <c r="A97" s="351"/>
      <c r="B97" s="218" t="str">
        <f>Résultats!B98</f>
        <v>12.3</v>
      </c>
      <c r="C97" s="219" t="str">
        <f>Résultats!C98</f>
        <v>AA</v>
      </c>
      <c r="D97" s="219">
        <f>Résultats!E98</f>
        <v>0</v>
      </c>
      <c r="E97" s="284" t="str">
        <f>Résultats!F98</f>
        <v>La page « plan du site » est-elle pertinente ?</v>
      </c>
      <c r="F97" s="276" t="s">
        <v>113</v>
      </c>
      <c r="G97" s="276"/>
      <c r="H97" s="22"/>
      <c r="I97" s="22"/>
      <c r="J97" s="22"/>
      <c r="K97" s="22"/>
      <c r="L97" s="22"/>
      <c r="M97" s="258"/>
      <c r="N97" s="258"/>
      <c r="O97" s="258"/>
      <c r="P97" s="258"/>
      <c r="Q97" s="258"/>
      <c r="R97" s="258"/>
      <c r="S97" s="258"/>
      <c r="T97" s="258"/>
      <c r="U97" s="258"/>
      <c r="V97" s="258"/>
    </row>
    <row r="98" spans="1:22" ht="62.25" customHeight="1" x14ac:dyDescent="0.3">
      <c r="A98" s="351"/>
      <c r="B98" s="218" t="str">
        <f>Résultats!B99</f>
        <v>12.4</v>
      </c>
      <c r="C98" s="219" t="str">
        <f>Résultats!C99</f>
        <v>AA</v>
      </c>
      <c r="D98" s="219">
        <f>Résultats!E99</f>
        <v>0</v>
      </c>
      <c r="E98" s="284" t="str">
        <f>Résultats!F99</f>
        <v>Dans chaque ensemble de pages, la page « plan du site » est-elle atteignable de manière identique ?</v>
      </c>
      <c r="F98" s="276" t="s">
        <v>113</v>
      </c>
      <c r="G98" s="276"/>
      <c r="H98" s="22"/>
      <c r="I98" s="22"/>
      <c r="J98" s="22"/>
      <c r="K98" s="22"/>
      <c r="L98" s="22"/>
      <c r="M98" s="258"/>
      <c r="N98" s="258"/>
      <c r="O98" s="258"/>
      <c r="P98" s="258"/>
      <c r="Q98" s="258"/>
      <c r="R98" s="258"/>
      <c r="S98" s="258"/>
      <c r="T98" s="258"/>
      <c r="U98" s="258"/>
      <c r="V98" s="258"/>
    </row>
    <row r="99" spans="1:22" ht="62.25" customHeight="1" x14ac:dyDescent="0.3">
      <c r="A99" s="351"/>
      <c r="B99" s="303" t="str">
        <f>Résultats!B100</f>
        <v>12.5</v>
      </c>
      <c r="C99" s="219" t="str">
        <f>Résultats!C100</f>
        <v>AA</v>
      </c>
      <c r="D99" s="219">
        <f>Résultats!E100</f>
        <v>0</v>
      </c>
      <c r="E99" s="284" t="str">
        <f>Résultats!F100</f>
        <v>Dans chaque ensemble de pages, le moteur de recherche est-il atteignable de manière identique ?</v>
      </c>
      <c r="F99" s="276" t="s">
        <v>113</v>
      </c>
      <c r="G99" s="276"/>
      <c r="H99" s="22"/>
      <c r="I99" s="22"/>
      <c r="J99" s="22"/>
      <c r="K99" s="22"/>
      <c r="L99" s="22"/>
      <c r="M99" s="258"/>
      <c r="N99" s="258"/>
      <c r="O99" s="258"/>
      <c r="P99" s="258"/>
      <c r="Q99" s="258"/>
      <c r="R99" s="258"/>
      <c r="S99" s="258"/>
      <c r="T99" s="258"/>
      <c r="U99" s="258"/>
      <c r="V99" s="258"/>
    </row>
    <row r="100" spans="1:22" ht="62.25" customHeight="1" x14ac:dyDescent="0.3">
      <c r="A100" s="351"/>
      <c r="B100" s="303" t="str">
        <f>Résultats!B101</f>
        <v>12.6</v>
      </c>
      <c r="C100" s="219" t="str">
        <f>Résultats!C101</f>
        <v>A</v>
      </c>
      <c r="D100" s="219">
        <f>Résultats!E101</f>
        <v>0</v>
      </c>
      <c r="E100" s="284" t="str">
        <f>Résultats!F101</f>
        <v>Les zones de regroupement de contenus présentes dans plusieurs pages web (zones d’en-tête, de navigation principale, de contenu principal, de pied de page et de moteur de recherche) peuvent-elles être atteintes ou évitées ?</v>
      </c>
      <c r="F100" s="276" t="s">
        <v>113</v>
      </c>
      <c r="G100" s="276"/>
      <c r="H100" s="22"/>
      <c r="I100" s="22"/>
      <c r="J100" s="22"/>
      <c r="K100" s="22"/>
      <c r="L100" s="22"/>
      <c r="M100" s="258"/>
      <c r="N100" s="258"/>
      <c r="O100" s="258"/>
      <c r="P100" s="258"/>
      <c r="Q100" s="258"/>
      <c r="R100" s="258"/>
      <c r="S100" s="258"/>
      <c r="T100" s="258"/>
      <c r="U100" s="258"/>
      <c r="V100" s="258"/>
    </row>
    <row r="101" spans="1:22" ht="62.25" customHeight="1" x14ac:dyDescent="0.3">
      <c r="A101" s="351"/>
      <c r="B101" s="303" t="str">
        <f>Résultats!B102</f>
        <v>12.7</v>
      </c>
      <c r="C101" s="219" t="str">
        <f>Résultats!C102</f>
        <v>A</v>
      </c>
      <c r="D101" s="219">
        <f>Résultats!E102</f>
        <v>0</v>
      </c>
      <c r="E101" s="284" t="str">
        <f>Résultats!F102</f>
        <v>Dans chaque page web, un lien d’évitement ou d’accès rapide à la zone de contenu principal est-il présent (hors cas particuliers) ?</v>
      </c>
      <c r="F101" s="276" t="s">
        <v>113</v>
      </c>
      <c r="G101" s="276"/>
      <c r="H101" s="22"/>
      <c r="I101" s="22"/>
      <c r="J101" s="22"/>
      <c r="K101" s="22"/>
      <c r="L101" s="22"/>
      <c r="M101" s="258"/>
      <c r="N101" s="258"/>
      <c r="O101" s="258"/>
      <c r="P101" s="258"/>
      <c r="Q101" s="258"/>
      <c r="R101" s="258"/>
      <c r="S101" s="258"/>
      <c r="T101" s="258"/>
      <c r="U101" s="258"/>
      <c r="V101" s="258"/>
    </row>
    <row r="102" spans="1:22" ht="62.25" customHeight="1" x14ac:dyDescent="0.3">
      <c r="A102" s="351"/>
      <c r="B102" s="303" t="str">
        <f>Résultats!B103</f>
        <v>12.8</v>
      </c>
      <c r="C102" s="219" t="str">
        <f>Résultats!C103</f>
        <v>A</v>
      </c>
      <c r="D102" s="219" t="str">
        <f>Résultats!E103</f>
        <v>x</v>
      </c>
      <c r="E102" s="284" t="str">
        <f>Résultats!F103</f>
        <v>Dans chaque page web, l’ordre de tabulation est-il cohérent ?</v>
      </c>
      <c r="F102" s="276" t="s">
        <v>113</v>
      </c>
      <c r="G102" s="276"/>
      <c r="H102" s="22"/>
      <c r="I102" s="22"/>
      <c r="J102" s="22"/>
      <c r="K102" s="22"/>
      <c r="L102" s="22"/>
      <c r="M102" s="258"/>
      <c r="N102" s="258"/>
      <c r="O102" s="258"/>
      <c r="P102" s="258"/>
      <c r="Q102" s="258"/>
      <c r="R102" s="258"/>
      <c r="S102" s="258"/>
      <c r="T102" s="258"/>
      <c r="U102" s="258"/>
      <c r="V102" s="258"/>
    </row>
    <row r="103" spans="1:22" ht="62.25" customHeight="1" x14ac:dyDescent="0.3">
      <c r="A103" s="351"/>
      <c r="B103" s="303" t="str">
        <f>Résultats!B104</f>
        <v>12.9</v>
      </c>
      <c r="C103" s="219" t="str">
        <f>Résultats!C104</f>
        <v>A</v>
      </c>
      <c r="D103" s="219" t="str">
        <f>Résultats!E104</f>
        <v>x</v>
      </c>
      <c r="E103" s="284" t="str">
        <f>Résultats!F104</f>
        <v>Dans chaque page web, la navigation ne doit pas contenir de piège au clavier. Cette règle est-elle respectée ?</v>
      </c>
      <c r="F103" s="276" t="s">
        <v>113</v>
      </c>
      <c r="G103" s="276"/>
      <c r="H103" s="22"/>
      <c r="I103" s="22"/>
      <c r="J103" s="22"/>
      <c r="K103" s="22"/>
      <c r="L103" s="22"/>
      <c r="M103" s="258"/>
      <c r="N103" s="258"/>
      <c r="O103" s="258"/>
      <c r="P103" s="258"/>
      <c r="Q103" s="258"/>
      <c r="R103" s="258"/>
      <c r="S103" s="258"/>
      <c r="T103" s="258"/>
      <c r="U103" s="258"/>
      <c r="V103" s="258"/>
    </row>
    <row r="104" spans="1:22" ht="62.25" customHeight="1" x14ac:dyDescent="0.3">
      <c r="A104" s="351"/>
      <c r="B104" s="303" t="str">
        <f>Résultats!B105</f>
        <v>12.10</v>
      </c>
      <c r="C104" s="219" t="str">
        <f>Résultats!C105</f>
        <v>A</v>
      </c>
      <c r="D104" s="219">
        <f>Résultats!E105</f>
        <v>0</v>
      </c>
      <c r="E104" s="284" t="str">
        <f>Résultats!F105</f>
        <v>Dans chaque page web, les raccourcis clavier n’utilisant qu’une seule touche (lettre minuscule ou majuscule, ponctuation, chiffre ou symbole) sont-ils contrôlables par l’utilisateur ?</v>
      </c>
      <c r="F104" s="276" t="s">
        <v>113</v>
      </c>
      <c r="G104" s="276"/>
      <c r="H104" s="22"/>
      <c r="I104" s="22"/>
      <c r="J104" s="22"/>
      <c r="K104" s="22"/>
      <c r="L104" s="22"/>
      <c r="M104" s="258"/>
      <c r="N104" s="258"/>
      <c r="O104" s="258"/>
      <c r="P104" s="258"/>
      <c r="Q104" s="258"/>
      <c r="R104" s="258"/>
      <c r="S104" s="258"/>
      <c r="T104" s="258"/>
      <c r="U104" s="258"/>
      <c r="V104" s="258"/>
    </row>
    <row r="105" spans="1:22" ht="62.25" customHeight="1" x14ac:dyDescent="0.3">
      <c r="A105" s="352"/>
      <c r="B105" s="303" t="str">
        <f>Résultats!B106</f>
        <v>12.11</v>
      </c>
      <c r="C105" s="219" t="str">
        <f>Résultats!C106</f>
        <v>A</v>
      </c>
      <c r="D105" s="219">
        <f>Résultats!E106</f>
        <v>0</v>
      </c>
      <c r="E105" s="284" t="str">
        <f>Résultats!F106</f>
        <v>Dans chaque page web, les contenus additionnels apparaissant au survol, à la prise de focus ou à l’activation d’un composant d’interface sont-ils si nécessaire atteignables au clavier ?</v>
      </c>
      <c r="F105" s="276" t="s">
        <v>113</v>
      </c>
      <c r="G105" s="276"/>
      <c r="H105" s="22"/>
      <c r="I105" s="22"/>
      <c r="J105" s="22"/>
      <c r="K105" s="22"/>
      <c r="L105" s="22"/>
      <c r="M105" s="258"/>
      <c r="N105" s="258"/>
      <c r="O105" s="258"/>
      <c r="P105" s="258"/>
      <c r="Q105" s="258"/>
      <c r="R105" s="258"/>
      <c r="S105" s="258"/>
      <c r="T105" s="258"/>
      <c r="U105" s="258"/>
      <c r="V105" s="258"/>
    </row>
    <row r="106" spans="1:22" ht="62.25" customHeight="1" x14ac:dyDescent="0.3">
      <c r="A106" s="390" t="s">
        <v>97</v>
      </c>
      <c r="B106" s="303" t="str">
        <f>Résultats!B107</f>
        <v>13.1</v>
      </c>
      <c r="C106" s="219" t="str">
        <f>Résultats!C107</f>
        <v>A</v>
      </c>
      <c r="D106" s="219">
        <f>Résultats!E107</f>
        <v>0</v>
      </c>
      <c r="E106" s="284" t="str">
        <f>Résultats!F107</f>
        <v>Pour chaque page web, l’utilisateur a-t-il le contrôle de chaque limite de temps modifiant le contenu (hors cas particuliers) ?</v>
      </c>
      <c r="F106" s="276" t="s">
        <v>113</v>
      </c>
      <c r="G106" s="276"/>
      <c r="H106" s="22"/>
      <c r="I106" s="22"/>
      <c r="J106" s="22"/>
      <c r="K106" s="22"/>
      <c r="L106" s="22"/>
      <c r="M106" s="258"/>
      <c r="N106" s="258"/>
      <c r="O106" s="258"/>
      <c r="P106" s="258"/>
      <c r="Q106" s="258"/>
      <c r="R106" s="258"/>
      <c r="S106" s="258"/>
      <c r="T106" s="258"/>
      <c r="U106" s="258"/>
      <c r="V106" s="258"/>
    </row>
    <row r="107" spans="1:22" ht="62.25" customHeight="1" x14ac:dyDescent="0.3">
      <c r="A107" s="351"/>
      <c r="B107" s="303" t="str">
        <f>Résultats!B108</f>
        <v>13.2</v>
      </c>
      <c r="C107" s="219" t="str">
        <f>Résultats!C108</f>
        <v>A</v>
      </c>
      <c r="D107" s="219">
        <f>Résultats!E108</f>
        <v>0</v>
      </c>
      <c r="E107" s="284" t="str">
        <f>Résultats!F108</f>
        <v>Dans chaque page web, l’ouverture d’une nouvelle fenêtre ne doit pas être déclenchée sans action de l’utilisateur. Cette règle est-elle respectée ?</v>
      </c>
      <c r="F107" s="276" t="s">
        <v>113</v>
      </c>
      <c r="G107" s="276"/>
      <c r="H107" s="22"/>
      <c r="I107" s="22"/>
      <c r="J107" s="22"/>
      <c r="K107" s="22"/>
      <c r="L107" s="22"/>
      <c r="M107" s="258"/>
      <c r="N107" s="258"/>
      <c r="O107" s="258"/>
      <c r="P107" s="258"/>
      <c r="Q107" s="258"/>
      <c r="R107" s="258"/>
      <c r="S107" s="258"/>
      <c r="T107" s="258"/>
      <c r="U107" s="258"/>
      <c r="V107" s="258"/>
    </row>
    <row r="108" spans="1:22" ht="62.25" customHeight="1" x14ac:dyDescent="0.3">
      <c r="A108" s="351"/>
      <c r="B108" s="303" t="str">
        <f>Résultats!B109</f>
        <v>13.3</v>
      </c>
      <c r="C108" s="219" t="str">
        <f>Résultats!C109</f>
        <v>A</v>
      </c>
      <c r="D108" s="219">
        <f>Résultats!E109</f>
        <v>0</v>
      </c>
      <c r="E108" s="284" t="str">
        <f>Résultats!F109</f>
        <v>Dans chaque page web, chaque document bureautique en téléchargement possède-t-il, si nécessaire, une version accessible (hors cas particuliers) ?</v>
      </c>
      <c r="F108" s="276" t="s">
        <v>113</v>
      </c>
      <c r="G108" s="276"/>
      <c r="H108" s="22"/>
      <c r="I108" s="22"/>
      <c r="J108" s="22"/>
      <c r="K108" s="22"/>
      <c r="L108" s="22"/>
      <c r="M108" s="258"/>
      <c r="N108" s="258"/>
      <c r="O108" s="258"/>
      <c r="P108" s="258"/>
      <c r="Q108" s="258"/>
      <c r="R108" s="258"/>
      <c r="S108" s="258"/>
      <c r="T108" s="258"/>
      <c r="U108" s="258"/>
      <c r="V108" s="258"/>
    </row>
    <row r="109" spans="1:22" ht="62.25" customHeight="1" x14ac:dyDescent="0.3">
      <c r="A109" s="351"/>
      <c r="B109" s="303" t="str">
        <f>Résultats!B110</f>
        <v>13.4</v>
      </c>
      <c r="C109" s="219" t="str">
        <f>Résultats!C110</f>
        <v>A</v>
      </c>
      <c r="D109" s="219">
        <f>Résultats!E110</f>
        <v>0</v>
      </c>
      <c r="E109" s="284" t="str">
        <f>Résultats!F110</f>
        <v>Pour chaque document bureautique ayant une version accessible, cette version offre-t-elle la même information ?</v>
      </c>
      <c r="F109" s="276" t="s">
        <v>113</v>
      </c>
      <c r="G109" s="276"/>
      <c r="H109" s="22"/>
      <c r="I109" s="22"/>
      <c r="J109" s="22"/>
      <c r="K109" s="22"/>
      <c r="L109" s="22"/>
      <c r="M109" s="258"/>
      <c r="N109" s="258"/>
      <c r="O109" s="258"/>
      <c r="P109" s="258"/>
      <c r="Q109" s="258"/>
      <c r="R109" s="258"/>
      <c r="S109" s="258"/>
      <c r="T109" s="258"/>
      <c r="U109" s="258"/>
      <c r="V109" s="258"/>
    </row>
    <row r="110" spans="1:22" ht="62.25" customHeight="1" x14ac:dyDescent="0.3">
      <c r="A110" s="351"/>
      <c r="B110" s="303" t="str">
        <f>Résultats!B111</f>
        <v>13.5</v>
      </c>
      <c r="C110" s="219" t="str">
        <f>Résultats!C111</f>
        <v>A</v>
      </c>
      <c r="D110" s="219">
        <f>Résultats!E111</f>
        <v>0</v>
      </c>
      <c r="E110" s="284" t="str">
        <f>Résultats!F111</f>
        <v>Dans chaque page web, chaque contenu cryptique (art ASCII, émoticône, syntaxe cryptique) a-t-il une alternative ?</v>
      </c>
      <c r="F110" s="276" t="s">
        <v>113</v>
      </c>
      <c r="G110" s="276"/>
      <c r="H110" s="22"/>
      <c r="I110" s="22"/>
      <c r="J110" s="22"/>
      <c r="K110" s="22"/>
      <c r="L110" s="22"/>
      <c r="M110" s="258"/>
      <c r="N110" s="258"/>
      <c r="O110" s="258"/>
      <c r="P110" s="258"/>
      <c r="Q110" s="258"/>
      <c r="R110" s="258"/>
      <c r="S110" s="258"/>
      <c r="T110" s="258"/>
      <c r="U110" s="258"/>
      <c r="V110" s="258"/>
    </row>
    <row r="111" spans="1:22" ht="62.25" customHeight="1" x14ac:dyDescent="0.3">
      <c r="A111" s="351"/>
      <c r="B111" s="303" t="str">
        <f>Résultats!B112</f>
        <v>13.6</v>
      </c>
      <c r="C111" s="219" t="str">
        <f>Résultats!C112</f>
        <v>A</v>
      </c>
      <c r="D111" s="219">
        <f>Résultats!E112</f>
        <v>0</v>
      </c>
      <c r="E111" s="284" t="str">
        <f>Résultats!F112</f>
        <v>Dans chaque page web, pour chaque contenu cryptique (art ASCII, émoticône, syntaxe cryptique) ayant une alternative, cette alternative est-elle pertinente ?</v>
      </c>
      <c r="F111" s="276" t="s">
        <v>113</v>
      </c>
      <c r="G111" s="276"/>
      <c r="H111" s="22"/>
      <c r="I111" s="22"/>
      <c r="J111" s="22"/>
      <c r="K111" s="22"/>
      <c r="L111" s="22"/>
      <c r="M111" s="258"/>
      <c r="N111" s="258"/>
      <c r="O111" s="258"/>
      <c r="P111" s="258"/>
      <c r="Q111" s="258"/>
      <c r="R111" s="258"/>
      <c r="S111" s="258"/>
      <c r="T111" s="258"/>
      <c r="U111" s="258"/>
      <c r="V111" s="258"/>
    </row>
    <row r="112" spans="1:22" ht="62.25" customHeight="1" x14ac:dyDescent="0.3">
      <c r="A112" s="351"/>
      <c r="B112" s="303" t="str">
        <f>Résultats!B113</f>
        <v>13.7</v>
      </c>
      <c r="C112" s="219" t="str">
        <f>Résultats!C113</f>
        <v>A</v>
      </c>
      <c r="D112" s="219">
        <f>Résultats!E113</f>
        <v>0</v>
      </c>
      <c r="E112" s="284" t="str">
        <f>Résultats!F113</f>
        <v>Dans chaque page web, les changements brusques de luminosité ou les effets de flash sont-ils correctement utilisés ?</v>
      </c>
      <c r="F112" s="276" t="s">
        <v>113</v>
      </c>
      <c r="G112" s="276"/>
      <c r="H112" s="22"/>
      <c r="I112" s="22"/>
      <c r="J112" s="22"/>
      <c r="K112" s="22"/>
      <c r="L112" s="22"/>
      <c r="M112" s="258"/>
      <c r="N112" s="258"/>
      <c r="O112" s="258"/>
      <c r="P112" s="258"/>
      <c r="Q112" s="258"/>
      <c r="R112" s="258"/>
      <c r="S112" s="258"/>
      <c r="T112" s="258"/>
      <c r="U112" s="258"/>
      <c r="V112" s="258"/>
    </row>
    <row r="113" spans="1:22" ht="62.25" customHeight="1" x14ac:dyDescent="0.3">
      <c r="A113" s="351"/>
      <c r="B113" s="303" t="str">
        <f>Résultats!B114</f>
        <v>13.8</v>
      </c>
      <c r="C113" s="219" t="str">
        <f>Résultats!C114</f>
        <v>A</v>
      </c>
      <c r="D113" s="219">
        <f>Résultats!E114</f>
        <v>0</v>
      </c>
      <c r="E113" s="284" t="str">
        <f>Résultats!F114</f>
        <v>Dans chaque page web, chaque contenu en mouvement ou clignotant est-il contrôlable par l’utilisateur ?</v>
      </c>
      <c r="F113" s="276" t="s">
        <v>113</v>
      </c>
      <c r="G113" s="276"/>
      <c r="H113" s="22"/>
      <c r="I113" s="22"/>
      <c r="J113" s="22"/>
      <c r="K113" s="22"/>
      <c r="L113" s="22"/>
      <c r="M113" s="258"/>
      <c r="N113" s="258"/>
      <c r="O113" s="258"/>
      <c r="P113" s="258"/>
      <c r="Q113" s="258"/>
      <c r="R113" s="258"/>
      <c r="S113" s="258"/>
      <c r="T113" s="258"/>
      <c r="U113" s="258"/>
      <c r="V113" s="258"/>
    </row>
    <row r="114" spans="1:22" ht="62.25" customHeight="1" x14ac:dyDescent="0.3">
      <c r="A114" s="351"/>
      <c r="B114" s="303" t="str">
        <f>Résultats!B115</f>
        <v>13.9</v>
      </c>
      <c r="C114" s="219" t="str">
        <f>Résultats!C115</f>
        <v>AA</v>
      </c>
      <c r="D114" s="219">
        <f>Résultats!E115</f>
        <v>0</v>
      </c>
      <c r="E114" s="284" t="str">
        <f>Résultats!F115</f>
        <v>Dans chaque page web, le contenu proposé est-il consultable quelle que soit l’orientation de l’écran (portrait ou paysage) (hors cas particuliers) ?</v>
      </c>
      <c r="F114" s="276" t="s">
        <v>113</v>
      </c>
      <c r="G114" s="276"/>
      <c r="H114" s="22"/>
      <c r="I114" s="22"/>
      <c r="J114" s="22"/>
      <c r="K114" s="22"/>
      <c r="L114" s="22"/>
      <c r="M114" s="258"/>
      <c r="N114" s="258"/>
      <c r="O114" s="258"/>
      <c r="P114" s="258"/>
      <c r="Q114" s="258"/>
      <c r="R114" s="258"/>
      <c r="S114" s="258"/>
      <c r="T114" s="258"/>
      <c r="U114" s="258"/>
      <c r="V114" s="258"/>
    </row>
    <row r="115" spans="1:22" ht="62.25" customHeight="1" x14ac:dyDescent="0.3">
      <c r="A115" s="351"/>
      <c r="B115" s="303" t="str">
        <f>Résultats!B116</f>
        <v>13.10</v>
      </c>
      <c r="C115" s="219" t="str">
        <f>Résultats!C116</f>
        <v>A</v>
      </c>
      <c r="D115" s="219">
        <f>Résultats!E116</f>
        <v>0</v>
      </c>
      <c r="E115" s="284" t="str">
        <f>Résultats!F116</f>
        <v>Dans chaque page web, les fonctionnalités utilisables ou disponibles au moyen d’un geste complexe peuvent-elles être également disponibles au moyen d’un geste simple (hors cas particuliers) ?</v>
      </c>
      <c r="F115" s="276" t="s">
        <v>113</v>
      </c>
      <c r="G115" s="276"/>
      <c r="H115" s="22"/>
      <c r="I115" s="22"/>
      <c r="J115" s="22"/>
      <c r="K115" s="22"/>
      <c r="L115" s="22"/>
      <c r="M115" s="5"/>
      <c r="N115" s="5"/>
      <c r="O115" s="5"/>
      <c r="P115" s="5"/>
      <c r="Q115" s="5"/>
      <c r="R115" s="5"/>
      <c r="S115" s="5"/>
      <c r="T115" s="5"/>
      <c r="U115" s="5"/>
      <c r="V115" s="5"/>
    </row>
    <row r="116" spans="1:22" ht="59.25" customHeight="1" x14ac:dyDescent="0.3">
      <c r="A116" s="351"/>
      <c r="B116" s="303" t="str">
        <f>Résultats!B117</f>
        <v>13.11</v>
      </c>
      <c r="C116" s="219" t="str">
        <f>Résultats!C117</f>
        <v>A</v>
      </c>
      <c r="D116" s="219">
        <f>Résultats!E117</f>
        <v>0</v>
      </c>
      <c r="E116" s="284" t="str">
        <f>Résultats!F117</f>
        <v>Dans chaque page web, les actions déclenchées au moyen d’un dispositif de pointage sur un point unique de l’écran peuvent-elles faire l’objet d’une annulation (hors cas particuliers) ?</v>
      </c>
      <c r="F116" s="276" t="s">
        <v>113</v>
      </c>
      <c r="G116" s="276"/>
      <c r="H116" s="22"/>
      <c r="I116" s="22"/>
      <c r="J116" s="22"/>
      <c r="K116" s="22"/>
      <c r="L116" s="22"/>
      <c r="M116" s="258"/>
      <c r="N116" s="258"/>
      <c r="O116" s="258"/>
      <c r="P116" s="258"/>
      <c r="Q116" s="258"/>
      <c r="R116" s="258"/>
      <c r="S116" s="258"/>
      <c r="T116" s="258"/>
      <c r="U116" s="258"/>
      <c r="V116" s="258"/>
    </row>
    <row r="117" spans="1:22" ht="55.2" x14ac:dyDescent="0.3">
      <c r="A117" s="352"/>
      <c r="B117" s="303" t="str">
        <f>Résultats!B118</f>
        <v>13.12</v>
      </c>
      <c r="C117" s="219" t="str">
        <f>Résultats!C118</f>
        <v>A</v>
      </c>
      <c r="D117" s="219">
        <f>Résultats!E118</f>
        <v>0</v>
      </c>
      <c r="E117" s="284" t="str">
        <f>Résultats!F118</f>
        <v>Dans chaque page web, les fonctionnalités qui impliquent un mouvement de l’appareil ou vers l’appareil peuvent-elles être satisfaites de manière alternative (hors cas particuliers) ?</v>
      </c>
      <c r="F117" s="276" t="s">
        <v>113</v>
      </c>
      <c r="G117" s="276"/>
      <c r="H117" s="22"/>
      <c r="I117" s="22"/>
      <c r="J117" s="22"/>
      <c r="K117" s="22"/>
      <c r="L117" s="22"/>
      <c r="M117" s="258"/>
      <c r="N117" s="258"/>
      <c r="O117" s="258"/>
      <c r="P117" s="258"/>
      <c r="Q117" s="258"/>
      <c r="R117" s="258"/>
      <c r="S117" s="258"/>
      <c r="T117" s="258"/>
      <c r="U117" s="258"/>
      <c r="V117" s="258"/>
    </row>
  </sheetData>
  <autoFilter ref="B11:L117" xr:uid="{00000000-0009-0000-0000-000017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132" priority="2" operator="equal">
      <formula>"x"</formula>
    </cfRule>
  </conditionalFormatting>
  <conditionalFormatting sqref="F1:F2 C2 F4:F117">
    <cfRule type="cellIs" dxfId="131" priority="29" operator="equal">
      <formula>"na"</formula>
    </cfRule>
  </conditionalFormatting>
  <conditionalFormatting sqref="F4:F10">
    <cfRule type="cellIs" dxfId="130" priority="1" operator="equal">
      <formula>"na"</formula>
    </cfRule>
  </conditionalFormatting>
  <conditionalFormatting sqref="F11:F117">
    <cfRule type="cellIs" dxfId="129" priority="26" operator="equal">
      <formula>"c"</formula>
    </cfRule>
  </conditionalFormatting>
  <conditionalFormatting sqref="F11:F117">
    <cfRule type="cellIs" dxfId="128" priority="27" operator="equal">
      <formula>"nc"</formula>
    </cfRule>
  </conditionalFormatting>
  <conditionalFormatting sqref="F11:F117">
    <cfRule type="cellIs" dxfId="127" priority="28" operator="equal">
      <formula>"nt"</formula>
    </cfRule>
  </conditionalFormatting>
  <conditionalFormatting sqref="G12:G117">
    <cfRule type="cellIs" dxfId="126" priority="4" operator="equal">
      <formula>"d"</formula>
    </cfRule>
  </conditionalFormatting>
  <conditionalFormatting sqref="O4:S4">
    <cfRule type="cellIs" dxfId="125" priority="3" operator="equal">
      <formula>"NT"</formula>
    </cfRule>
  </conditionalFormatting>
  <conditionalFormatting sqref="O4:S4">
    <cfRule type="cellIs" dxfId="124" priority="22" operator="equal">
      <formula>"C"</formula>
    </cfRule>
  </conditionalFormatting>
  <conditionalFormatting sqref="O4:S4">
    <cfRule type="cellIs" dxfId="123" priority="23" operator="equal">
      <formula>"NC"</formula>
    </cfRule>
  </conditionalFormatting>
  <conditionalFormatting sqref="O4:S4">
    <cfRule type="cellIs" dxfId="122" priority="24" operator="equal">
      <formula>"NA"</formula>
    </cfRule>
  </conditionalFormatting>
  <conditionalFormatting sqref="O4:S4">
    <cfRule type="cellIs" dxfId="121" priority="25" operator="equal">
      <formula>"NT"</formula>
    </cfRule>
  </conditionalFormatting>
  <dataValidations count="3">
    <dataValidation type="list" allowBlank="1" showErrorMessage="1" sqref="F54:F55" xr:uid="{00460025-0095-4F88-BACA-0055007C0012}">
      <formula1>"nt,na,c"</formula1>
    </dataValidation>
    <dataValidation type="list" allowBlank="1" showErrorMessage="1" sqref="F12:F53 F56:F117" xr:uid="{00620059-0010-4453-BE2B-00A600A70082}">
      <formula1>"nt,na,c,nc"</formula1>
    </dataValidation>
    <dataValidation type="list" allowBlank="1" sqref="G12:G117" xr:uid="{00520023-00F6-4DC4-A585-009A00E500D5}">
      <formula1>"d"</formula1>
    </dataValidation>
  </dataValidations>
  <hyperlinks>
    <hyperlink ref="L54" r:id="rId1" xr:uid="{00000000-0004-0000-1700-000000000000}"/>
    <hyperlink ref="L55" r:id="rId2" xr:uid="{00000000-0004-0000-17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700-000000000000}">
          <x14:formula1>
            <xm:f>Paramètres!$A$2:$A$5</xm:f>
          </x14:formula1>
          <xm:sqref>H12:H117</xm:sqref>
        </x14:dataValidation>
        <x14:dataValidation type="list" allowBlank="1" xr:uid="{00000000-0002-0000-1700-000001000000}">
          <x14:formula1>
            <xm:f>Paramètres!$D$2:$D$5</xm:f>
          </x14:formula1>
          <xm:sqref>I12:I117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666666"/>
    <outlinePr summaryBelow="0" summaryRight="0"/>
  </sheetPr>
  <dimension ref="A1:V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10937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2" width="17.33203125" customWidth="1"/>
  </cols>
  <sheetData>
    <row r="1" spans="1:22" ht="0.75" customHeight="1" x14ac:dyDescent="0.3">
      <c r="A1" s="257"/>
      <c r="B1" s="258"/>
      <c r="C1" s="258"/>
      <c r="D1" s="258"/>
      <c r="E1" s="258"/>
      <c r="F1" s="258"/>
      <c r="G1" s="258"/>
      <c r="H1" s="258"/>
      <c r="I1" s="258"/>
      <c r="J1" s="258"/>
      <c r="K1" s="258"/>
      <c r="L1" s="258"/>
      <c r="M1" s="258"/>
      <c r="N1" s="258"/>
      <c r="O1" s="258"/>
      <c r="P1" s="258"/>
      <c r="Q1" s="258"/>
      <c r="R1" s="258"/>
      <c r="S1" s="258"/>
      <c r="T1" s="258"/>
      <c r="U1" s="258"/>
      <c r="V1" s="258"/>
    </row>
    <row r="2" spans="1:22" ht="16.5" customHeight="1" x14ac:dyDescent="0.3">
      <c r="A2" s="260"/>
      <c r="B2" s="261" t="str">
        <f>F4</f>
        <v>P17</v>
      </c>
      <c r="C2" s="262">
        <f>Echantillon!C29</f>
        <v>0</v>
      </c>
      <c r="D2" s="263"/>
      <c r="E2" s="263"/>
      <c r="F2" s="264"/>
      <c r="G2" s="265"/>
      <c r="H2" s="265"/>
      <c r="I2" s="265"/>
      <c r="J2" s="265"/>
      <c r="K2" s="266"/>
      <c r="L2" s="266"/>
      <c r="M2" s="267"/>
      <c r="N2" s="267"/>
      <c r="O2" s="258"/>
      <c r="P2" s="258"/>
      <c r="Q2" s="258"/>
      <c r="R2" s="258"/>
      <c r="S2" s="258"/>
      <c r="T2" s="258"/>
      <c r="U2" s="258"/>
      <c r="V2" s="258"/>
    </row>
    <row r="3" spans="1:22" ht="18.75" customHeight="1" x14ac:dyDescent="0.3">
      <c r="A3" s="260"/>
      <c r="B3" s="261" t="s">
        <v>490</v>
      </c>
      <c r="C3" s="387" t="str">
        <f>HYPERLINK(Echantillon!D29)</f>
        <v/>
      </c>
      <c r="D3" s="326"/>
      <c r="E3" s="326"/>
      <c r="F3" s="326"/>
      <c r="G3" s="265"/>
      <c r="H3" s="265"/>
      <c r="I3" s="265"/>
      <c r="J3" s="265"/>
      <c r="K3" s="265"/>
      <c r="L3" s="265"/>
      <c r="M3" s="258"/>
      <c r="N3" s="258"/>
      <c r="O3" s="258"/>
      <c r="P3" s="258"/>
      <c r="Q3" s="258"/>
      <c r="R3" s="258"/>
      <c r="S3" s="258"/>
      <c r="T3" s="258"/>
      <c r="U3" s="258"/>
      <c r="V3" s="258"/>
    </row>
    <row r="4" spans="1:22" ht="16.5" customHeight="1" x14ac:dyDescent="0.3">
      <c r="A4" s="257"/>
      <c r="B4" s="388" t="s">
        <v>147</v>
      </c>
      <c r="C4" s="389" t="s">
        <v>491</v>
      </c>
      <c r="D4" s="389" t="s">
        <v>150</v>
      </c>
      <c r="E4" s="268" t="s">
        <v>151</v>
      </c>
      <c r="F4" s="268" t="str">
        <f>Echantillon!B29</f>
        <v>P17</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c r="V4" s="275" t="s">
        <v>160</v>
      </c>
    </row>
    <row r="5" spans="1:22"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 t="shared" ref="U5:V5" si="2">T5</f>
        <v>-</v>
      </c>
      <c r="V5" s="279" t="str">
        <f t="shared" si="2"/>
        <v>-</v>
      </c>
    </row>
    <row r="6" spans="1:22"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 t="shared" ref="U6:V6" si="3">IF(S6&gt;0,SUM(O5:O6)/SUM(S5:S6),"-")</f>
        <v>-</v>
      </c>
      <c r="V6" s="103" t="e">
        <f t="shared" si="3"/>
        <v>#DIV/0!</v>
      </c>
    </row>
    <row r="7" spans="1:22"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 t="shared" ref="U7:V7" si="4">IF(S7&gt;0,SUM(O5:O7)/SUM(S5:S7),"-")</f>
        <v>-</v>
      </c>
      <c r="V7" s="279" t="e">
        <f t="shared" si="4"/>
        <v>#DIV/0!</v>
      </c>
    </row>
    <row r="8" spans="1:22" ht="16.5" customHeight="1" x14ac:dyDescent="0.3">
      <c r="A8" s="257"/>
      <c r="B8" s="351"/>
      <c r="C8" s="351"/>
      <c r="D8" s="351"/>
      <c r="E8" s="268" t="s">
        <v>156</v>
      </c>
      <c r="F8" s="268">
        <f>COUNTIF(F12:F117,"nt")</f>
        <v>106</v>
      </c>
      <c r="G8" s="351"/>
      <c r="H8" s="351"/>
      <c r="I8" s="351"/>
      <c r="J8" s="351"/>
      <c r="K8" s="351"/>
      <c r="L8" s="351"/>
      <c r="M8" s="258"/>
      <c r="N8" s="280" t="s">
        <v>498</v>
      </c>
      <c r="O8" s="281">
        <f t="shared" ref="O8:S8" si="5">SUM(O5:O7)</f>
        <v>0</v>
      </c>
      <c r="P8" s="281">
        <f t="shared" si="5"/>
        <v>0</v>
      </c>
      <c r="Q8" s="281">
        <f t="shared" si="5"/>
        <v>0</v>
      </c>
      <c r="R8" s="281">
        <f t="shared" si="5"/>
        <v>106</v>
      </c>
      <c r="S8" s="282">
        <f t="shared" si="5"/>
        <v>0</v>
      </c>
      <c r="T8" s="278"/>
      <c r="U8" s="276"/>
      <c r="V8" s="276"/>
    </row>
    <row r="9" spans="1:22"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c r="V9" s="258"/>
    </row>
    <row r="10" spans="1:22"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c r="V10" s="258"/>
    </row>
    <row r="11" spans="1:22" ht="13.8" x14ac:dyDescent="0.3">
      <c r="A11" s="257"/>
      <c r="B11" s="219"/>
      <c r="C11" s="219"/>
      <c r="D11" s="219"/>
      <c r="E11" s="284"/>
      <c r="F11" s="219"/>
      <c r="G11" s="219"/>
      <c r="H11" s="285"/>
      <c r="I11" s="285"/>
      <c r="J11" s="285"/>
      <c r="K11" s="285"/>
      <c r="L11" s="285"/>
      <c r="M11" s="258"/>
      <c r="N11" s="258"/>
      <c r="O11" s="258"/>
      <c r="P11" s="258"/>
      <c r="Q11" s="258"/>
      <c r="R11" s="258"/>
      <c r="S11" s="258"/>
      <c r="T11" s="258"/>
      <c r="U11" s="258"/>
      <c r="V11" s="258"/>
    </row>
    <row r="12" spans="1:22"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113</v>
      </c>
      <c r="G12" s="276"/>
      <c r="H12" s="22"/>
      <c r="I12" s="22"/>
      <c r="J12" s="22"/>
      <c r="K12" s="22"/>
      <c r="L12" s="22"/>
      <c r="M12" s="258"/>
      <c r="N12" s="258"/>
      <c r="O12" s="258"/>
      <c r="P12" s="258"/>
      <c r="Q12" s="258"/>
      <c r="R12" s="258"/>
      <c r="S12" s="258"/>
      <c r="T12" s="258"/>
      <c r="U12" s="258"/>
      <c r="V12" s="258"/>
    </row>
    <row r="13" spans="1:22"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113</v>
      </c>
      <c r="G13" s="276"/>
      <c r="H13" s="22"/>
      <c r="I13" s="22"/>
      <c r="J13" s="22"/>
      <c r="K13" s="22"/>
      <c r="L13" s="22"/>
      <c r="M13" s="258"/>
      <c r="N13" s="258"/>
      <c r="O13" s="258"/>
      <c r="P13" s="258"/>
      <c r="Q13" s="258"/>
      <c r="R13" s="258"/>
      <c r="S13" s="258"/>
      <c r="T13" s="258"/>
      <c r="U13" s="258"/>
      <c r="V13" s="258"/>
    </row>
    <row r="14" spans="1:22"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113</v>
      </c>
      <c r="G14" s="276"/>
      <c r="H14" s="22"/>
      <c r="I14" s="22"/>
      <c r="J14" s="22"/>
      <c r="K14" s="22"/>
      <c r="L14" s="22"/>
      <c r="M14" s="258"/>
      <c r="N14" s="258"/>
      <c r="O14" s="258"/>
      <c r="P14" s="258"/>
      <c r="Q14" s="258"/>
      <c r="R14" s="258"/>
      <c r="S14" s="258"/>
      <c r="T14" s="258"/>
      <c r="U14" s="258"/>
      <c r="V14" s="258"/>
    </row>
    <row r="15" spans="1:22"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113</v>
      </c>
      <c r="G15" s="276"/>
      <c r="H15" s="22"/>
      <c r="I15" s="22"/>
      <c r="J15" s="22"/>
      <c r="K15" s="22"/>
      <c r="L15" s="22"/>
      <c r="M15" s="258"/>
      <c r="N15" s="258"/>
      <c r="O15" s="258"/>
      <c r="P15" s="258"/>
      <c r="Q15" s="258"/>
      <c r="R15" s="258"/>
      <c r="S15" s="258"/>
      <c r="T15" s="258"/>
      <c r="U15" s="258"/>
      <c r="V15" s="258"/>
    </row>
    <row r="16" spans="1:22"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113</v>
      </c>
      <c r="G16" s="276"/>
      <c r="H16" s="22"/>
      <c r="I16" s="22"/>
      <c r="J16" s="22"/>
      <c r="K16" s="22"/>
      <c r="L16" s="22"/>
      <c r="M16" s="258"/>
      <c r="N16" s="258"/>
      <c r="O16" s="258"/>
      <c r="P16" s="258"/>
      <c r="Q16" s="258"/>
      <c r="R16" s="258"/>
      <c r="S16" s="258"/>
      <c r="T16" s="258"/>
      <c r="U16" s="258"/>
      <c r="V16" s="258"/>
    </row>
    <row r="17" spans="1:22"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113</v>
      </c>
      <c r="G17" s="276"/>
      <c r="H17" s="22"/>
      <c r="I17" s="22"/>
      <c r="J17" s="22"/>
      <c r="K17" s="22"/>
      <c r="L17" s="22"/>
      <c r="M17" s="258"/>
      <c r="N17" s="258"/>
      <c r="O17" s="258"/>
      <c r="P17" s="258"/>
      <c r="Q17" s="258"/>
      <c r="R17" s="258"/>
      <c r="S17" s="258"/>
      <c r="T17" s="258"/>
      <c r="U17" s="258"/>
      <c r="V17" s="258"/>
    </row>
    <row r="18" spans="1:22"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113</v>
      </c>
      <c r="G18" s="276"/>
      <c r="H18" s="22"/>
      <c r="I18" s="22"/>
      <c r="J18" s="22"/>
      <c r="K18" s="22"/>
      <c r="L18" s="22"/>
      <c r="M18" s="293"/>
      <c r="N18" s="293"/>
      <c r="O18" s="293"/>
      <c r="P18" s="293"/>
      <c r="Q18" s="293"/>
      <c r="R18" s="293"/>
      <c r="S18" s="293"/>
      <c r="T18" s="293"/>
      <c r="U18" s="293"/>
      <c r="V18" s="293"/>
    </row>
    <row r="19" spans="1:22"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113</v>
      </c>
      <c r="G19" s="276"/>
      <c r="H19" s="22"/>
      <c r="I19" s="22"/>
      <c r="J19" s="22"/>
      <c r="K19" s="22"/>
      <c r="L19" s="22"/>
      <c r="M19" s="257"/>
      <c r="N19" s="257"/>
      <c r="O19" s="257"/>
      <c r="P19" s="257"/>
      <c r="Q19" s="257"/>
      <c r="R19" s="257"/>
      <c r="S19" s="294"/>
      <c r="T19" s="258"/>
      <c r="U19" s="258"/>
      <c r="V19" s="258"/>
    </row>
    <row r="20" spans="1:22"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113</v>
      </c>
      <c r="G20" s="276"/>
      <c r="H20" s="22"/>
      <c r="I20" s="22"/>
      <c r="J20" s="22"/>
      <c r="K20" s="22"/>
      <c r="L20" s="22"/>
      <c r="M20" s="258"/>
      <c r="N20" s="258"/>
      <c r="O20" s="258"/>
      <c r="P20" s="258"/>
      <c r="Q20" s="258"/>
      <c r="R20" s="258"/>
      <c r="S20" s="258"/>
      <c r="T20" s="258"/>
      <c r="U20" s="258"/>
      <c r="V20" s="258"/>
    </row>
    <row r="21" spans="1:22" ht="62.25" customHeight="1" x14ac:dyDescent="0.3">
      <c r="A21" s="390" t="s">
        <v>86</v>
      </c>
      <c r="B21" s="286" t="str">
        <f>Résultats!B22</f>
        <v>2.1</v>
      </c>
      <c r="C21" s="276" t="str">
        <f>Résultats!C22</f>
        <v>A</v>
      </c>
      <c r="D21" s="276">
        <f>Résultats!E22</f>
        <v>0</v>
      </c>
      <c r="E21" s="287" t="str">
        <f>Résultats!F22</f>
        <v>Chaque cadre a-t-il un titre de cadre ?</v>
      </c>
      <c r="F21" s="276" t="s">
        <v>113</v>
      </c>
      <c r="G21" s="276"/>
      <c r="H21" s="22"/>
      <c r="I21" s="22"/>
      <c r="J21" s="22"/>
      <c r="K21" s="22"/>
      <c r="L21" s="22"/>
      <c r="M21" s="258"/>
      <c r="N21" s="258"/>
      <c r="O21" s="258"/>
      <c r="P21" s="258"/>
      <c r="Q21" s="258"/>
      <c r="R21" s="258"/>
      <c r="S21" s="258"/>
      <c r="T21" s="258"/>
      <c r="U21" s="258"/>
      <c r="V21" s="258"/>
    </row>
    <row r="22" spans="1:22"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113</v>
      </c>
      <c r="G22" s="276"/>
      <c r="H22" s="22"/>
      <c r="I22" s="22"/>
      <c r="J22" s="22"/>
      <c r="K22" s="22"/>
      <c r="L22" s="22"/>
      <c r="M22" s="258"/>
      <c r="N22" s="258"/>
      <c r="O22" s="258"/>
      <c r="P22" s="258"/>
      <c r="Q22" s="258"/>
      <c r="R22" s="258"/>
      <c r="S22" s="258"/>
      <c r="T22" s="258"/>
      <c r="U22" s="258"/>
      <c r="V22" s="258"/>
    </row>
    <row r="23" spans="1:22"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113</v>
      </c>
      <c r="G23" s="276"/>
      <c r="H23" s="22"/>
      <c r="I23" s="22"/>
      <c r="J23" s="22"/>
      <c r="K23" s="22"/>
      <c r="L23" s="22"/>
      <c r="M23" s="258"/>
      <c r="N23" s="258"/>
      <c r="O23" s="258"/>
      <c r="P23" s="258"/>
      <c r="Q23" s="258"/>
      <c r="R23" s="258"/>
      <c r="S23" s="258"/>
      <c r="T23" s="258"/>
      <c r="U23" s="258"/>
      <c r="V23" s="258"/>
    </row>
    <row r="24" spans="1:22"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113</v>
      </c>
      <c r="G24" s="276"/>
      <c r="H24" s="22"/>
      <c r="I24" s="22"/>
      <c r="J24" s="22"/>
      <c r="K24" s="22"/>
      <c r="L24" s="22"/>
      <c r="M24" s="258"/>
      <c r="N24" s="258"/>
      <c r="O24" s="258"/>
      <c r="P24" s="258"/>
      <c r="Q24" s="258"/>
      <c r="R24" s="258"/>
      <c r="S24" s="258"/>
      <c r="T24" s="258"/>
      <c r="U24" s="258"/>
      <c r="V24" s="258"/>
    </row>
    <row r="25" spans="1:22"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113</v>
      </c>
      <c r="G25" s="276"/>
      <c r="H25" s="22"/>
      <c r="I25" s="22"/>
      <c r="J25" s="22"/>
      <c r="K25" s="22"/>
      <c r="L25" s="22"/>
      <c r="M25" s="258"/>
      <c r="N25" s="258"/>
      <c r="O25" s="258"/>
      <c r="P25" s="258"/>
      <c r="Q25" s="258"/>
      <c r="R25" s="258"/>
      <c r="S25" s="258"/>
      <c r="T25" s="258"/>
      <c r="U25" s="258"/>
      <c r="V25" s="258"/>
    </row>
    <row r="26" spans="1:22"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113</v>
      </c>
      <c r="G26" s="276"/>
      <c r="H26" s="22"/>
      <c r="I26" s="22"/>
      <c r="J26" s="22"/>
      <c r="K26" s="22"/>
      <c r="L26" s="22"/>
      <c r="M26" s="258"/>
      <c r="N26" s="258"/>
      <c r="O26" s="258"/>
      <c r="P26" s="258"/>
      <c r="Q26" s="258"/>
      <c r="R26" s="258"/>
      <c r="S26" s="258"/>
      <c r="T26" s="258"/>
      <c r="U26" s="258"/>
      <c r="V26" s="258"/>
    </row>
    <row r="27" spans="1:22"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113</v>
      </c>
      <c r="G27" s="276"/>
      <c r="H27" s="22"/>
      <c r="I27" s="22"/>
      <c r="J27" s="22"/>
      <c r="K27" s="22"/>
      <c r="L27" s="22"/>
      <c r="M27" s="258"/>
      <c r="N27" s="258"/>
      <c r="O27" s="258"/>
      <c r="P27" s="258"/>
      <c r="Q27" s="258"/>
      <c r="R27" s="258"/>
      <c r="S27" s="258"/>
      <c r="T27" s="258"/>
      <c r="U27" s="258"/>
      <c r="V27" s="258"/>
    </row>
    <row r="28" spans="1:22"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113</v>
      </c>
      <c r="G28" s="276"/>
      <c r="H28" s="22"/>
      <c r="I28" s="22"/>
      <c r="J28" s="22"/>
      <c r="K28" s="22"/>
      <c r="L28" s="22"/>
      <c r="M28" s="258"/>
      <c r="N28" s="258"/>
      <c r="O28" s="258"/>
      <c r="P28" s="258"/>
      <c r="Q28" s="258"/>
      <c r="R28" s="258"/>
      <c r="S28" s="258"/>
      <c r="T28" s="258"/>
      <c r="U28" s="258"/>
      <c r="V28" s="258"/>
    </row>
    <row r="29" spans="1:22"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113</v>
      </c>
      <c r="G29" s="276"/>
      <c r="H29" s="22"/>
      <c r="I29" s="22"/>
      <c r="J29" s="22"/>
      <c r="K29" s="22"/>
      <c r="L29" s="22"/>
      <c r="M29" s="258"/>
      <c r="N29" s="258"/>
      <c r="O29" s="258"/>
      <c r="P29" s="258"/>
      <c r="Q29" s="258"/>
      <c r="R29" s="258"/>
      <c r="S29" s="258"/>
      <c r="T29" s="258"/>
      <c r="U29" s="258"/>
      <c r="V29" s="258"/>
    </row>
    <row r="30" spans="1:22"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113</v>
      </c>
      <c r="G30" s="276"/>
      <c r="H30" s="22"/>
      <c r="I30" s="22"/>
      <c r="J30" s="22"/>
      <c r="K30" s="22"/>
      <c r="L30" s="22"/>
      <c r="M30" s="258"/>
      <c r="N30" s="258"/>
      <c r="O30" s="258"/>
      <c r="P30" s="258"/>
      <c r="Q30" s="258"/>
      <c r="R30" s="258"/>
      <c r="S30" s="258"/>
      <c r="T30" s="258"/>
      <c r="U30" s="258"/>
      <c r="V30" s="258"/>
    </row>
    <row r="31" spans="1:22"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113</v>
      </c>
      <c r="G31" s="276"/>
      <c r="H31" s="22"/>
      <c r="I31" s="22"/>
      <c r="J31" s="22"/>
      <c r="K31" s="22"/>
      <c r="L31" s="22"/>
      <c r="M31" s="258"/>
      <c r="N31" s="258"/>
      <c r="O31" s="258"/>
      <c r="P31" s="258"/>
      <c r="Q31" s="258"/>
      <c r="R31" s="258"/>
      <c r="S31" s="258"/>
      <c r="T31" s="258"/>
      <c r="U31" s="258"/>
      <c r="V31" s="258"/>
    </row>
    <row r="32" spans="1:22"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113</v>
      </c>
      <c r="G32" s="276"/>
      <c r="H32" s="22"/>
      <c r="I32" s="22"/>
      <c r="J32" s="22"/>
      <c r="K32" s="22"/>
      <c r="L32" s="22"/>
      <c r="M32" s="258"/>
      <c r="N32" s="258"/>
      <c r="O32" s="258"/>
      <c r="P32" s="258"/>
      <c r="Q32" s="258"/>
      <c r="R32" s="258"/>
      <c r="S32" s="258"/>
      <c r="T32" s="258"/>
      <c r="U32" s="258"/>
      <c r="V32" s="258"/>
    </row>
    <row r="33" spans="1:22"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113</v>
      </c>
      <c r="G33" s="276"/>
      <c r="H33" s="22"/>
      <c r="I33" s="22"/>
      <c r="J33" s="22"/>
      <c r="K33" s="22"/>
      <c r="L33" s="22"/>
      <c r="M33" s="258"/>
      <c r="N33" s="258"/>
      <c r="O33" s="258"/>
      <c r="P33" s="258"/>
      <c r="Q33" s="258"/>
      <c r="R33" s="258"/>
      <c r="S33" s="258"/>
      <c r="T33" s="258"/>
      <c r="U33" s="258"/>
      <c r="V33" s="258"/>
    </row>
    <row r="34" spans="1:22"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113</v>
      </c>
      <c r="G34" s="276"/>
      <c r="H34" s="22"/>
      <c r="I34" s="22"/>
      <c r="J34" s="22"/>
      <c r="K34" s="22"/>
      <c r="L34" s="22"/>
      <c r="M34" s="258"/>
      <c r="N34" s="258"/>
      <c r="O34" s="258"/>
      <c r="P34" s="258"/>
      <c r="Q34" s="258"/>
      <c r="R34" s="258"/>
      <c r="S34" s="258"/>
      <c r="T34" s="258"/>
      <c r="U34" s="258"/>
      <c r="V34" s="258"/>
    </row>
    <row r="35" spans="1:22"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113</v>
      </c>
      <c r="G35" s="276"/>
      <c r="H35" s="22"/>
      <c r="I35" s="22"/>
      <c r="J35" s="22"/>
      <c r="K35" s="22"/>
      <c r="L35" s="22"/>
      <c r="M35" s="258"/>
      <c r="N35" s="258"/>
      <c r="O35" s="258"/>
      <c r="P35" s="258"/>
      <c r="Q35" s="258"/>
      <c r="R35" s="258"/>
      <c r="S35" s="258"/>
      <c r="T35" s="258"/>
      <c r="U35" s="258"/>
      <c r="V35" s="258"/>
    </row>
    <row r="36" spans="1:22"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113</v>
      </c>
      <c r="G36" s="276"/>
      <c r="H36" s="22"/>
      <c r="I36" s="22"/>
      <c r="J36" s="22"/>
      <c r="K36" s="22"/>
      <c r="L36" s="22"/>
      <c r="M36" s="258"/>
      <c r="N36" s="258"/>
      <c r="O36" s="258"/>
      <c r="P36" s="258"/>
      <c r="Q36" s="258"/>
      <c r="R36" s="258"/>
      <c r="S36" s="258"/>
      <c r="T36" s="258"/>
      <c r="U36" s="258"/>
      <c r="V36" s="258"/>
    </row>
    <row r="37" spans="1:22"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113</v>
      </c>
      <c r="G37" s="276"/>
      <c r="H37" s="22"/>
      <c r="I37" s="22"/>
      <c r="J37" s="22"/>
      <c r="K37" s="22"/>
      <c r="L37" s="22"/>
      <c r="M37" s="258"/>
      <c r="N37" s="258"/>
      <c r="O37" s="258"/>
      <c r="P37" s="258"/>
      <c r="Q37" s="258"/>
      <c r="R37" s="258"/>
      <c r="S37" s="258"/>
      <c r="T37" s="258"/>
      <c r="U37" s="258"/>
      <c r="V37" s="258"/>
    </row>
    <row r="38" spans="1:22"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113</v>
      </c>
      <c r="G38" s="276"/>
      <c r="H38" s="22"/>
      <c r="I38" s="22"/>
      <c r="J38" s="22"/>
      <c r="K38" s="22"/>
      <c r="L38" s="22"/>
      <c r="M38" s="258"/>
      <c r="N38" s="258"/>
      <c r="O38" s="258"/>
      <c r="P38" s="258"/>
      <c r="Q38" s="258"/>
      <c r="R38" s="258"/>
      <c r="S38" s="258"/>
      <c r="T38" s="258"/>
      <c r="U38" s="258"/>
      <c r="V38" s="258"/>
    </row>
    <row r="39" spans="1:22"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113</v>
      </c>
      <c r="G39" s="276"/>
      <c r="H39" s="22"/>
      <c r="I39" s="22"/>
      <c r="J39" s="22"/>
      <c r="K39" s="22"/>
      <c r="L39" s="22"/>
      <c r="M39" s="258"/>
      <c r="N39" s="258"/>
      <c r="O39" s="258"/>
      <c r="P39" s="258"/>
      <c r="Q39" s="258"/>
      <c r="R39" s="258"/>
      <c r="S39" s="258"/>
      <c r="T39" s="258"/>
      <c r="U39" s="258"/>
      <c r="V39" s="258"/>
    </row>
    <row r="40" spans="1:22"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113</v>
      </c>
      <c r="G40" s="276"/>
      <c r="H40" s="22"/>
      <c r="I40" s="22"/>
      <c r="J40" s="22"/>
      <c r="K40" s="22"/>
      <c r="L40" s="22"/>
      <c r="M40" s="258"/>
      <c r="N40" s="258"/>
      <c r="O40" s="258"/>
      <c r="P40" s="258"/>
      <c r="Q40" s="258"/>
      <c r="R40" s="258"/>
      <c r="S40" s="258"/>
      <c r="T40" s="258"/>
      <c r="U40" s="258"/>
      <c r="V40" s="258"/>
    </row>
    <row r="41" spans="1:22"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113</v>
      </c>
      <c r="G41" s="276"/>
      <c r="H41" s="22"/>
      <c r="I41" s="22"/>
      <c r="J41" s="22"/>
      <c r="K41" s="22"/>
      <c r="L41" s="22"/>
      <c r="M41" s="258"/>
      <c r="N41" s="258"/>
      <c r="O41" s="258"/>
      <c r="P41" s="258"/>
      <c r="Q41" s="258"/>
      <c r="R41" s="258"/>
      <c r="S41" s="258"/>
      <c r="T41" s="258"/>
      <c r="U41" s="258"/>
      <c r="V41" s="258"/>
    </row>
    <row r="42" spans="1:22"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113</v>
      </c>
      <c r="G42" s="276"/>
      <c r="H42" s="22"/>
      <c r="I42" s="22"/>
      <c r="J42" s="22"/>
      <c r="K42" s="22"/>
      <c r="L42" s="22"/>
      <c r="M42" s="258"/>
      <c r="N42" s="258"/>
      <c r="O42" s="258"/>
      <c r="P42" s="258"/>
      <c r="Q42" s="258"/>
      <c r="R42" s="258"/>
      <c r="S42" s="258"/>
      <c r="T42" s="258"/>
      <c r="U42" s="258"/>
      <c r="V42" s="258"/>
    </row>
    <row r="43" spans="1:22"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113</v>
      </c>
      <c r="G43" s="276"/>
      <c r="H43" s="22"/>
      <c r="I43" s="22"/>
      <c r="J43" s="22"/>
      <c r="K43" s="22"/>
      <c r="L43" s="22"/>
      <c r="M43" s="258"/>
      <c r="N43" s="258"/>
      <c r="O43" s="258"/>
      <c r="P43" s="258"/>
      <c r="Q43" s="258"/>
      <c r="R43" s="258"/>
      <c r="S43" s="258"/>
      <c r="T43" s="258"/>
      <c r="U43" s="258"/>
      <c r="V43" s="258"/>
    </row>
    <row r="44" spans="1:22"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113</v>
      </c>
      <c r="G44" s="276"/>
      <c r="H44" s="22"/>
      <c r="I44" s="22"/>
      <c r="J44" s="22"/>
      <c r="K44" s="22"/>
      <c r="L44" s="22"/>
      <c r="M44" s="258"/>
      <c r="N44" s="258"/>
      <c r="O44" s="258"/>
      <c r="P44" s="258"/>
      <c r="Q44" s="258"/>
      <c r="R44" s="258"/>
      <c r="S44" s="258"/>
      <c r="T44" s="258"/>
      <c r="U44" s="258"/>
      <c r="V44" s="258"/>
    </row>
    <row r="45" spans="1:22"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113</v>
      </c>
      <c r="G45" s="276"/>
      <c r="H45" s="22"/>
      <c r="I45" s="22"/>
      <c r="J45" s="22"/>
      <c r="K45" s="22"/>
      <c r="L45" s="22"/>
      <c r="M45" s="258"/>
      <c r="N45" s="258"/>
      <c r="O45" s="258"/>
      <c r="P45" s="258"/>
      <c r="Q45" s="258"/>
      <c r="R45" s="258"/>
      <c r="S45" s="258"/>
      <c r="T45" s="258"/>
      <c r="U45" s="258"/>
      <c r="V45" s="258"/>
    </row>
    <row r="46" spans="1:22"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113</v>
      </c>
      <c r="G46" s="276"/>
      <c r="H46" s="22"/>
      <c r="I46" s="22"/>
      <c r="J46" s="22"/>
      <c r="K46" s="22"/>
      <c r="L46" s="22"/>
      <c r="M46" s="258"/>
      <c r="N46" s="258"/>
      <c r="O46" s="258"/>
      <c r="P46" s="258"/>
      <c r="Q46" s="258"/>
      <c r="R46" s="258"/>
      <c r="S46" s="258"/>
      <c r="T46" s="258"/>
      <c r="U46" s="258"/>
      <c r="V46" s="258"/>
    </row>
    <row r="47" spans="1:22"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113</v>
      </c>
      <c r="G47" s="276"/>
      <c r="H47" s="22"/>
      <c r="I47" s="22"/>
      <c r="J47" s="22"/>
      <c r="K47" s="22"/>
      <c r="L47" s="22"/>
      <c r="M47" s="258"/>
      <c r="N47" s="258"/>
      <c r="O47" s="258"/>
      <c r="P47" s="258"/>
      <c r="Q47" s="258"/>
      <c r="R47" s="258"/>
      <c r="S47" s="258"/>
      <c r="T47" s="258"/>
      <c r="U47" s="258"/>
      <c r="V47" s="258"/>
    </row>
    <row r="48" spans="1:22" ht="62.25" customHeight="1" x14ac:dyDescent="0.3">
      <c r="A48" s="352"/>
      <c r="B48" s="286" t="str">
        <f>Résultats!B49</f>
        <v>6.2</v>
      </c>
      <c r="C48" s="276" t="str">
        <f>Résultats!C49</f>
        <v>A</v>
      </c>
      <c r="D48" s="276" t="str">
        <f>Résultats!E49</f>
        <v>x</v>
      </c>
      <c r="E48" s="287" t="str">
        <f>Résultats!F49</f>
        <v>Dans chaque page web, chaque lien a-t-il un intitulé ?</v>
      </c>
      <c r="F48" s="276" t="s">
        <v>113</v>
      </c>
      <c r="G48" s="276"/>
      <c r="H48" s="22"/>
      <c r="I48" s="22"/>
      <c r="J48" s="22"/>
      <c r="K48" s="22"/>
      <c r="L48" s="22"/>
      <c r="M48" s="258"/>
      <c r="N48" s="258"/>
      <c r="O48" s="258"/>
      <c r="P48" s="258"/>
      <c r="Q48" s="258"/>
      <c r="R48" s="258"/>
      <c r="S48" s="258"/>
      <c r="T48" s="258"/>
      <c r="U48" s="258"/>
      <c r="V48" s="258"/>
    </row>
    <row r="49" spans="1:22"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113</v>
      </c>
      <c r="G49" s="276"/>
      <c r="H49" s="22"/>
      <c r="I49" s="22"/>
      <c r="J49" s="22"/>
      <c r="K49" s="22"/>
      <c r="L49" s="22"/>
      <c r="M49" s="258"/>
      <c r="N49" s="258"/>
      <c r="O49" s="258"/>
      <c r="P49" s="258"/>
      <c r="Q49" s="258"/>
      <c r="R49" s="258"/>
      <c r="S49" s="258"/>
      <c r="T49" s="258"/>
      <c r="U49" s="258"/>
      <c r="V49" s="258"/>
    </row>
    <row r="50" spans="1:22"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113</v>
      </c>
      <c r="G50" s="276"/>
      <c r="H50" s="22"/>
      <c r="I50" s="22"/>
      <c r="J50" s="22"/>
      <c r="K50" s="22"/>
      <c r="L50" s="22"/>
      <c r="M50" s="258"/>
      <c r="N50" s="258"/>
      <c r="O50" s="258"/>
      <c r="P50" s="258"/>
      <c r="Q50" s="258"/>
      <c r="R50" s="258"/>
      <c r="S50" s="258"/>
      <c r="T50" s="258"/>
      <c r="U50" s="258"/>
      <c r="V50" s="258"/>
    </row>
    <row r="51" spans="1:22"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113</v>
      </c>
      <c r="G51" s="276"/>
      <c r="H51" s="22"/>
      <c r="I51" s="22"/>
      <c r="J51" s="22"/>
      <c r="K51" s="22"/>
      <c r="L51" s="22"/>
      <c r="M51" s="258"/>
      <c r="N51" s="258"/>
      <c r="O51" s="258"/>
      <c r="P51" s="258"/>
      <c r="Q51" s="258"/>
      <c r="R51" s="258"/>
      <c r="S51" s="258"/>
      <c r="T51" s="258"/>
      <c r="U51" s="258"/>
      <c r="V51" s="258"/>
    </row>
    <row r="52" spans="1:22"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113</v>
      </c>
      <c r="G52" s="276"/>
      <c r="H52" s="22"/>
      <c r="I52" s="22"/>
      <c r="J52" s="22"/>
      <c r="K52" s="22"/>
      <c r="L52" s="22"/>
      <c r="M52" s="258"/>
      <c r="N52" s="258"/>
      <c r="O52" s="258"/>
      <c r="P52" s="258"/>
      <c r="Q52" s="258"/>
      <c r="R52" s="258"/>
      <c r="S52" s="258"/>
      <c r="T52" s="258"/>
      <c r="U52" s="258"/>
      <c r="V52" s="258"/>
    </row>
    <row r="53" spans="1:22"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113</v>
      </c>
      <c r="G53" s="276"/>
      <c r="H53" s="22"/>
      <c r="I53" s="22"/>
      <c r="J53" s="22"/>
      <c r="K53" s="22"/>
      <c r="L53" s="22"/>
      <c r="M53" s="258"/>
      <c r="N53" s="258"/>
      <c r="O53" s="258"/>
      <c r="P53" s="258"/>
      <c r="Q53" s="258"/>
      <c r="R53" s="258"/>
      <c r="S53" s="258"/>
      <c r="T53" s="258"/>
      <c r="U53" s="258"/>
      <c r="V53" s="258"/>
    </row>
    <row r="54" spans="1:22"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113</v>
      </c>
      <c r="G54" s="276"/>
      <c r="H54" s="22"/>
      <c r="I54" s="22"/>
      <c r="J54" s="22"/>
      <c r="K54" s="22"/>
      <c r="L54" s="291" t="s">
        <v>504</v>
      </c>
      <c r="M54" s="258"/>
      <c r="N54" s="258"/>
      <c r="O54" s="258"/>
      <c r="P54" s="258"/>
      <c r="Q54" s="258"/>
      <c r="R54" s="258"/>
      <c r="S54" s="258"/>
      <c r="T54" s="258"/>
      <c r="U54" s="258"/>
      <c r="V54" s="258"/>
    </row>
    <row r="55" spans="1:22"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113</v>
      </c>
      <c r="G55" s="276"/>
      <c r="H55" s="22"/>
      <c r="I55" s="22"/>
      <c r="J55" s="22"/>
      <c r="K55" s="22"/>
      <c r="L55" s="291" t="s">
        <v>504</v>
      </c>
      <c r="M55" s="258"/>
      <c r="N55" s="258"/>
      <c r="O55" s="258"/>
      <c r="P55" s="258"/>
      <c r="Q55" s="258"/>
      <c r="R55" s="258"/>
      <c r="S55" s="258"/>
      <c r="T55" s="258"/>
      <c r="U55" s="258"/>
      <c r="V55" s="258"/>
    </row>
    <row r="56" spans="1:22"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113</v>
      </c>
      <c r="G56" s="276"/>
      <c r="H56" s="22"/>
      <c r="I56" s="22"/>
      <c r="J56" s="22"/>
      <c r="K56" s="22"/>
      <c r="L56" s="22"/>
      <c r="M56" s="258"/>
      <c r="N56" s="258"/>
      <c r="O56" s="258"/>
      <c r="P56" s="258"/>
      <c r="Q56" s="258"/>
      <c r="R56" s="258"/>
      <c r="S56" s="258"/>
      <c r="T56" s="258"/>
      <c r="U56" s="258"/>
      <c r="V56" s="258"/>
    </row>
    <row r="57" spans="1:22"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113</v>
      </c>
      <c r="G57" s="276"/>
      <c r="H57" s="22"/>
      <c r="I57" s="22"/>
      <c r="J57" s="22"/>
      <c r="K57" s="22"/>
      <c r="L57" s="22"/>
      <c r="M57" s="258"/>
      <c r="N57" s="258"/>
      <c r="O57" s="258"/>
      <c r="P57" s="258"/>
      <c r="Q57" s="258"/>
      <c r="R57" s="258"/>
      <c r="S57" s="258"/>
      <c r="T57" s="258"/>
      <c r="U57" s="258"/>
      <c r="V57" s="258"/>
    </row>
    <row r="58" spans="1:22" ht="62.25" customHeight="1" x14ac:dyDescent="0.3">
      <c r="A58" s="351"/>
      <c r="B58" s="292" t="str">
        <f>Résultats!B59</f>
        <v>8.5</v>
      </c>
      <c r="C58" s="276" t="str">
        <f>Résultats!C59</f>
        <v>A</v>
      </c>
      <c r="D58" s="276" t="str">
        <f>Résultats!E59</f>
        <v>x</v>
      </c>
      <c r="E58" s="287" t="str">
        <f>Résultats!F59</f>
        <v>Chaque page web a-t-elle un titre de page ?</v>
      </c>
      <c r="F58" s="276" t="s">
        <v>113</v>
      </c>
      <c r="G58" s="276"/>
      <c r="H58" s="22"/>
      <c r="I58" s="22"/>
      <c r="J58" s="22"/>
      <c r="K58" s="22"/>
      <c r="L58" s="22"/>
      <c r="M58" s="258"/>
      <c r="N58" s="258"/>
      <c r="O58" s="258"/>
      <c r="P58" s="258"/>
      <c r="Q58" s="258"/>
      <c r="R58" s="258"/>
      <c r="S58" s="258"/>
      <c r="T58" s="258"/>
      <c r="U58" s="258"/>
      <c r="V58" s="258"/>
    </row>
    <row r="59" spans="1:22"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113</v>
      </c>
      <c r="G59" s="276"/>
      <c r="H59" s="22"/>
      <c r="I59" s="22"/>
      <c r="J59" s="22"/>
      <c r="K59" s="22"/>
      <c r="L59" s="22"/>
      <c r="M59" s="258"/>
      <c r="N59" s="258"/>
      <c r="O59" s="258"/>
      <c r="P59" s="258"/>
      <c r="Q59" s="258"/>
      <c r="R59" s="258"/>
      <c r="S59" s="258"/>
      <c r="T59" s="258"/>
      <c r="U59" s="258"/>
      <c r="V59" s="258"/>
    </row>
    <row r="60" spans="1:22"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113</v>
      </c>
      <c r="G60" s="276"/>
      <c r="H60" s="22"/>
      <c r="I60" s="22"/>
      <c r="J60" s="22"/>
      <c r="K60" s="22"/>
      <c r="L60" s="22"/>
      <c r="M60" s="258"/>
      <c r="N60" s="258"/>
      <c r="O60" s="258"/>
      <c r="P60" s="258"/>
      <c r="Q60" s="258"/>
      <c r="R60" s="258"/>
      <c r="S60" s="258"/>
      <c r="T60" s="258"/>
      <c r="U60" s="258"/>
      <c r="V60" s="258"/>
    </row>
    <row r="61" spans="1:22"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113</v>
      </c>
      <c r="G61" s="276"/>
      <c r="H61" s="22"/>
      <c r="I61" s="22"/>
      <c r="J61" s="22"/>
      <c r="K61" s="22"/>
      <c r="L61" s="22"/>
      <c r="M61" s="258"/>
      <c r="N61" s="258"/>
      <c r="O61" s="258"/>
      <c r="P61" s="258"/>
      <c r="Q61" s="258"/>
      <c r="R61" s="258"/>
      <c r="S61" s="258"/>
      <c r="T61" s="258"/>
      <c r="U61" s="258"/>
      <c r="V61" s="258"/>
    </row>
    <row r="62" spans="1:22"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113</v>
      </c>
      <c r="G62" s="276"/>
      <c r="H62" s="22"/>
      <c r="I62" s="22"/>
      <c r="J62" s="22"/>
      <c r="K62" s="22"/>
      <c r="L62" s="22"/>
      <c r="M62" s="258"/>
      <c r="N62" s="258"/>
      <c r="O62" s="258"/>
      <c r="P62" s="258"/>
      <c r="Q62" s="258"/>
      <c r="R62" s="258"/>
      <c r="S62" s="258"/>
      <c r="T62" s="258"/>
      <c r="U62" s="258"/>
      <c r="V62" s="258"/>
    </row>
    <row r="63" spans="1:22"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113</v>
      </c>
      <c r="G63" s="276"/>
      <c r="H63" s="22"/>
      <c r="I63" s="22"/>
      <c r="J63" s="22"/>
      <c r="K63" s="22"/>
      <c r="L63" s="22"/>
      <c r="M63" s="258"/>
      <c r="N63" s="258"/>
      <c r="O63" s="258"/>
      <c r="P63" s="258"/>
      <c r="Q63" s="258"/>
      <c r="R63" s="258"/>
      <c r="S63" s="258"/>
      <c r="T63" s="258"/>
      <c r="U63" s="258"/>
      <c r="V63" s="258"/>
    </row>
    <row r="64" spans="1:22"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113</v>
      </c>
      <c r="G64" s="276"/>
      <c r="H64" s="22"/>
      <c r="I64" s="22"/>
      <c r="J64" s="22"/>
      <c r="K64" s="22"/>
      <c r="L64" s="22"/>
      <c r="M64" s="258"/>
      <c r="N64" s="258"/>
      <c r="O64" s="258"/>
      <c r="P64" s="258"/>
      <c r="Q64" s="258"/>
      <c r="R64" s="258"/>
      <c r="S64" s="258"/>
      <c r="T64" s="258"/>
      <c r="U64" s="258"/>
      <c r="V64" s="258"/>
    </row>
    <row r="65" spans="1:22"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113</v>
      </c>
      <c r="G65" s="276"/>
      <c r="H65" s="22"/>
      <c r="I65" s="22"/>
      <c r="J65" s="22"/>
      <c r="K65" s="22"/>
      <c r="L65" s="22"/>
      <c r="M65" s="258"/>
      <c r="N65" s="258"/>
      <c r="O65" s="258"/>
      <c r="P65" s="258"/>
      <c r="Q65" s="258"/>
      <c r="R65" s="258"/>
      <c r="S65" s="258"/>
      <c r="T65" s="258"/>
      <c r="U65" s="258"/>
      <c r="V65" s="258"/>
    </row>
    <row r="66" spans="1:22"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113</v>
      </c>
      <c r="G66" s="276"/>
      <c r="H66" s="22"/>
      <c r="I66" s="22"/>
      <c r="J66" s="22"/>
      <c r="K66" s="22"/>
      <c r="L66" s="22"/>
      <c r="M66" s="258"/>
      <c r="N66" s="258"/>
      <c r="O66" s="258"/>
      <c r="P66" s="258"/>
      <c r="Q66" s="258"/>
      <c r="R66" s="258"/>
      <c r="S66" s="258"/>
      <c r="T66" s="258"/>
      <c r="U66" s="258"/>
      <c r="V66" s="258"/>
    </row>
    <row r="67" spans="1:22"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113</v>
      </c>
      <c r="G67" s="276"/>
      <c r="H67" s="22"/>
      <c r="I67" s="22"/>
      <c r="J67" s="22"/>
      <c r="K67" s="22"/>
      <c r="L67" s="22"/>
      <c r="M67" s="258"/>
      <c r="N67" s="258"/>
      <c r="O67" s="258"/>
      <c r="P67" s="258"/>
      <c r="Q67" s="258"/>
      <c r="R67" s="258"/>
      <c r="S67" s="258"/>
      <c r="T67" s="258"/>
      <c r="U67" s="258"/>
      <c r="V67" s="258"/>
    </row>
    <row r="68" spans="1:22"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113</v>
      </c>
      <c r="G68" s="276"/>
      <c r="H68" s="22"/>
      <c r="I68" s="22"/>
      <c r="J68" s="22"/>
      <c r="K68" s="22"/>
      <c r="L68" s="22"/>
      <c r="M68" s="258"/>
      <c r="N68" s="258"/>
      <c r="O68" s="258"/>
      <c r="P68" s="258"/>
      <c r="Q68" s="258"/>
      <c r="R68" s="258"/>
      <c r="S68" s="258"/>
      <c r="T68" s="258"/>
      <c r="U68" s="258"/>
      <c r="V68" s="258"/>
    </row>
    <row r="69" spans="1:22"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113</v>
      </c>
      <c r="G69" s="276"/>
      <c r="H69" s="22"/>
      <c r="I69" s="22"/>
      <c r="J69" s="22"/>
      <c r="K69" s="22"/>
      <c r="L69" s="22"/>
      <c r="M69" s="258"/>
      <c r="N69" s="258"/>
      <c r="O69" s="258"/>
      <c r="P69" s="258"/>
      <c r="Q69" s="258"/>
      <c r="R69" s="258"/>
      <c r="S69" s="258"/>
      <c r="T69" s="258"/>
      <c r="U69" s="258"/>
      <c r="V69" s="258"/>
    </row>
    <row r="70" spans="1:22"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113</v>
      </c>
      <c r="G70" s="276"/>
      <c r="H70" s="22"/>
      <c r="I70" s="22"/>
      <c r="J70" s="22"/>
      <c r="K70" s="22"/>
      <c r="L70" s="22"/>
      <c r="M70" s="258"/>
      <c r="N70" s="258"/>
      <c r="O70" s="258"/>
      <c r="P70" s="258"/>
      <c r="Q70" s="258"/>
      <c r="R70" s="258"/>
      <c r="S70" s="258"/>
      <c r="T70" s="258"/>
      <c r="U70" s="258"/>
      <c r="V70" s="258"/>
    </row>
    <row r="71" spans="1:22"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113</v>
      </c>
      <c r="G71" s="276"/>
      <c r="H71" s="22"/>
      <c r="I71" s="22"/>
      <c r="J71" s="22"/>
      <c r="K71" s="22"/>
      <c r="L71" s="22"/>
      <c r="M71" s="258"/>
      <c r="N71" s="258"/>
      <c r="O71" s="258"/>
      <c r="P71" s="258"/>
      <c r="Q71" s="258"/>
      <c r="R71" s="258"/>
      <c r="S71" s="258"/>
      <c r="T71" s="258"/>
      <c r="U71" s="258"/>
      <c r="V71" s="258"/>
    </row>
    <row r="72" spans="1:22"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113</v>
      </c>
      <c r="G72" s="276"/>
      <c r="H72" s="22"/>
      <c r="I72" s="22"/>
      <c r="J72" s="22"/>
      <c r="K72" s="22"/>
      <c r="L72" s="22"/>
      <c r="M72" s="258"/>
      <c r="N72" s="258"/>
      <c r="O72" s="258"/>
      <c r="P72" s="258"/>
      <c r="Q72" s="258"/>
      <c r="R72" s="258"/>
      <c r="S72" s="258"/>
      <c r="T72" s="258"/>
      <c r="U72" s="258"/>
      <c r="V72" s="258"/>
    </row>
    <row r="73" spans="1:22"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113</v>
      </c>
      <c r="G73" s="276"/>
      <c r="H73" s="22"/>
      <c r="I73" s="22"/>
      <c r="J73" s="22"/>
      <c r="K73" s="22"/>
      <c r="L73" s="22"/>
      <c r="M73" s="258"/>
      <c r="N73" s="258"/>
      <c r="O73" s="258"/>
      <c r="P73" s="258"/>
      <c r="Q73" s="258"/>
      <c r="R73" s="258"/>
      <c r="S73" s="258"/>
      <c r="T73" s="258"/>
      <c r="U73" s="258"/>
      <c r="V73" s="258"/>
    </row>
    <row r="74" spans="1:22"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113</v>
      </c>
      <c r="G74" s="276"/>
      <c r="H74" s="22"/>
      <c r="I74" s="22"/>
      <c r="J74" s="22"/>
      <c r="K74" s="22"/>
      <c r="L74" s="22"/>
      <c r="M74" s="258"/>
      <c r="N74" s="258"/>
      <c r="O74" s="258"/>
      <c r="P74" s="258"/>
      <c r="Q74" s="258"/>
      <c r="R74" s="258"/>
      <c r="S74" s="258"/>
      <c r="T74" s="258"/>
      <c r="U74" s="258"/>
      <c r="V74" s="258"/>
    </row>
    <row r="75" spans="1:22"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113</v>
      </c>
      <c r="G75" s="276"/>
      <c r="H75" s="22"/>
      <c r="I75" s="22"/>
      <c r="J75" s="22"/>
      <c r="K75" s="22"/>
      <c r="L75" s="22"/>
      <c r="M75" s="258"/>
      <c r="N75" s="258"/>
      <c r="O75" s="258"/>
      <c r="P75" s="258"/>
      <c r="Q75" s="258"/>
      <c r="R75" s="258"/>
      <c r="S75" s="258"/>
      <c r="T75" s="258"/>
      <c r="U75" s="258"/>
      <c r="V75" s="258"/>
    </row>
    <row r="76" spans="1:22"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113</v>
      </c>
      <c r="G76" s="276"/>
      <c r="H76" s="22"/>
      <c r="I76" s="22"/>
      <c r="J76" s="22"/>
      <c r="K76" s="22"/>
      <c r="L76" s="22"/>
      <c r="M76" s="258"/>
      <c r="N76" s="258"/>
      <c r="O76" s="258"/>
      <c r="P76" s="258"/>
      <c r="Q76" s="258"/>
      <c r="R76" s="258"/>
      <c r="S76" s="258"/>
      <c r="T76" s="258"/>
      <c r="U76" s="258"/>
      <c r="V76" s="258"/>
    </row>
    <row r="77" spans="1:22"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113</v>
      </c>
      <c r="G77" s="276"/>
      <c r="H77" s="22"/>
      <c r="I77" s="22"/>
      <c r="J77" s="22"/>
      <c r="K77" s="22"/>
      <c r="L77" s="22"/>
      <c r="M77" s="258"/>
      <c r="N77" s="258"/>
      <c r="O77" s="258"/>
      <c r="P77" s="258"/>
      <c r="Q77" s="258"/>
      <c r="R77" s="258"/>
      <c r="S77" s="258"/>
      <c r="T77" s="258"/>
      <c r="U77" s="258"/>
      <c r="V77" s="258"/>
    </row>
    <row r="78" spans="1:22"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113</v>
      </c>
      <c r="G78" s="276"/>
      <c r="H78" s="22"/>
      <c r="I78" s="22"/>
      <c r="J78" s="22"/>
      <c r="K78" s="22"/>
      <c r="L78" s="22"/>
      <c r="M78" s="258"/>
      <c r="N78" s="258"/>
      <c r="O78" s="258"/>
      <c r="P78" s="258"/>
      <c r="Q78" s="258"/>
      <c r="R78" s="258"/>
      <c r="S78" s="258"/>
      <c r="T78" s="258"/>
      <c r="U78" s="258"/>
      <c r="V78" s="258"/>
    </row>
    <row r="79" spans="1:22"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113</v>
      </c>
      <c r="G79" s="276"/>
      <c r="H79" s="22"/>
      <c r="I79" s="22"/>
      <c r="J79" s="22"/>
      <c r="K79" s="22"/>
      <c r="L79" s="22"/>
      <c r="M79" s="258"/>
      <c r="N79" s="258"/>
      <c r="O79" s="258"/>
      <c r="P79" s="258"/>
      <c r="Q79" s="258"/>
      <c r="R79" s="258"/>
      <c r="S79" s="258"/>
      <c r="T79" s="258"/>
      <c r="U79" s="258"/>
      <c r="V79" s="258"/>
    </row>
    <row r="80" spans="1:22"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113</v>
      </c>
      <c r="G80" s="276"/>
      <c r="H80" s="22"/>
      <c r="I80" s="22"/>
      <c r="J80" s="22"/>
      <c r="K80" s="22"/>
      <c r="L80" s="22"/>
      <c r="M80" s="258"/>
      <c r="N80" s="258"/>
      <c r="O80" s="258"/>
      <c r="P80" s="258"/>
      <c r="Q80" s="258"/>
      <c r="R80" s="258"/>
      <c r="S80" s="258"/>
      <c r="T80" s="258"/>
      <c r="U80" s="258"/>
      <c r="V80" s="258"/>
    </row>
    <row r="81" spans="1:22"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113</v>
      </c>
      <c r="G81" s="276"/>
      <c r="H81" s="22"/>
      <c r="I81" s="22"/>
      <c r="J81" s="22"/>
      <c r="K81" s="22"/>
      <c r="L81" s="22"/>
      <c r="M81" s="258"/>
      <c r="N81" s="258"/>
      <c r="O81" s="258"/>
      <c r="P81" s="258"/>
      <c r="Q81" s="258"/>
      <c r="R81" s="258"/>
      <c r="S81" s="258"/>
      <c r="T81" s="258"/>
      <c r="U81" s="258"/>
      <c r="V81" s="258"/>
    </row>
    <row r="82" spans="1:22"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113</v>
      </c>
      <c r="G82" s="276"/>
      <c r="H82" s="22"/>
      <c r="I82" s="22"/>
      <c r="J82" s="22"/>
      <c r="K82" s="22"/>
      <c r="L82" s="22"/>
      <c r="M82" s="258"/>
      <c r="N82" s="258"/>
      <c r="O82" s="258"/>
      <c r="P82" s="258"/>
      <c r="Q82" s="258"/>
      <c r="R82" s="258"/>
      <c r="S82" s="258"/>
      <c r="T82" s="258"/>
      <c r="U82" s="258"/>
      <c r="V82" s="258"/>
    </row>
    <row r="83" spans="1:22"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113</v>
      </c>
      <c r="G83" s="276"/>
      <c r="H83" s="22"/>
      <c r="I83" s="22"/>
      <c r="J83" s="22"/>
      <c r="K83" s="22"/>
      <c r="L83" s="22"/>
      <c r="M83" s="258"/>
      <c r="N83" s="258"/>
      <c r="O83" s="258"/>
      <c r="P83" s="258"/>
      <c r="Q83" s="258"/>
      <c r="R83" s="258"/>
      <c r="S83" s="258"/>
      <c r="T83" s="258"/>
      <c r="U83" s="258"/>
      <c r="V83" s="258"/>
    </row>
    <row r="84" spans="1:22"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113</v>
      </c>
      <c r="G84" s="276"/>
      <c r="H84" s="22"/>
      <c r="I84" s="22"/>
      <c r="J84" s="22"/>
      <c r="K84" s="22"/>
      <c r="L84" s="22"/>
      <c r="M84" s="258"/>
      <c r="N84" s="258"/>
      <c r="O84" s="258"/>
      <c r="P84" s="258"/>
      <c r="Q84" s="258"/>
      <c r="R84" s="258"/>
      <c r="S84" s="258"/>
      <c r="T84" s="258"/>
      <c r="U84" s="258"/>
      <c r="V84" s="258"/>
    </row>
    <row r="85" spans="1:22"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113</v>
      </c>
      <c r="G85" s="276"/>
      <c r="H85" s="22"/>
      <c r="I85" s="22"/>
      <c r="J85" s="22"/>
      <c r="K85" s="22"/>
      <c r="L85" s="22"/>
      <c r="M85" s="258"/>
      <c r="N85" s="258"/>
      <c r="O85" s="258"/>
      <c r="P85" s="258"/>
      <c r="Q85" s="258"/>
      <c r="R85" s="258"/>
      <c r="S85" s="258"/>
      <c r="T85" s="258"/>
      <c r="U85" s="258"/>
      <c r="V85" s="258"/>
    </row>
    <row r="86" spans="1:22"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113</v>
      </c>
      <c r="G86" s="276"/>
      <c r="H86" s="22"/>
      <c r="I86" s="22"/>
      <c r="J86" s="22"/>
      <c r="K86" s="22"/>
      <c r="L86" s="22"/>
      <c r="M86" s="258"/>
      <c r="N86" s="258"/>
      <c r="O86" s="258"/>
      <c r="P86" s="258"/>
      <c r="Q86" s="258"/>
      <c r="R86" s="258"/>
      <c r="S86" s="258"/>
      <c r="T86" s="258"/>
      <c r="U86" s="258"/>
      <c r="V86" s="258"/>
    </row>
    <row r="87" spans="1:22"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113</v>
      </c>
      <c r="G87" s="276"/>
      <c r="H87" s="22"/>
      <c r="I87" s="22"/>
      <c r="J87" s="22"/>
      <c r="K87" s="22"/>
      <c r="L87" s="22"/>
      <c r="M87" s="258"/>
      <c r="N87" s="258"/>
      <c r="O87" s="258"/>
      <c r="P87" s="258"/>
      <c r="Q87" s="258"/>
      <c r="R87" s="258"/>
      <c r="S87" s="258"/>
      <c r="T87" s="258"/>
      <c r="U87" s="258"/>
      <c r="V87" s="258"/>
    </row>
    <row r="88" spans="1:22"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113</v>
      </c>
      <c r="G88" s="276"/>
      <c r="H88" s="22"/>
      <c r="I88" s="22"/>
      <c r="J88" s="22"/>
      <c r="K88" s="22"/>
      <c r="L88" s="22"/>
      <c r="M88" s="258"/>
      <c r="N88" s="258"/>
      <c r="O88" s="258"/>
      <c r="P88" s="258"/>
      <c r="Q88" s="258"/>
      <c r="R88" s="258"/>
      <c r="S88" s="258"/>
      <c r="T88" s="258"/>
      <c r="U88" s="258"/>
      <c r="V88" s="258"/>
    </row>
    <row r="89" spans="1:22"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113</v>
      </c>
      <c r="G89" s="276"/>
      <c r="H89" s="22"/>
      <c r="I89" s="22"/>
      <c r="J89" s="22"/>
      <c r="K89" s="22"/>
      <c r="L89" s="22"/>
      <c r="M89" s="258"/>
      <c r="N89" s="258"/>
      <c r="O89" s="258"/>
      <c r="P89" s="258"/>
      <c r="Q89" s="258"/>
      <c r="R89" s="258"/>
      <c r="S89" s="258"/>
      <c r="T89" s="258"/>
      <c r="U89" s="258"/>
      <c r="V89" s="258"/>
    </row>
    <row r="90" spans="1:22"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113</v>
      </c>
      <c r="G90" s="276"/>
      <c r="H90" s="22"/>
      <c r="I90" s="22"/>
      <c r="J90" s="22"/>
      <c r="K90" s="22"/>
      <c r="L90" s="22"/>
      <c r="M90" s="258"/>
      <c r="N90" s="258"/>
      <c r="O90" s="258"/>
      <c r="P90" s="258"/>
      <c r="Q90" s="258"/>
      <c r="R90" s="258"/>
      <c r="S90" s="258"/>
      <c r="T90" s="258"/>
      <c r="U90" s="258"/>
      <c r="V90" s="258"/>
    </row>
    <row r="91" spans="1:22"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113</v>
      </c>
      <c r="G91" s="276"/>
      <c r="H91" s="22"/>
      <c r="I91" s="22"/>
      <c r="J91" s="22"/>
      <c r="K91" s="22"/>
      <c r="L91" s="22"/>
      <c r="M91" s="258"/>
      <c r="N91" s="258"/>
      <c r="O91" s="258"/>
      <c r="P91" s="258"/>
      <c r="Q91" s="258"/>
      <c r="R91" s="258"/>
      <c r="S91" s="258"/>
      <c r="T91" s="258"/>
      <c r="U91" s="258"/>
      <c r="V91" s="258"/>
    </row>
    <row r="92" spans="1:22"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113</v>
      </c>
      <c r="G92" s="276"/>
      <c r="H92" s="22"/>
      <c r="I92" s="22"/>
      <c r="J92" s="22"/>
      <c r="K92" s="22"/>
      <c r="L92" s="22"/>
      <c r="M92" s="258"/>
      <c r="N92" s="258"/>
      <c r="O92" s="258"/>
      <c r="P92" s="258"/>
      <c r="Q92" s="258"/>
      <c r="R92" s="258"/>
      <c r="S92" s="258"/>
      <c r="T92" s="258"/>
      <c r="U92" s="258"/>
      <c r="V92" s="258"/>
    </row>
    <row r="93" spans="1:22"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113</v>
      </c>
      <c r="G93" s="276"/>
      <c r="H93" s="22"/>
      <c r="I93" s="22"/>
      <c r="J93" s="22"/>
      <c r="K93" s="22"/>
      <c r="L93" s="22"/>
      <c r="M93" s="258"/>
      <c r="N93" s="258"/>
      <c r="O93" s="258"/>
      <c r="P93" s="258"/>
      <c r="Q93" s="258"/>
      <c r="R93" s="258"/>
      <c r="S93" s="258"/>
      <c r="T93" s="258"/>
      <c r="U93" s="258"/>
      <c r="V93" s="258"/>
    </row>
    <row r="94" spans="1:22"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113</v>
      </c>
      <c r="G94" s="276"/>
      <c r="H94" s="22"/>
      <c r="I94" s="22"/>
      <c r="J94" s="22"/>
      <c r="K94" s="22"/>
      <c r="L94" s="22"/>
      <c r="M94" s="258"/>
      <c r="N94" s="258"/>
      <c r="O94" s="258"/>
      <c r="P94" s="258"/>
      <c r="Q94" s="258"/>
      <c r="R94" s="258"/>
      <c r="S94" s="258"/>
      <c r="T94" s="258"/>
      <c r="U94" s="258"/>
      <c r="V94" s="258"/>
    </row>
    <row r="95" spans="1:22"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113</v>
      </c>
      <c r="G95" s="276"/>
      <c r="H95" s="22"/>
      <c r="I95" s="22"/>
      <c r="J95" s="22"/>
      <c r="K95" s="22"/>
      <c r="L95" s="22"/>
      <c r="M95" s="258"/>
      <c r="N95" s="258"/>
      <c r="O95" s="258"/>
      <c r="P95" s="258"/>
      <c r="Q95" s="258"/>
      <c r="R95" s="258"/>
      <c r="S95" s="258"/>
      <c r="T95" s="258"/>
      <c r="U95" s="258"/>
      <c r="V95" s="258"/>
    </row>
    <row r="96" spans="1:22"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113</v>
      </c>
      <c r="G96" s="276"/>
      <c r="H96" s="22"/>
      <c r="I96" s="22"/>
      <c r="J96" s="22"/>
      <c r="K96" s="22"/>
      <c r="L96" s="22"/>
      <c r="M96" s="258"/>
      <c r="N96" s="258"/>
      <c r="O96" s="258"/>
      <c r="P96" s="258"/>
      <c r="Q96" s="258"/>
      <c r="R96" s="258"/>
      <c r="S96" s="258"/>
      <c r="T96" s="258"/>
      <c r="U96" s="258"/>
      <c r="V96" s="258"/>
    </row>
    <row r="97" spans="1:22" ht="62.25" customHeight="1" x14ac:dyDescent="0.3">
      <c r="A97" s="351"/>
      <c r="B97" s="292" t="str">
        <f>Résultats!B98</f>
        <v>12.3</v>
      </c>
      <c r="C97" s="276" t="str">
        <f>Résultats!C98</f>
        <v>AA</v>
      </c>
      <c r="D97" s="276">
        <f>Résultats!E98</f>
        <v>0</v>
      </c>
      <c r="E97" s="287" t="str">
        <f>Résultats!F98</f>
        <v>La page « plan du site » est-elle pertinente ?</v>
      </c>
      <c r="F97" s="276" t="s">
        <v>113</v>
      </c>
      <c r="G97" s="276"/>
      <c r="H97" s="22"/>
      <c r="I97" s="22"/>
      <c r="J97" s="22"/>
      <c r="K97" s="22"/>
      <c r="L97" s="22"/>
      <c r="M97" s="258"/>
      <c r="N97" s="258"/>
      <c r="O97" s="258"/>
      <c r="P97" s="258"/>
      <c r="Q97" s="258"/>
      <c r="R97" s="258"/>
      <c r="S97" s="258"/>
      <c r="T97" s="258"/>
      <c r="U97" s="258"/>
      <c r="V97" s="258"/>
    </row>
    <row r="98" spans="1:22"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113</v>
      </c>
      <c r="G98" s="276"/>
      <c r="H98" s="22"/>
      <c r="I98" s="22"/>
      <c r="J98" s="22"/>
      <c r="K98" s="22"/>
      <c r="L98" s="22"/>
      <c r="M98" s="258"/>
      <c r="N98" s="258"/>
      <c r="O98" s="258"/>
      <c r="P98" s="258"/>
      <c r="Q98" s="258"/>
      <c r="R98" s="258"/>
      <c r="S98" s="258"/>
      <c r="T98" s="258"/>
      <c r="U98" s="258"/>
      <c r="V98" s="258"/>
    </row>
    <row r="99" spans="1:22"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113</v>
      </c>
      <c r="G99" s="276"/>
      <c r="H99" s="22"/>
      <c r="I99" s="22"/>
      <c r="J99" s="22"/>
      <c r="K99" s="22"/>
      <c r="L99" s="22"/>
      <c r="M99" s="258"/>
      <c r="N99" s="258"/>
      <c r="O99" s="258"/>
      <c r="P99" s="258"/>
      <c r="Q99" s="258"/>
      <c r="R99" s="258"/>
      <c r="S99" s="258"/>
      <c r="T99" s="258"/>
      <c r="U99" s="258"/>
      <c r="V99" s="258"/>
    </row>
    <row r="100" spans="1:22"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113</v>
      </c>
      <c r="G100" s="276"/>
      <c r="H100" s="22"/>
      <c r="I100" s="22"/>
      <c r="J100" s="22"/>
      <c r="K100" s="22"/>
      <c r="L100" s="22"/>
      <c r="M100" s="258"/>
      <c r="N100" s="258"/>
      <c r="O100" s="258"/>
      <c r="P100" s="258"/>
      <c r="Q100" s="258"/>
      <c r="R100" s="258"/>
      <c r="S100" s="258"/>
      <c r="T100" s="258"/>
      <c r="U100" s="258"/>
      <c r="V100" s="258"/>
    </row>
    <row r="101" spans="1:22"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113</v>
      </c>
      <c r="G101" s="276"/>
      <c r="H101" s="22"/>
      <c r="I101" s="22"/>
      <c r="J101" s="22"/>
      <c r="K101" s="22"/>
      <c r="L101" s="22"/>
      <c r="M101" s="258"/>
      <c r="N101" s="258"/>
      <c r="O101" s="258"/>
      <c r="P101" s="258"/>
      <c r="Q101" s="258"/>
      <c r="R101" s="258"/>
      <c r="S101" s="258"/>
      <c r="T101" s="258"/>
      <c r="U101" s="258"/>
      <c r="V101" s="258"/>
    </row>
    <row r="102" spans="1:22"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113</v>
      </c>
      <c r="G102" s="276"/>
      <c r="H102" s="22"/>
      <c r="I102" s="22"/>
      <c r="J102" s="22"/>
      <c r="K102" s="22"/>
      <c r="L102" s="22"/>
      <c r="M102" s="258"/>
      <c r="N102" s="258"/>
      <c r="O102" s="258"/>
      <c r="P102" s="258"/>
      <c r="Q102" s="258"/>
      <c r="R102" s="258"/>
      <c r="S102" s="258"/>
      <c r="T102" s="258"/>
      <c r="U102" s="258"/>
      <c r="V102" s="258"/>
    </row>
    <row r="103" spans="1:22"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113</v>
      </c>
      <c r="G103" s="276"/>
      <c r="H103" s="22"/>
      <c r="I103" s="22"/>
      <c r="J103" s="22"/>
      <c r="K103" s="22"/>
      <c r="L103" s="22"/>
      <c r="M103" s="258"/>
      <c r="N103" s="258"/>
      <c r="O103" s="258"/>
      <c r="P103" s="258"/>
      <c r="Q103" s="258"/>
      <c r="R103" s="258"/>
      <c r="S103" s="258"/>
      <c r="T103" s="258"/>
      <c r="U103" s="258"/>
      <c r="V103" s="258"/>
    </row>
    <row r="104" spans="1:22"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113</v>
      </c>
      <c r="G104" s="276"/>
      <c r="H104" s="22"/>
      <c r="I104" s="22"/>
      <c r="J104" s="22"/>
      <c r="K104" s="22"/>
      <c r="L104" s="22"/>
      <c r="M104" s="258"/>
      <c r="N104" s="258"/>
      <c r="O104" s="258"/>
      <c r="P104" s="258"/>
      <c r="Q104" s="258"/>
      <c r="R104" s="258"/>
      <c r="S104" s="258"/>
      <c r="T104" s="258"/>
      <c r="U104" s="258"/>
      <c r="V104" s="258"/>
    </row>
    <row r="105" spans="1:22"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113</v>
      </c>
      <c r="G105" s="276"/>
      <c r="H105" s="22"/>
      <c r="I105" s="22"/>
      <c r="J105" s="22"/>
      <c r="K105" s="22"/>
      <c r="L105" s="22"/>
      <c r="M105" s="258"/>
      <c r="N105" s="258"/>
      <c r="O105" s="258"/>
      <c r="P105" s="258"/>
      <c r="Q105" s="258"/>
      <c r="R105" s="258"/>
      <c r="S105" s="258"/>
      <c r="T105" s="258"/>
      <c r="U105" s="258"/>
      <c r="V105" s="258"/>
    </row>
    <row r="106" spans="1:22"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113</v>
      </c>
      <c r="G106" s="276"/>
      <c r="H106" s="22"/>
      <c r="I106" s="22"/>
      <c r="J106" s="22"/>
      <c r="K106" s="22"/>
      <c r="L106" s="22"/>
      <c r="M106" s="258"/>
      <c r="N106" s="258"/>
      <c r="O106" s="258"/>
      <c r="P106" s="258"/>
      <c r="Q106" s="258"/>
      <c r="R106" s="258"/>
      <c r="S106" s="258"/>
      <c r="T106" s="258"/>
      <c r="U106" s="258"/>
      <c r="V106" s="258"/>
    </row>
    <row r="107" spans="1:22"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113</v>
      </c>
      <c r="G107" s="276"/>
      <c r="H107" s="22"/>
      <c r="I107" s="22"/>
      <c r="J107" s="22"/>
      <c r="K107" s="22"/>
      <c r="L107" s="22"/>
      <c r="M107" s="258"/>
      <c r="N107" s="258"/>
      <c r="O107" s="258"/>
      <c r="P107" s="258"/>
      <c r="Q107" s="258"/>
      <c r="R107" s="258"/>
      <c r="S107" s="258"/>
      <c r="T107" s="258"/>
      <c r="U107" s="258"/>
      <c r="V107" s="258"/>
    </row>
    <row r="108" spans="1:22"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113</v>
      </c>
      <c r="G108" s="276"/>
      <c r="H108" s="22"/>
      <c r="I108" s="22"/>
      <c r="J108" s="22"/>
      <c r="K108" s="22"/>
      <c r="L108" s="22"/>
      <c r="M108" s="258"/>
      <c r="N108" s="258"/>
      <c r="O108" s="258"/>
      <c r="P108" s="258"/>
      <c r="Q108" s="258"/>
      <c r="R108" s="258"/>
      <c r="S108" s="258"/>
      <c r="T108" s="258"/>
      <c r="U108" s="258"/>
      <c r="V108" s="258"/>
    </row>
    <row r="109" spans="1:22"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113</v>
      </c>
      <c r="G109" s="276"/>
      <c r="H109" s="22"/>
      <c r="I109" s="22"/>
      <c r="J109" s="22"/>
      <c r="K109" s="22"/>
      <c r="L109" s="22"/>
      <c r="M109" s="258"/>
      <c r="N109" s="258"/>
      <c r="O109" s="258"/>
      <c r="P109" s="258"/>
      <c r="Q109" s="258"/>
      <c r="R109" s="258"/>
      <c r="S109" s="258"/>
      <c r="T109" s="258"/>
      <c r="U109" s="258"/>
      <c r="V109" s="258"/>
    </row>
    <row r="110" spans="1:22"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113</v>
      </c>
      <c r="G110" s="276"/>
      <c r="H110" s="22"/>
      <c r="I110" s="22"/>
      <c r="J110" s="22"/>
      <c r="K110" s="22"/>
      <c r="L110" s="22"/>
      <c r="M110" s="258"/>
      <c r="N110" s="258"/>
      <c r="O110" s="258"/>
      <c r="P110" s="258"/>
      <c r="Q110" s="258"/>
      <c r="R110" s="258"/>
      <c r="S110" s="258"/>
      <c r="T110" s="258"/>
      <c r="U110" s="258"/>
      <c r="V110" s="258"/>
    </row>
    <row r="111" spans="1:22"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113</v>
      </c>
      <c r="G111" s="276"/>
      <c r="H111" s="22"/>
      <c r="I111" s="22"/>
      <c r="J111" s="22"/>
      <c r="K111" s="22"/>
      <c r="L111" s="22"/>
      <c r="M111" s="258"/>
      <c r="N111" s="258"/>
      <c r="O111" s="258"/>
      <c r="P111" s="258"/>
      <c r="Q111" s="258"/>
      <c r="R111" s="258"/>
      <c r="S111" s="258"/>
      <c r="T111" s="258"/>
      <c r="U111" s="258"/>
      <c r="V111" s="258"/>
    </row>
    <row r="112" spans="1:22"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113</v>
      </c>
      <c r="G112" s="276"/>
      <c r="H112" s="22"/>
      <c r="I112" s="22"/>
      <c r="J112" s="22"/>
      <c r="K112" s="22"/>
      <c r="L112" s="22"/>
      <c r="M112" s="258"/>
      <c r="N112" s="258"/>
      <c r="O112" s="258"/>
      <c r="P112" s="258"/>
      <c r="Q112" s="258"/>
      <c r="R112" s="258"/>
      <c r="S112" s="258"/>
      <c r="T112" s="258"/>
      <c r="U112" s="258"/>
      <c r="V112" s="258"/>
    </row>
    <row r="113" spans="1:22"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113</v>
      </c>
      <c r="G113" s="276"/>
      <c r="H113" s="22"/>
      <c r="I113" s="22"/>
      <c r="J113" s="22"/>
      <c r="K113" s="22"/>
      <c r="L113" s="22"/>
      <c r="M113" s="258"/>
      <c r="N113" s="258"/>
      <c r="O113" s="258"/>
      <c r="P113" s="258"/>
      <c r="Q113" s="258"/>
      <c r="R113" s="258"/>
      <c r="S113" s="258"/>
      <c r="T113" s="258"/>
      <c r="U113" s="258"/>
      <c r="V113" s="258"/>
    </row>
    <row r="114" spans="1:22"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113</v>
      </c>
      <c r="G114" s="276"/>
      <c r="H114" s="22"/>
      <c r="I114" s="22"/>
      <c r="J114" s="22"/>
      <c r="K114" s="22"/>
      <c r="L114" s="22"/>
      <c r="M114" s="258"/>
      <c r="N114" s="258"/>
      <c r="O114" s="258"/>
      <c r="P114" s="258"/>
      <c r="Q114" s="258"/>
      <c r="R114" s="258"/>
      <c r="S114" s="258"/>
      <c r="T114" s="258"/>
      <c r="U114" s="258"/>
      <c r="V114" s="258"/>
    </row>
    <row r="115" spans="1:22"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113</v>
      </c>
      <c r="G115" s="276"/>
      <c r="H115" s="22"/>
      <c r="I115" s="22"/>
      <c r="J115" s="22"/>
      <c r="K115" s="22"/>
      <c r="L115" s="22"/>
      <c r="M115" s="5"/>
      <c r="N115" s="5"/>
      <c r="O115" s="5"/>
      <c r="P115" s="5"/>
      <c r="Q115" s="5"/>
      <c r="R115" s="5"/>
      <c r="S115" s="5"/>
      <c r="T115" s="5"/>
      <c r="U115" s="5"/>
      <c r="V115" s="5"/>
    </row>
    <row r="116" spans="1:22"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113</v>
      </c>
      <c r="G116" s="276"/>
      <c r="H116" s="22"/>
      <c r="I116" s="22"/>
      <c r="J116" s="22"/>
      <c r="K116" s="22"/>
      <c r="L116" s="22"/>
      <c r="M116" s="258"/>
      <c r="N116" s="258"/>
      <c r="O116" s="258"/>
      <c r="P116" s="258"/>
      <c r="Q116" s="258"/>
      <c r="R116" s="258"/>
      <c r="S116" s="258"/>
      <c r="T116" s="258"/>
      <c r="U116" s="258"/>
      <c r="V116" s="258"/>
    </row>
    <row r="117" spans="1:22" ht="49.5" customHeight="1"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113</v>
      </c>
      <c r="G117" s="276"/>
      <c r="H117" s="22"/>
      <c r="I117" s="22"/>
      <c r="J117" s="22"/>
      <c r="K117" s="22"/>
      <c r="L117" s="22"/>
      <c r="M117" s="258"/>
      <c r="N117" s="258"/>
      <c r="O117" s="258"/>
      <c r="P117" s="258"/>
      <c r="Q117" s="258"/>
      <c r="R117" s="258"/>
      <c r="S117" s="258"/>
      <c r="T117" s="258"/>
      <c r="U117" s="258"/>
      <c r="V117" s="258"/>
    </row>
  </sheetData>
  <autoFilter ref="B11:L117" xr:uid="{00000000-0009-0000-0000-000018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120" priority="2" operator="equal">
      <formula>"x"</formula>
    </cfRule>
  </conditionalFormatting>
  <conditionalFormatting sqref="F1:F2 C2 F4:F117">
    <cfRule type="cellIs" dxfId="119" priority="30" operator="equal">
      <formula>"na"</formula>
    </cfRule>
  </conditionalFormatting>
  <conditionalFormatting sqref="F4:F10">
    <cfRule type="cellIs" dxfId="118" priority="1" operator="equal">
      <formula>"na"</formula>
    </cfRule>
  </conditionalFormatting>
  <conditionalFormatting sqref="F11:F117">
    <cfRule type="cellIs" dxfId="117" priority="27" operator="equal">
      <formula>"c"</formula>
    </cfRule>
  </conditionalFormatting>
  <conditionalFormatting sqref="F11:F117">
    <cfRule type="cellIs" dxfId="116" priority="28" operator="equal">
      <formula>"nc"</formula>
    </cfRule>
  </conditionalFormatting>
  <conditionalFormatting sqref="F11:F117">
    <cfRule type="cellIs" dxfId="115" priority="29" operator="equal">
      <formula>"nt"</formula>
    </cfRule>
  </conditionalFormatting>
  <conditionalFormatting sqref="G12:G117">
    <cfRule type="cellIs" dxfId="114" priority="4" operator="equal">
      <formula>"d"</formula>
    </cfRule>
  </conditionalFormatting>
  <conditionalFormatting sqref="O4:S4">
    <cfRule type="cellIs" dxfId="113" priority="3" operator="equal">
      <formula>"NT"</formula>
    </cfRule>
  </conditionalFormatting>
  <conditionalFormatting sqref="O4:S4">
    <cfRule type="cellIs" dxfId="112" priority="23" operator="equal">
      <formula>"C"</formula>
    </cfRule>
  </conditionalFormatting>
  <conditionalFormatting sqref="O4:S4">
    <cfRule type="cellIs" dxfId="111" priority="24" operator="equal">
      <formula>"NC"</formula>
    </cfRule>
  </conditionalFormatting>
  <conditionalFormatting sqref="O4:S4">
    <cfRule type="cellIs" dxfId="110" priority="25" operator="equal">
      <formula>"NA"</formula>
    </cfRule>
  </conditionalFormatting>
  <conditionalFormatting sqref="O4:S4">
    <cfRule type="cellIs" dxfId="109" priority="26" operator="equal">
      <formula>"NT"</formula>
    </cfRule>
  </conditionalFormatting>
  <dataValidations count="3">
    <dataValidation type="list" allowBlank="1" showErrorMessage="1" sqref="F54:F55" xr:uid="{004600BA-00BB-4B68-A390-00FA00F000DF}">
      <formula1>"nt,na,c"</formula1>
    </dataValidation>
    <dataValidation type="list" allowBlank="1" showErrorMessage="1" sqref="F12:F53 F56:F117" xr:uid="{009400FE-001F-4828-B0BC-005C00790080}">
      <formula1>"nt,na,c,nc"</formula1>
    </dataValidation>
    <dataValidation type="list" allowBlank="1" sqref="G12:G117" xr:uid="{00A70084-0025-4B9F-9F27-00E500B6005B}">
      <formula1>"d"</formula1>
    </dataValidation>
  </dataValidations>
  <hyperlinks>
    <hyperlink ref="L54" r:id="rId1" xr:uid="{00000000-0004-0000-1800-000000000000}"/>
    <hyperlink ref="L55" r:id="rId2" xr:uid="{00000000-0004-0000-18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800-000000000000}">
          <x14:formula1>
            <xm:f>Paramètres!$A$2:$A$5</xm:f>
          </x14:formula1>
          <xm:sqref>H12:H117</xm:sqref>
        </x14:dataValidation>
        <x14:dataValidation type="list" allowBlank="1" xr:uid="{00000000-0002-0000-1800-000001000000}">
          <x14:formula1>
            <xm:f>Paramètres!$D$2:$D$5</xm:f>
          </x14:formula1>
          <xm:sqref>I12:I117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666666"/>
    <outlinePr summaryBelow="0" summaryRight="0"/>
  </sheetPr>
  <dimension ref="A1:V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554687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2" width="16" customWidth="1"/>
  </cols>
  <sheetData>
    <row r="1" spans="1:22" ht="0.75" customHeight="1" x14ac:dyDescent="0.3">
      <c r="A1" s="257"/>
      <c r="B1" s="258"/>
      <c r="C1" s="258"/>
      <c r="D1" s="258"/>
      <c r="E1" s="258"/>
      <c r="F1" s="258"/>
      <c r="G1" s="258"/>
      <c r="H1" s="258"/>
      <c r="I1" s="258"/>
      <c r="J1" s="258"/>
      <c r="K1" s="258"/>
      <c r="L1" s="258"/>
      <c r="M1" s="296"/>
      <c r="N1" s="296"/>
      <c r="O1" s="296"/>
      <c r="P1" s="296"/>
      <c r="Q1" s="296"/>
      <c r="R1" s="296"/>
      <c r="S1" s="296"/>
      <c r="T1" s="296"/>
      <c r="U1" s="296"/>
      <c r="V1" s="296"/>
    </row>
    <row r="2" spans="1:22" ht="16.5" customHeight="1" x14ac:dyDescent="0.3">
      <c r="A2" s="260"/>
      <c r="B2" s="261" t="str">
        <f>F4</f>
        <v>P18</v>
      </c>
      <c r="C2" s="262">
        <f>Echantillon!C30</f>
        <v>0</v>
      </c>
      <c r="D2" s="263"/>
      <c r="E2" s="263"/>
      <c r="F2" s="264"/>
      <c r="G2" s="265"/>
      <c r="H2" s="265"/>
      <c r="I2" s="265"/>
      <c r="J2" s="265"/>
      <c r="K2" s="266"/>
      <c r="L2" s="266"/>
      <c r="M2" s="297"/>
      <c r="N2" s="297"/>
      <c r="O2" s="296"/>
      <c r="P2" s="296"/>
      <c r="Q2" s="296"/>
      <c r="R2" s="296"/>
      <c r="S2" s="296"/>
      <c r="T2" s="296"/>
      <c r="U2" s="296"/>
      <c r="V2" s="296"/>
    </row>
    <row r="3" spans="1:22" ht="18.75" customHeight="1" x14ac:dyDescent="0.3">
      <c r="A3" s="260"/>
      <c r="B3" s="261" t="s">
        <v>490</v>
      </c>
      <c r="C3" s="387" t="str">
        <f>HYPERLINK(Echantillon!D30)</f>
        <v/>
      </c>
      <c r="D3" s="326"/>
      <c r="E3" s="326"/>
      <c r="F3" s="326"/>
      <c r="G3" s="265"/>
      <c r="H3" s="265"/>
      <c r="I3" s="265"/>
      <c r="J3" s="265"/>
      <c r="K3" s="265"/>
      <c r="L3" s="265"/>
      <c r="M3" s="296"/>
      <c r="N3" s="296"/>
      <c r="O3" s="296"/>
      <c r="P3" s="296"/>
      <c r="Q3" s="296"/>
      <c r="R3" s="296"/>
      <c r="S3" s="296"/>
      <c r="T3" s="296"/>
      <c r="U3" s="296"/>
      <c r="V3" s="296"/>
    </row>
    <row r="4" spans="1:22" ht="16.5" customHeight="1" x14ac:dyDescent="0.3">
      <c r="A4" s="257"/>
      <c r="B4" s="388" t="s">
        <v>147</v>
      </c>
      <c r="C4" s="389" t="s">
        <v>491</v>
      </c>
      <c r="D4" s="389" t="s">
        <v>150</v>
      </c>
      <c r="E4" s="268" t="s">
        <v>151</v>
      </c>
      <c r="F4" s="268" t="str">
        <f>Echantillon!B30</f>
        <v>P18</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c r="V4" s="275" t="s">
        <v>160</v>
      </c>
    </row>
    <row r="5" spans="1:22"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 t="shared" ref="U5:V5" si="2">T5</f>
        <v>-</v>
      </c>
      <c r="V5" s="279" t="str">
        <f t="shared" si="2"/>
        <v>-</v>
      </c>
    </row>
    <row r="6" spans="1:22"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 t="shared" ref="U6:V6" si="3">IF(S6&gt;0,SUM(O5:O6)/SUM(S5:S6),"-")</f>
        <v>-</v>
      </c>
      <c r="V6" s="103" t="e">
        <f t="shared" si="3"/>
        <v>#DIV/0!</v>
      </c>
    </row>
    <row r="7" spans="1:22"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 t="shared" ref="U7:V7" si="4">IF(S7&gt;0,SUM(O5:O7)/SUM(S5:S7),"-")</f>
        <v>-</v>
      </c>
      <c r="V7" s="279" t="e">
        <f t="shared" si="4"/>
        <v>#DIV/0!</v>
      </c>
    </row>
    <row r="8" spans="1:22" ht="16.5" customHeight="1" x14ac:dyDescent="0.3">
      <c r="A8" s="257"/>
      <c r="B8" s="351"/>
      <c r="C8" s="351"/>
      <c r="D8" s="351"/>
      <c r="E8" s="268" t="s">
        <v>156</v>
      </c>
      <c r="F8" s="268">
        <f>COUNTIF(F12:F117,"nt")</f>
        <v>106</v>
      </c>
      <c r="G8" s="351"/>
      <c r="H8" s="351"/>
      <c r="I8" s="351"/>
      <c r="J8" s="351"/>
      <c r="K8" s="351"/>
      <c r="L8" s="351"/>
      <c r="M8" s="258"/>
      <c r="N8" s="280" t="s">
        <v>498</v>
      </c>
      <c r="O8" s="281">
        <f t="shared" ref="O8:S8" si="5">SUM(O5:O7)</f>
        <v>0</v>
      </c>
      <c r="P8" s="281">
        <f t="shared" si="5"/>
        <v>0</v>
      </c>
      <c r="Q8" s="281">
        <f t="shared" si="5"/>
        <v>0</v>
      </c>
      <c r="R8" s="281">
        <f t="shared" si="5"/>
        <v>106</v>
      </c>
      <c r="S8" s="282">
        <f t="shared" si="5"/>
        <v>0</v>
      </c>
      <c r="T8" s="278"/>
      <c r="U8" s="276"/>
      <c r="V8" s="276"/>
    </row>
    <row r="9" spans="1:22"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c r="V9" s="258"/>
    </row>
    <row r="10" spans="1:22"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c r="V10" s="258"/>
    </row>
    <row r="11" spans="1:22" ht="13.8" x14ac:dyDescent="0.3">
      <c r="A11" s="257"/>
      <c r="B11" s="219"/>
      <c r="C11" s="219"/>
      <c r="D11" s="219"/>
      <c r="E11" s="284"/>
      <c r="F11" s="219"/>
      <c r="G11" s="219"/>
      <c r="H11" s="285"/>
      <c r="I11" s="285"/>
      <c r="J11" s="285"/>
      <c r="K11" s="285"/>
      <c r="L11" s="285"/>
      <c r="M11" s="296"/>
      <c r="N11" s="296"/>
      <c r="O11" s="296"/>
      <c r="P11" s="296"/>
      <c r="Q11" s="296"/>
      <c r="R11" s="296"/>
      <c r="S11" s="296"/>
      <c r="T11" s="296"/>
      <c r="U11" s="296"/>
      <c r="V11" s="296"/>
    </row>
    <row r="12" spans="1:22"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113</v>
      </c>
      <c r="G12" s="276"/>
      <c r="H12" s="22"/>
      <c r="I12" s="22"/>
      <c r="J12" s="22"/>
      <c r="K12" s="22"/>
      <c r="L12" s="22"/>
      <c r="M12" s="296"/>
      <c r="N12" s="296"/>
      <c r="O12" s="296"/>
      <c r="P12" s="296"/>
      <c r="Q12" s="296"/>
      <c r="R12" s="296"/>
      <c r="S12" s="296"/>
      <c r="T12" s="296"/>
      <c r="U12" s="296"/>
      <c r="V12" s="296"/>
    </row>
    <row r="13" spans="1:22"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113</v>
      </c>
      <c r="G13" s="276"/>
      <c r="H13" s="22"/>
      <c r="I13" s="22"/>
      <c r="J13" s="22"/>
      <c r="K13" s="22"/>
      <c r="L13" s="22"/>
      <c r="M13" s="296"/>
      <c r="N13" s="296"/>
      <c r="O13" s="296"/>
      <c r="P13" s="296"/>
      <c r="Q13" s="296"/>
      <c r="R13" s="296"/>
      <c r="S13" s="296"/>
      <c r="T13" s="296"/>
      <c r="U13" s="296"/>
      <c r="V13" s="296"/>
    </row>
    <row r="14" spans="1:22"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113</v>
      </c>
      <c r="G14" s="276"/>
      <c r="H14" s="22"/>
      <c r="I14" s="22"/>
      <c r="J14" s="22"/>
      <c r="K14" s="22"/>
      <c r="L14" s="22"/>
      <c r="M14" s="296"/>
      <c r="N14" s="296"/>
      <c r="O14" s="296"/>
      <c r="P14" s="296"/>
      <c r="Q14" s="296"/>
      <c r="R14" s="296"/>
      <c r="S14" s="296"/>
      <c r="T14" s="296"/>
      <c r="U14" s="296"/>
      <c r="V14" s="296"/>
    </row>
    <row r="15" spans="1:22"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113</v>
      </c>
      <c r="G15" s="276"/>
      <c r="H15" s="22"/>
      <c r="I15" s="22"/>
      <c r="J15" s="22"/>
      <c r="K15" s="22"/>
      <c r="L15" s="22"/>
      <c r="M15" s="296"/>
      <c r="N15" s="296"/>
      <c r="O15" s="296"/>
      <c r="P15" s="296"/>
      <c r="Q15" s="296"/>
      <c r="R15" s="296"/>
      <c r="S15" s="296"/>
      <c r="T15" s="296"/>
      <c r="U15" s="296"/>
      <c r="V15" s="296"/>
    </row>
    <row r="16" spans="1:22"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113</v>
      </c>
      <c r="G16" s="276"/>
      <c r="H16" s="22"/>
      <c r="I16" s="22"/>
      <c r="J16" s="22"/>
      <c r="K16" s="22"/>
      <c r="L16" s="22"/>
      <c r="M16" s="296"/>
      <c r="N16" s="296"/>
      <c r="O16" s="296"/>
      <c r="P16" s="296"/>
      <c r="Q16" s="296"/>
      <c r="R16" s="296"/>
      <c r="S16" s="296"/>
      <c r="T16" s="296"/>
      <c r="U16" s="296"/>
      <c r="V16" s="296"/>
    </row>
    <row r="17" spans="1:22"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113</v>
      </c>
      <c r="G17" s="276"/>
      <c r="H17" s="22"/>
      <c r="I17" s="22"/>
      <c r="J17" s="22"/>
      <c r="K17" s="22"/>
      <c r="L17" s="22"/>
      <c r="M17" s="296"/>
      <c r="N17" s="296"/>
      <c r="O17" s="296"/>
      <c r="P17" s="296"/>
      <c r="Q17" s="296"/>
      <c r="R17" s="296"/>
      <c r="S17" s="296"/>
      <c r="T17" s="296"/>
      <c r="U17" s="296"/>
      <c r="V17" s="296"/>
    </row>
    <row r="18" spans="1:22"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113</v>
      </c>
      <c r="G18" s="276"/>
      <c r="H18" s="22"/>
      <c r="I18" s="22"/>
      <c r="J18" s="22"/>
      <c r="K18" s="22"/>
      <c r="L18" s="22"/>
      <c r="M18" s="298"/>
      <c r="N18" s="298"/>
      <c r="O18" s="298"/>
      <c r="P18" s="298"/>
      <c r="Q18" s="298"/>
      <c r="R18" s="298"/>
      <c r="S18" s="298"/>
      <c r="T18" s="298"/>
      <c r="U18" s="298"/>
      <c r="V18" s="298"/>
    </row>
    <row r="19" spans="1:22"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113</v>
      </c>
      <c r="G19" s="276"/>
      <c r="H19" s="22"/>
      <c r="I19" s="22"/>
      <c r="J19" s="22"/>
      <c r="K19" s="22"/>
      <c r="L19" s="22"/>
      <c r="M19" s="299"/>
      <c r="N19" s="299"/>
      <c r="O19" s="299"/>
      <c r="P19" s="299"/>
      <c r="Q19" s="299"/>
      <c r="R19" s="299"/>
      <c r="S19" s="300"/>
      <c r="T19" s="296"/>
      <c r="U19" s="296"/>
      <c r="V19" s="296"/>
    </row>
    <row r="20" spans="1:22"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113</v>
      </c>
      <c r="G20" s="276"/>
      <c r="H20" s="22"/>
      <c r="I20" s="22"/>
      <c r="J20" s="22"/>
      <c r="K20" s="22"/>
      <c r="L20" s="22"/>
      <c r="M20" s="296"/>
      <c r="N20" s="296"/>
      <c r="O20" s="296"/>
      <c r="P20" s="296"/>
      <c r="Q20" s="296"/>
      <c r="R20" s="296"/>
      <c r="S20" s="296"/>
      <c r="T20" s="296"/>
      <c r="U20" s="296"/>
      <c r="V20" s="296"/>
    </row>
    <row r="21" spans="1:22" ht="62.25" customHeight="1" x14ac:dyDescent="0.3">
      <c r="A21" s="390" t="s">
        <v>86</v>
      </c>
      <c r="B21" s="286" t="str">
        <f>Résultats!B22</f>
        <v>2.1</v>
      </c>
      <c r="C21" s="276" t="str">
        <f>Résultats!C22</f>
        <v>A</v>
      </c>
      <c r="D21" s="276">
        <f>Résultats!E22</f>
        <v>0</v>
      </c>
      <c r="E21" s="287" t="str">
        <f>Résultats!F22</f>
        <v>Chaque cadre a-t-il un titre de cadre ?</v>
      </c>
      <c r="F21" s="276" t="s">
        <v>113</v>
      </c>
      <c r="G21" s="276"/>
      <c r="H21" s="22"/>
      <c r="I21" s="22"/>
      <c r="J21" s="22"/>
      <c r="K21" s="22"/>
      <c r="L21" s="22"/>
      <c r="M21" s="296"/>
      <c r="N21" s="296"/>
      <c r="O21" s="296"/>
      <c r="P21" s="296"/>
      <c r="Q21" s="296"/>
      <c r="R21" s="296"/>
      <c r="S21" s="296"/>
      <c r="T21" s="296"/>
      <c r="U21" s="296"/>
      <c r="V21" s="296"/>
    </row>
    <row r="22" spans="1:22"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113</v>
      </c>
      <c r="G22" s="276"/>
      <c r="H22" s="22"/>
      <c r="I22" s="22"/>
      <c r="J22" s="22"/>
      <c r="K22" s="22"/>
      <c r="L22" s="22"/>
      <c r="M22" s="296"/>
      <c r="N22" s="296"/>
      <c r="O22" s="296"/>
      <c r="P22" s="296"/>
      <c r="Q22" s="296"/>
      <c r="R22" s="296"/>
      <c r="S22" s="296"/>
      <c r="T22" s="296"/>
      <c r="U22" s="296"/>
      <c r="V22" s="296"/>
    </row>
    <row r="23" spans="1:22"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113</v>
      </c>
      <c r="G23" s="276"/>
      <c r="H23" s="22"/>
      <c r="I23" s="22"/>
      <c r="J23" s="22"/>
      <c r="K23" s="22"/>
      <c r="L23" s="22"/>
      <c r="M23" s="296"/>
      <c r="N23" s="296"/>
      <c r="O23" s="296"/>
      <c r="P23" s="296"/>
      <c r="Q23" s="296"/>
      <c r="R23" s="296"/>
      <c r="S23" s="296"/>
      <c r="T23" s="296"/>
      <c r="U23" s="296"/>
      <c r="V23" s="296"/>
    </row>
    <row r="24" spans="1:22"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113</v>
      </c>
      <c r="G24" s="276"/>
      <c r="H24" s="22"/>
      <c r="I24" s="22"/>
      <c r="J24" s="22"/>
      <c r="K24" s="22"/>
      <c r="L24" s="22"/>
      <c r="M24" s="296"/>
      <c r="N24" s="296"/>
      <c r="O24" s="296"/>
      <c r="P24" s="296"/>
      <c r="Q24" s="296"/>
      <c r="R24" s="296"/>
      <c r="S24" s="296"/>
      <c r="T24" s="296"/>
      <c r="U24" s="296"/>
      <c r="V24" s="296"/>
    </row>
    <row r="25" spans="1:22"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113</v>
      </c>
      <c r="G25" s="276"/>
      <c r="H25" s="22"/>
      <c r="I25" s="22"/>
      <c r="J25" s="22"/>
      <c r="K25" s="22"/>
      <c r="L25" s="22"/>
      <c r="M25" s="296"/>
      <c r="N25" s="296"/>
      <c r="O25" s="296"/>
      <c r="P25" s="296"/>
      <c r="Q25" s="296"/>
      <c r="R25" s="296"/>
      <c r="S25" s="296"/>
      <c r="T25" s="296"/>
      <c r="U25" s="296"/>
      <c r="V25" s="296"/>
    </row>
    <row r="26" spans="1:22"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113</v>
      </c>
      <c r="G26" s="276"/>
      <c r="H26" s="22"/>
      <c r="I26" s="22"/>
      <c r="J26" s="22"/>
      <c r="K26" s="22"/>
      <c r="L26" s="22"/>
      <c r="M26" s="296"/>
      <c r="N26" s="296"/>
      <c r="O26" s="296"/>
      <c r="P26" s="296"/>
      <c r="Q26" s="296"/>
      <c r="R26" s="296"/>
      <c r="S26" s="296"/>
      <c r="T26" s="296"/>
      <c r="U26" s="296"/>
      <c r="V26" s="296"/>
    </row>
    <row r="27" spans="1:22"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113</v>
      </c>
      <c r="G27" s="276"/>
      <c r="H27" s="22"/>
      <c r="I27" s="22"/>
      <c r="J27" s="22"/>
      <c r="K27" s="22"/>
      <c r="L27" s="22"/>
      <c r="M27" s="296"/>
      <c r="N27" s="296"/>
      <c r="O27" s="296"/>
      <c r="P27" s="296"/>
      <c r="Q27" s="296"/>
      <c r="R27" s="296"/>
      <c r="S27" s="296"/>
      <c r="T27" s="296"/>
      <c r="U27" s="296"/>
      <c r="V27" s="296"/>
    </row>
    <row r="28" spans="1:22"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113</v>
      </c>
      <c r="G28" s="276"/>
      <c r="H28" s="22"/>
      <c r="I28" s="22"/>
      <c r="J28" s="22"/>
      <c r="K28" s="22"/>
      <c r="L28" s="22"/>
      <c r="M28" s="296"/>
      <c r="N28" s="296"/>
      <c r="O28" s="296"/>
      <c r="P28" s="296"/>
      <c r="Q28" s="296"/>
      <c r="R28" s="296"/>
      <c r="S28" s="296"/>
      <c r="T28" s="296"/>
      <c r="U28" s="296"/>
      <c r="V28" s="296"/>
    </row>
    <row r="29" spans="1:22"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113</v>
      </c>
      <c r="G29" s="276"/>
      <c r="H29" s="22"/>
      <c r="I29" s="22"/>
      <c r="J29" s="22"/>
      <c r="K29" s="22"/>
      <c r="L29" s="22"/>
      <c r="M29" s="296"/>
      <c r="N29" s="296"/>
      <c r="O29" s="296"/>
      <c r="P29" s="296"/>
      <c r="Q29" s="296"/>
      <c r="R29" s="296"/>
      <c r="S29" s="296"/>
      <c r="T29" s="296"/>
      <c r="U29" s="296"/>
      <c r="V29" s="296"/>
    </row>
    <row r="30" spans="1:22"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113</v>
      </c>
      <c r="G30" s="276"/>
      <c r="H30" s="22"/>
      <c r="I30" s="22"/>
      <c r="J30" s="22"/>
      <c r="K30" s="22"/>
      <c r="L30" s="22"/>
      <c r="M30" s="296"/>
      <c r="N30" s="296"/>
      <c r="O30" s="296"/>
      <c r="P30" s="296"/>
      <c r="Q30" s="296"/>
      <c r="R30" s="296"/>
      <c r="S30" s="296"/>
      <c r="T30" s="296"/>
      <c r="U30" s="296"/>
      <c r="V30" s="296"/>
    </row>
    <row r="31" spans="1:22"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113</v>
      </c>
      <c r="G31" s="276"/>
      <c r="H31" s="22"/>
      <c r="I31" s="22"/>
      <c r="J31" s="22"/>
      <c r="K31" s="22"/>
      <c r="L31" s="22"/>
      <c r="M31" s="296"/>
      <c r="N31" s="296"/>
      <c r="O31" s="296"/>
      <c r="P31" s="296"/>
      <c r="Q31" s="296"/>
      <c r="R31" s="296"/>
      <c r="S31" s="296"/>
      <c r="T31" s="296"/>
      <c r="U31" s="296"/>
      <c r="V31" s="296"/>
    </row>
    <row r="32" spans="1:22"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113</v>
      </c>
      <c r="G32" s="276"/>
      <c r="H32" s="22"/>
      <c r="I32" s="22"/>
      <c r="J32" s="22"/>
      <c r="K32" s="22"/>
      <c r="L32" s="22"/>
      <c r="M32" s="296"/>
      <c r="N32" s="296"/>
      <c r="O32" s="296"/>
      <c r="P32" s="296"/>
      <c r="Q32" s="296"/>
      <c r="R32" s="296"/>
      <c r="S32" s="296"/>
      <c r="T32" s="296"/>
      <c r="U32" s="296"/>
      <c r="V32" s="296"/>
    </row>
    <row r="33" spans="1:22"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113</v>
      </c>
      <c r="G33" s="276"/>
      <c r="H33" s="22"/>
      <c r="I33" s="22"/>
      <c r="J33" s="22"/>
      <c r="K33" s="22"/>
      <c r="L33" s="22"/>
      <c r="M33" s="296"/>
      <c r="N33" s="296"/>
      <c r="O33" s="296"/>
      <c r="P33" s="296"/>
      <c r="Q33" s="296"/>
      <c r="R33" s="296"/>
      <c r="S33" s="296"/>
      <c r="T33" s="296"/>
      <c r="U33" s="296"/>
      <c r="V33" s="296"/>
    </row>
    <row r="34" spans="1:22"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113</v>
      </c>
      <c r="G34" s="276"/>
      <c r="H34" s="22"/>
      <c r="I34" s="22"/>
      <c r="J34" s="22"/>
      <c r="K34" s="22"/>
      <c r="L34" s="22"/>
      <c r="M34" s="296"/>
      <c r="N34" s="296"/>
      <c r="O34" s="296"/>
      <c r="P34" s="296"/>
      <c r="Q34" s="296"/>
      <c r="R34" s="296"/>
      <c r="S34" s="296"/>
      <c r="T34" s="296"/>
      <c r="U34" s="296"/>
      <c r="V34" s="296"/>
    </row>
    <row r="35" spans="1:22"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113</v>
      </c>
      <c r="G35" s="276"/>
      <c r="H35" s="22"/>
      <c r="I35" s="22"/>
      <c r="J35" s="22"/>
      <c r="K35" s="22"/>
      <c r="L35" s="22"/>
      <c r="M35" s="296"/>
      <c r="N35" s="296"/>
      <c r="O35" s="296"/>
      <c r="P35" s="296"/>
      <c r="Q35" s="296"/>
      <c r="R35" s="296"/>
      <c r="S35" s="296"/>
      <c r="T35" s="296"/>
      <c r="U35" s="296"/>
      <c r="V35" s="296"/>
    </row>
    <row r="36" spans="1:22"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113</v>
      </c>
      <c r="G36" s="276"/>
      <c r="H36" s="22"/>
      <c r="I36" s="22"/>
      <c r="J36" s="22"/>
      <c r="K36" s="22"/>
      <c r="L36" s="22"/>
      <c r="M36" s="296"/>
      <c r="N36" s="296"/>
      <c r="O36" s="296"/>
      <c r="P36" s="296"/>
      <c r="Q36" s="296"/>
      <c r="R36" s="296"/>
      <c r="S36" s="296"/>
      <c r="T36" s="296"/>
      <c r="U36" s="296"/>
      <c r="V36" s="296"/>
    </row>
    <row r="37" spans="1:22"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113</v>
      </c>
      <c r="G37" s="276"/>
      <c r="H37" s="22"/>
      <c r="I37" s="22"/>
      <c r="J37" s="22"/>
      <c r="K37" s="22"/>
      <c r="L37" s="22"/>
      <c r="M37" s="296"/>
      <c r="N37" s="296"/>
      <c r="O37" s="296"/>
      <c r="P37" s="296"/>
      <c r="Q37" s="296"/>
      <c r="R37" s="296"/>
      <c r="S37" s="296"/>
      <c r="T37" s="296"/>
      <c r="U37" s="296"/>
      <c r="V37" s="296"/>
    </row>
    <row r="38" spans="1:22"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113</v>
      </c>
      <c r="G38" s="276"/>
      <c r="H38" s="22"/>
      <c r="I38" s="22"/>
      <c r="J38" s="22"/>
      <c r="K38" s="22"/>
      <c r="L38" s="22"/>
      <c r="M38" s="296"/>
      <c r="N38" s="296"/>
      <c r="O38" s="296"/>
      <c r="P38" s="296"/>
      <c r="Q38" s="296"/>
      <c r="R38" s="296"/>
      <c r="S38" s="296"/>
      <c r="T38" s="296"/>
      <c r="U38" s="296"/>
      <c r="V38" s="296"/>
    </row>
    <row r="39" spans="1:22"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113</v>
      </c>
      <c r="G39" s="276"/>
      <c r="H39" s="22"/>
      <c r="I39" s="22"/>
      <c r="J39" s="22"/>
      <c r="K39" s="22"/>
      <c r="L39" s="22"/>
      <c r="M39" s="296"/>
      <c r="N39" s="296"/>
      <c r="O39" s="296"/>
      <c r="P39" s="296"/>
      <c r="Q39" s="296"/>
      <c r="R39" s="296"/>
      <c r="S39" s="296"/>
      <c r="T39" s="296"/>
      <c r="U39" s="296"/>
      <c r="V39" s="296"/>
    </row>
    <row r="40" spans="1:22"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113</v>
      </c>
      <c r="G40" s="276"/>
      <c r="H40" s="22"/>
      <c r="I40" s="22"/>
      <c r="J40" s="22"/>
      <c r="K40" s="22"/>
      <c r="L40" s="22"/>
      <c r="M40" s="296"/>
      <c r="N40" s="296"/>
      <c r="O40" s="296"/>
      <c r="P40" s="296"/>
      <c r="Q40" s="296"/>
      <c r="R40" s="296"/>
      <c r="S40" s="296"/>
      <c r="T40" s="296"/>
      <c r="U40" s="296"/>
      <c r="V40" s="296"/>
    </row>
    <row r="41" spans="1:22"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113</v>
      </c>
      <c r="G41" s="276"/>
      <c r="H41" s="22"/>
      <c r="I41" s="22"/>
      <c r="J41" s="22"/>
      <c r="K41" s="22"/>
      <c r="L41" s="22"/>
      <c r="M41" s="296"/>
      <c r="N41" s="296"/>
      <c r="O41" s="296"/>
      <c r="P41" s="296"/>
      <c r="Q41" s="296"/>
      <c r="R41" s="296"/>
      <c r="S41" s="296"/>
      <c r="T41" s="296"/>
      <c r="U41" s="296"/>
      <c r="V41" s="296"/>
    </row>
    <row r="42" spans="1:22"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113</v>
      </c>
      <c r="G42" s="276"/>
      <c r="H42" s="22"/>
      <c r="I42" s="22"/>
      <c r="J42" s="22"/>
      <c r="K42" s="22"/>
      <c r="L42" s="22"/>
      <c r="M42" s="296"/>
      <c r="N42" s="296"/>
      <c r="O42" s="296"/>
      <c r="P42" s="296"/>
      <c r="Q42" s="296"/>
      <c r="R42" s="296"/>
      <c r="S42" s="296"/>
      <c r="T42" s="296"/>
      <c r="U42" s="296"/>
      <c r="V42" s="296"/>
    </row>
    <row r="43" spans="1:22"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113</v>
      </c>
      <c r="G43" s="276"/>
      <c r="H43" s="22"/>
      <c r="I43" s="22"/>
      <c r="J43" s="22"/>
      <c r="K43" s="22"/>
      <c r="L43" s="22"/>
      <c r="M43" s="296"/>
      <c r="N43" s="296"/>
      <c r="O43" s="296"/>
      <c r="P43" s="296"/>
      <c r="Q43" s="296"/>
      <c r="R43" s="296"/>
      <c r="S43" s="296"/>
      <c r="T43" s="296"/>
      <c r="U43" s="296"/>
      <c r="V43" s="296"/>
    </row>
    <row r="44" spans="1:22"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113</v>
      </c>
      <c r="G44" s="276"/>
      <c r="H44" s="22"/>
      <c r="I44" s="22"/>
      <c r="J44" s="22"/>
      <c r="K44" s="22"/>
      <c r="L44" s="22"/>
      <c r="M44" s="296"/>
      <c r="N44" s="296"/>
      <c r="O44" s="296"/>
      <c r="P44" s="296"/>
      <c r="Q44" s="296"/>
      <c r="R44" s="296"/>
      <c r="S44" s="296"/>
      <c r="T44" s="296"/>
      <c r="U44" s="296"/>
      <c r="V44" s="296"/>
    </row>
    <row r="45" spans="1:22"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113</v>
      </c>
      <c r="G45" s="276"/>
      <c r="H45" s="22"/>
      <c r="I45" s="22"/>
      <c r="J45" s="22"/>
      <c r="K45" s="22"/>
      <c r="L45" s="22"/>
      <c r="M45" s="296"/>
      <c r="N45" s="296"/>
      <c r="O45" s="296"/>
      <c r="P45" s="296"/>
      <c r="Q45" s="296"/>
      <c r="R45" s="296"/>
      <c r="S45" s="296"/>
      <c r="T45" s="296"/>
      <c r="U45" s="296"/>
      <c r="V45" s="296"/>
    </row>
    <row r="46" spans="1:22"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113</v>
      </c>
      <c r="G46" s="276"/>
      <c r="H46" s="22"/>
      <c r="I46" s="22"/>
      <c r="J46" s="22"/>
      <c r="K46" s="22"/>
      <c r="L46" s="22"/>
      <c r="M46" s="296"/>
      <c r="N46" s="296"/>
      <c r="O46" s="296"/>
      <c r="P46" s="296"/>
      <c r="Q46" s="296"/>
      <c r="R46" s="296"/>
      <c r="S46" s="296"/>
      <c r="T46" s="296"/>
      <c r="U46" s="296"/>
      <c r="V46" s="296"/>
    </row>
    <row r="47" spans="1:22"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113</v>
      </c>
      <c r="G47" s="276"/>
      <c r="H47" s="22"/>
      <c r="I47" s="22"/>
      <c r="J47" s="22"/>
      <c r="K47" s="22"/>
      <c r="L47" s="22"/>
      <c r="M47" s="296"/>
      <c r="N47" s="296"/>
      <c r="O47" s="296"/>
      <c r="P47" s="296"/>
      <c r="Q47" s="296"/>
      <c r="R47" s="296"/>
      <c r="S47" s="296"/>
      <c r="T47" s="296"/>
      <c r="U47" s="296"/>
      <c r="V47" s="296"/>
    </row>
    <row r="48" spans="1:22" ht="62.25" customHeight="1" x14ac:dyDescent="0.3">
      <c r="A48" s="352"/>
      <c r="B48" s="286" t="str">
        <f>Résultats!B49</f>
        <v>6.2</v>
      </c>
      <c r="C48" s="276" t="str">
        <f>Résultats!C49</f>
        <v>A</v>
      </c>
      <c r="D48" s="276" t="str">
        <f>Résultats!E49</f>
        <v>x</v>
      </c>
      <c r="E48" s="287" t="str">
        <f>Résultats!F49</f>
        <v>Dans chaque page web, chaque lien a-t-il un intitulé ?</v>
      </c>
      <c r="F48" s="276" t="s">
        <v>113</v>
      </c>
      <c r="G48" s="276"/>
      <c r="H48" s="22"/>
      <c r="I48" s="22"/>
      <c r="J48" s="22"/>
      <c r="K48" s="22"/>
      <c r="L48" s="22"/>
      <c r="M48" s="296"/>
      <c r="N48" s="296"/>
      <c r="O48" s="296"/>
      <c r="P48" s="296"/>
      <c r="Q48" s="296"/>
      <c r="R48" s="296"/>
      <c r="S48" s="296"/>
      <c r="T48" s="296"/>
      <c r="U48" s="296"/>
      <c r="V48" s="296"/>
    </row>
    <row r="49" spans="1:22"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113</v>
      </c>
      <c r="G49" s="276"/>
      <c r="H49" s="22"/>
      <c r="I49" s="22"/>
      <c r="J49" s="22"/>
      <c r="K49" s="22"/>
      <c r="L49" s="22"/>
      <c r="M49" s="296"/>
      <c r="N49" s="296"/>
      <c r="O49" s="296"/>
      <c r="P49" s="296"/>
      <c r="Q49" s="296"/>
      <c r="R49" s="296"/>
      <c r="S49" s="296"/>
      <c r="T49" s="296"/>
      <c r="U49" s="296"/>
      <c r="V49" s="296"/>
    </row>
    <row r="50" spans="1:22"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113</v>
      </c>
      <c r="G50" s="276"/>
      <c r="H50" s="22"/>
      <c r="I50" s="22"/>
      <c r="J50" s="22"/>
      <c r="K50" s="22"/>
      <c r="L50" s="22"/>
      <c r="M50" s="296"/>
      <c r="N50" s="296"/>
      <c r="O50" s="296"/>
      <c r="P50" s="296"/>
      <c r="Q50" s="296"/>
      <c r="R50" s="296"/>
      <c r="S50" s="296"/>
      <c r="T50" s="296"/>
      <c r="U50" s="296"/>
      <c r="V50" s="296"/>
    </row>
    <row r="51" spans="1:22"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113</v>
      </c>
      <c r="G51" s="276"/>
      <c r="H51" s="22"/>
      <c r="I51" s="22"/>
      <c r="J51" s="22"/>
      <c r="K51" s="22"/>
      <c r="L51" s="22"/>
      <c r="M51" s="296"/>
      <c r="N51" s="296"/>
      <c r="O51" s="296"/>
      <c r="P51" s="296"/>
      <c r="Q51" s="296"/>
      <c r="R51" s="296"/>
      <c r="S51" s="296"/>
      <c r="T51" s="296"/>
      <c r="U51" s="296"/>
      <c r="V51" s="296"/>
    </row>
    <row r="52" spans="1:22"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113</v>
      </c>
      <c r="G52" s="276"/>
      <c r="H52" s="22"/>
      <c r="I52" s="22"/>
      <c r="J52" s="22"/>
      <c r="K52" s="22"/>
      <c r="L52" s="22"/>
      <c r="M52" s="296"/>
      <c r="N52" s="296"/>
      <c r="O52" s="296"/>
      <c r="P52" s="296"/>
      <c r="Q52" s="296"/>
      <c r="R52" s="296"/>
      <c r="S52" s="296"/>
      <c r="T52" s="296"/>
      <c r="U52" s="296"/>
      <c r="V52" s="296"/>
    </row>
    <row r="53" spans="1:22"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113</v>
      </c>
      <c r="G53" s="276"/>
      <c r="H53" s="22"/>
      <c r="I53" s="22"/>
      <c r="J53" s="22"/>
      <c r="K53" s="22"/>
      <c r="L53" s="22"/>
      <c r="M53" s="296"/>
      <c r="N53" s="296"/>
      <c r="O53" s="296"/>
      <c r="P53" s="296"/>
      <c r="Q53" s="296"/>
      <c r="R53" s="296"/>
      <c r="S53" s="296"/>
      <c r="T53" s="296"/>
      <c r="U53" s="296"/>
      <c r="V53" s="296"/>
    </row>
    <row r="54" spans="1:22"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113</v>
      </c>
      <c r="G54" s="276"/>
      <c r="H54" s="22"/>
      <c r="I54" s="22"/>
      <c r="J54" s="22"/>
      <c r="K54" s="22"/>
      <c r="L54" s="291" t="s">
        <v>504</v>
      </c>
      <c r="M54" s="296"/>
      <c r="N54" s="296"/>
      <c r="O54" s="296"/>
      <c r="P54" s="296"/>
      <c r="Q54" s="296"/>
      <c r="R54" s="296"/>
      <c r="S54" s="296"/>
      <c r="T54" s="296"/>
      <c r="U54" s="296"/>
      <c r="V54" s="296"/>
    </row>
    <row r="55" spans="1:22"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113</v>
      </c>
      <c r="G55" s="276"/>
      <c r="H55" s="22"/>
      <c r="I55" s="22"/>
      <c r="J55" s="22"/>
      <c r="K55" s="22"/>
      <c r="L55" s="291" t="s">
        <v>504</v>
      </c>
      <c r="M55" s="296"/>
      <c r="N55" s="296"/>
      <c r="O55" s="296"/>
      <c r="P55" s="296"/>
      <c r="Q55" s="296"/>
      <c r="R55" s="296"/>
      <c r="S55" s="296"/>
      <c r="T55" s="296"/>
      <c r="U55" s="296"/>
      <c r="V55" s="296"/>
    </row>
    <row r="56" spans="1:22"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113</v>
      </c>
      <c r="G56" s="276"/>
      <c r="H56" s="22"/>
      <c r="I56" s="22"/>
      <c r="J56" s="22"/>
      <c r="K56" s="22"/>
      <c r="L56" s="22"/>
      <c r="M56" s="296"/>
      <c r="N56" s="296"/>
      <c r="O56" s="296"/>
      <c r="P56" s="296"/>
      <c r="Q56" s="296"/>
      <c r="R56" s="296"/>
      <c r="S56" s="296"/>
      <c r="T56" s="296"/>
      <c r="U56" s="296"/>
      <c r="V56" s="296"/>
    </row>
    <row r="57" spans="1:22"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113</v>
      </c>
      <c r="G57" s="276"/>
      <c r="H57" s="22"/>
      <c r="I57" s="22"/>
      <c r="J57" s="22"/>
      <c r="K57" s="22"/>
      <c r="L57" s="22"/>
      <c r="M57" s="296"/>
      <c r="N57" s="296"/>
      <c r="O57" s="296"/>
      <c r="P57" s="296"/>
      <c r="Q57" s="296"/>
      <c r="R57" s="296"/>
      <c r="S57" s="296"/>
      <c r="T57" s="296"/>
      <c r="U57" s="296"/>
      <c r="V57" s="296"/>
    </row>
    <row r="58" spans="1:22" ht="62.25" customHeight="1" x14ac:dyDescent="0.3">
      <c r="A58" s="351"/>
      <c r="B58" s="292" t="str">
        <f>Résultats!B59</f>
        <v>8.5</v>
      </c>
      <c r="C58" s="276" t="str">
        <f>Résultats!C59</f>
        <v>A</v>
      </c>
      <c r="D58" s="276" t="str">
        <f>Résultats!E59</f>
        <v>x</v>
      </c>
      <c r="E58" s="287" t="str">
        <f>Résultats!F59</f>
        <v>Chaque page web a-t-elle un titre de page ?</v>
      </c>
      <c r="F58" s="276" t="s">
        <v>113</v>
      </c>
      <c r="G58" s="276"/>
      <c r="H58" s="22"/>
      <c r="I58" s="22"/>
      <c r="J58" s="22"/>
      <c r="K58" s="22"/>
      <c r="L58" s="22"/>
      <c r="M58" s="296"/>
      <c r="N58" s="296"/>
      <c r="O58" s="296"/>
      <c r="P58" s="296"/>
      <c r="Q58" s="296"/>
      <c r="R58" s="296"/>
      <c r="S58" s="296"/>
      <c r="T58" s="296"/>
      <c r="U58" s="296"/>
      <c r="V58" s="296"/>
    </row>
    <row r="59" spans="1:22"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113</v>
      </c>
      <c r="G59" s="276"/>
      <c r="H59" s="22"/>
      <c r="I59" s="22"/>
      <c r="J59" s="22"/>
      <c r="K59" s="22"/>
      <c r="L59" s="22"/>
      <c r="M59" s="296"/>
      <c r="N59" s="296"/>
      <c r="O59" s="296"/>
      <c r="P59" s="296"/>
      <c r="Q59" s="296"/>
      <c r="R59" s="296"/>
      <c r="S59" s="296"/>
      <c r="T59" s="296"/>
      <c r="U59" s="296"/>
      <c r="V59" s="296"/>
    </row>
    <row r="60" spans="1:22"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113</v>
      </c>
      <c r="G60" s="276"/>
      <c r="H60" s="22"/>
      <c r="I60" s="22"/>
      <c r="J60" s="22"/>
      <c r="K60" s="22"/>
      <c r="L60" s="22"/>
      <c r="M60" s="296"/>
      <c r="N60" s="296"/>
      <c r="O60" s="296"/>
      <c r="P60" s="296"/>
      <c r="Q60" s="296"/>
      <c r="R60" s="296"/>
      <c r="S60" s="296"/>
      <c r="T60" s="296"/>
      <c r="U60" s="296"/>
      <c r="V60" s="296"/>
    </row>
    <row r="61" spans="1:22"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113</v>
      </c>
      <c r="G61" s="276"/>
      <c r="H61" s="22"/>
      <c r="I61" s="22"/>
      <c r="J61" s="22"/>
      <c r="K61" s="22"/>
      <c r="L61" s="22"/>
      <c r="M61" s="296"/>
      <c r="N61" s="296"/>
      <c r="O61" s="296"/>
      <c r="P61" s="296"/>
      <c r="Q61" s="296"/>
      <c r="R61" s="296"/>
      <c r="S61" s="296"/>
      <c r="T61" s="296"/>
      <c r="U61" s="296"/>
      <c r="V61" s="296"/>
    </row>
    <row r="62" spans="1:22"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113</v>
      </c>
      <c r="G62" s="276"/>
      <c r="H62" s="22"/>
      <c r="I62" s="22"/>
      <c r="J62" s="22"/>
      <c r="K62" s="22"/>
      <c r="L62" s="22"/>
      <c r="M62" s="296"/>
      <c r="N62" s="296"/>
      <c r="O62" s="296"/>
      <c r="P62" s="296"/>
      <c r="Q62" s="296"/>
      <c r="R62" s="296"/>
      <c r="S62" s="296"/>
      <c r="T62" s="296"/>
      <c r="U62" s="296"/>
      <c r="V62" s="296"/>
    </row>
    <row r="63" spans="1:22"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113</v>
      </c>
      <c r="G63" s="276"/>
      <c r="H63" s="22"/>
      <c r="I63" s="22"/>
      <c r="J63" s="22"/>
      <c r="K63" s="22"/>
      <c r="L63" s="22"/>
      <c r="M63" s="296"/>
      <c r="N63" s="296"/>
      <c r="O63" s="296"/>
      <c r="P63" s="296"/>
      <c r="Q63" s="296"/>
      <c r="R63" s="296"/>
      <c r="S63" s="296"/>
      <c r="T63" s="296"/>
      <c r="U63" s="296"/>
      <c r="V63" s="296"/>
    </row>
    <row r="64" spans="1:22"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113</v>
      </c>
      <c r="G64" s="276"/>
      <c r="H64" s="22"/>
      <c r="I64" s="22"/>
      <c r="J64" s="22"/>
      <c r="K64" s="22"/>
      <c r="L64" s="22"/>
      <c r="M64" s="296"/>
      <c r="N64" s="296"/>
      <c r="O64" s="296"/>
      <c r="P64" s="296"/>
      <c r="Q64" s="296"/>
      <c r="R64" s="296"/>
      <c r="S64" s="296"/>
      <c r="T64" s="296"/>
      <c r="U64" s="296"/>
      <c r="V64" s="296"/>
    </row>
    <row r="65" spans="1:22"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113</v>
      </c>
      <c r="G65" s="276"/>
      <c r="H65" s="22"/>
      <c r="I65" s="22"/>
      <c r="J65" s="22"/>
      <c r="K65" s="22"/>
      <c r="L65" s="22"/>
      <c r="M65" s="296"/>
      <c r="N65" s="296"/>
      <c r="O65" s="296"/>
      <c r="P65" s="296"/>
      <c r="Q65" s="296"/>
      <c r="R65" s="296"/>
      <c r="S65" s="296"/>
      <c r="T65" s="296"/>
      <c r="U65" s="296"/>
      <c r="V65" s="296"/>
    </row>
    <row r="66" spans="1:22"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113</v>
      </c>
      <c r="G66" s="276"/>
      <c r="H66" s="22"/>
      <c r="I66" s="22"/>
      <c r="J66" s="22"/>
      <c r="K66" s="22"/>
      <c r="L66" s="22"/>
      <c r="M66" s="296"/>
      <c r="N66" s="296"/>
      <c r="O66" s="296"/>
      <c r="P66" s="296"/>
      <c r="Q66" s="296"/>
      <c r="R66" s="296"/>
      <c r="S66" s="296"/>
      <c r="T66" s="296"/>
      <c r="U66" s="296"/>
      <c r="V66" s="296"/>
    </row>
    <row r="67" spans="1:22"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113</v>
      </c>
      <c r="G67" s="276"/>
      <c r="H67" s="22"/>
      <c r="I67" s="22"/>
      <c r="J67" s="22"/>
      <c r="K67" s="22"/>
      <c r="L67" s="22"/>
      <c r="M67" s="296"/>
      <c r="N67" s="296"/>
      <c r="O67" s="296"/>
      <c r="P67" s="296"/>
      <c r="Q67" s="296"/>
      <c r="R67" s="296"/>
      <c r="S67" s="296"/>
      <c r="T67" s="296"/>
      <c r="U67" s="296"/>
      <c r="V67" s="296"/>
    </row>
    <row r="68" spans="1:22"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113</v>
      </c>
      <c r="G68" s="276"/>
      <c r="H68" s="22"/>
      <c r="I68" s="22"/>
      <c r="J68" s="22"/>
      <c r="K68" s="22"/>
      <c r="L68" s="22"/>
      <c r="M68" s="296"/>
      <c r="N68" s="296"/>
      <c r="O68" s="296"/>
      <c r="P68" s="296"/>
      <c r="Q68" s="296"/>
      <c r="R68" s="296"/>
      <c r="S68" s="296"/>
      <c r="T68" s="296"/>
      <c r="U68" s="296"/>
      <c r="V68" s="296"/>
    </row>
    <row r="69" spans="1:22"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113</v>
      </c>
      <c r="G69" s="276"/>
      <c r="H69" s="22"/>
      <c r="I69" s="22"/>
      <c r="J69" s="22"/>
      <c r="K69" s="22"/>
      <c r="L69" s="22"/>
      <c r="M69" s="296"/>
      <c r="N69" s="296"/>
      <c r="O69" s="296"/>
      <c r="P69" s="296"/>
      <c r="Q69" s="296"/>
      <c r="R69" s="296"/>
      <c r="S69" s="296"/>
      <c r="T69" s="296"/>
      <c r="U69" s="296"/>
      <c r="V69" s="296"/>
    </row>
    <row r="70" spans="1:22"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113</v>
      </c>
      <c r="G70" s="276"/>
      <c r="H70" s="22"/>
      <c r="I70" s="22"/>
      <c r="J70" s="22"/>
      <c r="K70" s="22"/>
      <c r="L70" s="22"/>
      <c r="M70" s="296"/>
      <c r="N70" s="296"/>
      <c r="O70" s="296"/>
      <c r="P70" s="296"/>
      <c r="Q70" s="296"/>
      <c r="R70" s="296"/>
      <c r="S70" s="296"/>
      <c r="T70" s="296"/>
      <c r="U70" s="296"/>
      <c r="V70" s="296"/>
    </row>
    <row r="71" spans="1:22"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113</v>
      </c>
      <c r="G71" s="276"/>
      <c r="H71" s="22"/>
      <c r="I71" s="22"/>
      <c r="J71" s="22"/>
      <c r="K71" s="22"/>
      <c r="L71" s="22"/>
      <c r="M71" s="296"/>
      <c r="N71" s="296"/>
      <c r="O71" s="296"/>
      <c r="P71" s="296"/>
      <c r="Q71" s="296"/>
      <c r="R71" s="296"/>
      <c r="S71" s="296"/>
      <c r="T71" s="296"/>
      <c r="U71" s="296"/>
      <c r="V71" s="296"/>
    </row>
    <row r="72" spans="1:22"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113</v>
      </c>
      <c r="G72" s="276"/>
      <c r="H72" s="22"/>
      <c r="I72" s="22"/>
      <c r="J72" s="22"/>
      <c r="K72" s="22"/>
      <c r="L72" s="22"/>
      <c r="M72" s="296"/>
      <c r="N72" s="296"/>
      <c r="O72" s="296"/>
      <c r="P72" s="296"/>
      <c r="Q72" s="296"/>
      <c r="R72" s="296"/>
      <c r="S72" s="296"/>
      <c r="T72" s="296"/>
      <c r="U72" s="296"/>
      <c r="V72" s="296"/>
    </row>
    <row r="73" spans="1:22"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113</v>
      </c>
      <c r="G73" s="276"/>
      <c r="H73" s="22"/>
      <c r="I73" s="22"/>
      <c r="J73" s="22"/>
      <c r="K73" s="22"/>
      <c r="L73" s="22"/>
      <c r="M73" s="296"/>
      <c r="N73" s="296"/>
      <c r="O73" s="296"/>
      <c r="P73" s="296"/>
      <c r="Q73" s="296"/>
      <c r="R73" s="296"/>
      <c r="S73" s="296"/>
      <c r="T73" s="296"/>
      <c r="U73" s="296"/>
      <c r="V73" s="296"/>
    </row>
    <row r="74" spans="1:22"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113</v>
      </c>
      <c r="G74" s="276"/>
      <c r="H74" s="22"/>
      <c r="I74" s="22"/>
      <c r="J74" s="22"/>
      <c r="K74" s="22"/>
      <c r="L74" s="22"/>
      <c r="M74" s="296"/>
      <c r="N74" s="296"/>
      <c r="O74" s="296"/>
      <c r="P74" s="296"/>
      <c r="Q74" s="296"/>
      <c r="R74" s="296"/>
      <c r="S74" s="296"/>
      <c r="T74" s="296"/>
      <c r="U74" s="296"/>
      <c r="V74" s="296"/>
    </row>
    <row r="75" spans="1:22"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113</v>
      </c>
      <c r="G75" s="276"/>
      <c r="H75" s="22"/>
      <c r="I75" s="22"/>
      <c r="J75" s="22"/>
      <c r="K75" s="22"/>
      <c r="L75" s="22"/>
      <c r="M75" s="296"/>
      <c r="N75" s="296"/>
      <c r="O75" s="296"/>
      <c r="P75" s="296"/>
      <c r="Q75" s="296"/>
      <c r="R75" s="296"/>
      <c r="S75" s="296"/>
      <c r="T75" s="296"/>
      <c r="U75" s="296"/>
      <c r="V75" s="296"/>
    </row>
    <row r="76" spans="1:22"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113</v>
      </c>
      <c r="G76" s="276"/>
      <c r="H76" s="22"/>
      <c r="I76" s="22"/>
      <c r="J76" s="22"/>
      <c r="K76" s="22"/>
      <c r="L76" s="22"/>
      <c r="M76" s="296"/>
      <c r="N76" s="296"/>
      <c r="O76" s="296"/>
      <c r="P76" s="296"/>
      <c r="Q76" s="296"/>
      <c r="R76" s="296"/>
      <c r="S76" s="296"/>
      <c r="T76" s="296"/>
      <c r="U76" s="296"/>
      <c r="V76" s="296"/>
    </row>
    <row r="77" spans="1:22"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113</v>
      </c>
      <c r="G77" s="276"/>
      <c r="H77" s="22"/>
      <c r="I77" s="22"/>
      <c r="J77" s="22"/>
      <c r="K77" s="22"/>
      <c r="L77" s="22"/>
      <c r="M77" s="296"/>
      <c r="N77" s="296"/>
      <c r="O77" s="296"/>
      <c r="P77" s="296"/>
      <c r="Q77" s="296"/>
      <c r="R77" s="296"/>
      <c r="S77" s="296"/>
      <c r="T77" s="296"/>
      <c r="U77" s="296"/>
      <c r="V77" s="296"/>
    </row>
    <row r="78" spans="1:22"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113</v>
      </c>
      <c r="G78" s="276"/>
      <c r="H78" s="22"/>
      <c r="I78" s="22"/>
      <c r="J78" s="22"/>
      <c r="K78" s="22"/>
      <c r="L78" s="22"/>
      <c r="M78" s="296"/>
      <c r="N78" s="296"/>
      <c r="O78" s="296"/>
      <c r="P78" s="296"/>
      <c r="Q78" s="296"/>
      <c r="R78" s="296"/>
      <c r="S78" s="296"/>
      <c r="T78" s="296"/>
      <c r="U78" s="296"/>
      <c r="V78" s="296"/>
    </row>
    <row r="79" spans="1:22"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113</v>
      </c>
      <c r="G79" s="276"/>
      <c r="H79" s="22"/>
      <c r="I79" s="22"/>
      <c r="J79" s="22"/>
      <c r="K79" s="22"/>
      <c r="L79" s="22"/>
      <c r="M79" s="296"/>
      <c r="N79" s="296"/>
      <c r="O79" s="296"/>
      <c r="P79" s="296"/>
      <c r="Q79" s="296"/>
      <c r="R79" s="296"/>
      <c r="S79" s="296"/>
      <c r="T79" s="296"/>
      <c r="U79" s="296"/>
      <c r="V79" s="296"/>
    </row>
    <row r="80" spans="1:22"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113</v>
      </c>
      <c r="G80" s="276"/>
      <c r="H80" s="22"/>
      <c r="I80" s="22"/>
      <c r="J80" s="22"/>
      <c r="K80" s="22"/>
      <c r="L80" s="22"/>
      <c r="M80" s="296"/>
      <c r="N80" s="296"/>
      <c r="O80" s="296"/>
      <c r="P80" s="296"/>
      <c r="Q80" s="296"/>
      <c r="R80" s="296"/>
      <c r="S80" s="296"/>
      <c r="T80" s="296"/>
      <c r="U80" s="296"/>
      <c r="V80" s="296"/>
    </row>
    <row r="81" spans="1:22"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113</v>
      </c>
      <c r="G81" s="276"/>
      <c r="H81" s="22"/>
      <c r="I81" s="22"/>
      <c r="J81" s="22"/>
      <c r="K81" s="22"/>
      <c r="L81" s="22"/>
      <c r="M81" s="296"/>
      <c r="N81" s="296"/>
      <c r="O81" s="296"/>
      <c r="P81" s="296"/>
      <c r="Q81" s="296"/>
      <c r="R81" s="296"/>
      <c r="S81" s="296"/>
      <c r="T81" s="296"/>
      <c r="U81" s="296"/>
      <c r="V81" s="296"/>
    </row>
    <row r="82" spans="1:22"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113</v>
      </c>
      <c r="G82" s="276"/>
      <c r="H82" s="22"/>
      <c r="I82" s="22"/>
      <c r="J82" s="22"/>
      <c r="K82" s="22"/>
      <c r="L82" s="22"/>
      <c r="M82" s="296"/>
      <c r="N82" s="296"/>
      <c r="O82" s="296"/>
      <c r="P82" s="296"/>
      <c r="Q82" s="296"/>
      <c r="R82" s="296"/>
      <c r="S82" s="296"/>
      <c r="T82" s="296"/>
      <c r="U82" s="296"/>
      <c r="V82" s="296"/>
    </row>
    <row r="83" spans="1:22"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113</v>
      </c>
      <c r="G83" s="276"/>
      <c r="H83" s="22"/>
      <c r="I83" s="22"/>
      <c r="J83" s="22"/>
      <c r="K83" s="22"/>
      <c r="L83" s="22"/>
      <c r="M83" s="296"/>
      <c r="N83" s="296"/>
      <c r="O83" s="296"/>
      <c r="P83" s="296"/>
      <c r="Q83" s="296"/>
      <c r="R83" s="296"/>
      <c r="S83" s="296"/>
      <c r="T83" s="296"/>
      <c r="U83" s="296"/>
      <c r="V83" s="296"/>
    </row>
    <row r="84" spans="1:22"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113</v>
      </c>
      <c r="G84" s="276"/>
      <c r="H84" s="22"/>
      <c r="I84" s="22"/>
      <c r="J84" s="22"/>
      <c r="K84" s="22"/>
      <c r="L84" s="22"/>
      <c r="M84" s="296"/>
      <c r="N84" s="296"/>
      <c r="O84" s="296"/>
      <c r="P84" s="296"/>
      <c r="Q84" s="296"/>
      <c r="R84" s="296"/>
      <c r="S84" s="296"/>
      <c r="T84" s="296"/>
      <c r="U84" s="296"/>
      <c r="V84" s="296"/>
    </row>
    <row r="85" spans="1:22"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113</v>
      </c>
      <c r="G85" s="276"/>
      <c r="H85" s="22"/>
      <c r="I85" s="22"/>
      <c r="J85" s="22"/>
      <c r="K85" s="22"/>
      <c r="L85" s="22"/>
      <c r="M85" s="296"/>
      <c r="N85" s="296"/>
      <c r="O85" s="296"/>
      <c r="P85" s="296"/>
      <c r="Q85" s="296"/>
      <c r="R85" s="296"/>
      <c r="S85" s="296"/>
      <c r="T85" s="296"/>
      <c r="U85" s="296"/>
      <c r="V85" s="296"/>
    </row>
    <row r="86" spans="1:22"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113</v>
      </c>
      <c r="G86" s="276"/>
      <c r="H86" s="22"/>
      <c r="I86" s="22"/>
      <c r="J86" s="22"/>
      <c r="K86" s="22"/>
      <c r="L86" s="22"/>
      <c r="M86" s="296"/>
      <c r="N86" s="296"/>
      <c r="O86" s="296"/>
      <c r="P86" s="296"/>
      <c r="Q86" s="296"/>
      <c r="R86" s="296"/>
      <c r="S86" s="296"/>
      <c r="T86" s="296"/>
      <c r="U86" s="296"/>
      <c r="V86" s="296"/>
    </row>
    <row r="87" spans="1:22"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113</v>
      </c>
      <c r="G87" s="276"/>
      <c r="H87" s="22"/>
      <c r="I87" s="22"/>
      <c r="J87" s="22"/>
      <c r="K87" s="22"/>
      <c r="L87" s="22"/>
      <c r="M87" s="296"/>
      <c r="N87" s="296"/>
      <c r="O87" s="296"/>
      <c r="P87" s="296"/>
      <c r="Q87" s="296"/>
      <c r="R87" s="296"/>
      <c r="S87" s="296"/>
      <c r="T87" s="296"/>
      <c r="U87" s="296"/>
      <c r="V87" s="296"/>
    </row>
    <row r="88" spans="1:22"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113</v>
      </c>
      <c r="G88" s="276"/>
      <c r="H88" s="22"/>
      <c r="I88" s="22"/>
      <c r="J88" s="22"/>
      <c r="K88" s="22"/>
      <c r="L88" s="22"/>
      <c r="M88" s="296"/>
      <c r="N88" s="296"/>
      <c r="O88" s="296"/>
      <c r="P88" s="296"/>
      <c r="Q88" s="296"/>
      <c r="R88" s="296"/>
      <c r="S88" s="296"/>
      <c r="T88" s="296"/>
      <c r="U88" s="296"/>
      <c r="V88" s="296"/>
    </row>
    <row r="89" spans="1:22"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113</v>
      </c>
      <c r="G89" s="276"/>
      <c r="H89" s="22"/>
      <c r="I89" s="22"/>
      <c r="J89" s="22"/>
      <c r="K89" s="22"/>
      <c r="L89" s="22"/>
      <c r="M89" s="296"/>
      <c r="N89" s="296"/>
      <c r="O89" s="296"/>
      <c r="P89" s="296"/>
      <c r="Q89" s="296"/>
      <c r="R89" s="296"/>
      <c r="S89" s="296"/>
      <c r="T89" s="296"/>
      <c r="U89" s="296"/>
      <c r="V89" s="296"/>
    </row>
    <row r="90" spans="1:22"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113</v>
      </c>
      <c r="G90" s="276"/>
      <c r="H90" s="22"/>
      <c r="I90" s="22"/>
      <c r="J90" s="22"/>
      <c r="K90" s="22"/>
      <c r="L90" s="22"/>
      <c r="M90" s="296"/>
      <c r="N90" s="296"/>
      <c r="O90" s="296"/>
      <c r="P90" s="296"/>
      <c r="Q90" s="296"/>
      <c r="R90" s="296"/>
      <c r="S90" s="296"/>
      <c r="T90" s="296"/>
      <c r="U90" s="296"/>
      <c r="V90" s="296"/>
    </row>
    <row r="91" spans="1:22"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113</v>
      </c>
      <c r="G91" s="276"/>
      <c r="H91" s="22"/>
      <c r="I91" s="22"/>
      <c r="J91" s="22"/>
      <c r="K91" s="22"/>
      <c r="L91" s="22"/>
      <c r="M91" s="296"/>
      <c r="N91" s="296"/>
      <c r="O91" s="296"/>
      <c r="P91" s="296"/>
      <c r="Q91" s="296"/>
      <c r="R91" s="296"/>
      <c r="S91" s="296"/>
      <c r="T91" s="296"/>
      <c r="U91" s="296"/>
      <c r="V91" s="296"/>
    </row>
    <row r="92" spans="1:22"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113</v>
      </c>
      <c r="G92" s="276"/>
      <c r="H92" s="22"/>
      <c r="I92" s="22"/>
      <c r="J92" s="22"/>
      <c r="K92" s="22"/>
      <c r="L92" s="22"/>
      <c r="M92" s="296"/>
      <c r="N92" s="296"/>
      <c r="O92" s="296"/>
      <c r="P92" s="296"/>
      <c r="Q92" s="296"/>
      <c r="R92" s="296"/>
      <c r="S92" s="296"/>
      <c r="T92" s="296"/>
      <c r="U92" s="296"/>
      <c r="V92" s="296"/>
    </row>
    <row r="93" spans="1:22"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113</v>
      </c>
      <c r="G93" s="276"/>
      <c r="H93" s="22"/>
      <c r="I93" s="22"/>
      <c r="J93" s="22"/>
      <c r="K93" s="22"/>
      <c r="L93" s="22"/>
      <c r="M93" s="296"/>
      <c r="N93" s="296"/>
      <c r="O93" s="296"/>
      <c r="P93" s="296"/>
      <c r="Q93" s="296"/>
      <c r="R93" s="296"/>
      <c r="S93" s="296"/>
      <c r="T93" s="296"/>
      <c r="U93" s="296"/>
      <c r="V93" s="296"/>
    </row>
    <row r="94" spans="1:22"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113</v>
      </c>
      <c r="G94" s="276"/>
      <c r="H94" s="22"/>
      <c r="I94" s="22"/>
      <c r="J94" s="22"/>
      <c r="K94" s="22"/>
      <c r="L94" s="22"/>
      <c r="M94" s="296"/>
      <c r="N94" s="296"/>
      <c r="O94" s="296"/>
      <c r="P94" s="296"/>
      <c r="Q94" s="296"/>
      <c r="R94" s="296"/>
      <c r="S94" s="296"/>
      <c r="T94" s="296"/>
      <c r="U94" s="296"/>
      <c r="V94" s="296"/>
    </row>
    <row r="95" spans="1:22"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113</v>
      </c>
      <c r="G95" s="276"/>
      <c r="H95" s="22"/>
      <c r="I95" s="22"/>
      <c r="J95" s="22"/>
      <c r="K95" s="22"/>
      <c r="L95" s="22"/>
      <c r="M95" s="296"/>
      <c r="N95" s="296"/>
      <c r="O95" s="296"/>
      <c r="P95" s="296"/>
      <c r="Q95" s="296"/>
      <c r="R95" s="296"/>
      <c r="S95" s="296"/>
      <c r="T95" s="296"/>
      <c r="U95" s="296"/>
      <c r="V95" s="296"/>
    </row>
    <row r="96" spans="1:22"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113</v>
      </c>
      <c r="G96" s="276"/>
      <c r="H96" s="22"/>
      <c r="I96" s="22"/>
      <c r="J96" s="22"/>
      <c r="K96" s="22"/>
      <c r="L96" s="22"/>
      <c r="M96" s="296"/>
      <c r="N96" s="296"/>
      <c r="O96" s="296"/>
      <c r="P96" s="296"/>
      <c r="Q96" s="296"/>
      <c r="R96" s="296"/>
      <c r="S96" s="296"/>
      <c r="T96" s="296"/>
      <c r="U96" s="296"/>
      <c r="V96" s="296"/>
    </row>
    <row r="97" spans="1:22" ht="62.25" customHeight="1" x14ac:dyDescent="0.3">
      <c r="A97" s="351"/>
      <c r="B97" s="292" t="str">
        <f>Résultats!B98</f>
        <v>12.3</v>
      </c>
      <c r="C97" s="276" t="str">
        <f>Résultats!C98</f>
        <v>AA</v>
      </c>
      <c r="D97" s="276">
        <f>Résultats!E98</f>
        <v>0</v>
      </c>
      <c r="E97" s="287" t="str">
        <f>Résultats!F98</f>
        <v>La page « plan du site » est-elle pertinente ?</v>
      </c>
      <c r="F97" s="276" t="s">
        <v>113</v>
      </c>
      <c r="G97" s="276"/>
      <c r="H97" s="22"/>
      <c r="I97" s="22"/>
      <c r="J97" s="22"/>
      <c r="K97" s="22"/>
      <c r="L97" s="22"/>
      <c r="M97" s="296"/>
      <c r="N97" s="296"/>
      <c r="O97" s="296"/>
      <c r="P97" s="296"/>
      <c r="Q97" s="296"/>
      <c r="R97" s="296"/>
      <c r="S97" s="296"/>
      <c r="T97" s="296"/>
      <c r="U97" s="296"/>
      <c r="V97" s="296"/>
    </row>
    <row r="98" spans="1:22"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113</v>
      </c>
      <c r="G98" s="276"/>
      <c r="H98" s="22"/>
      <c r="I98" s="22"/>
      <c r="J98" s="22"/>
      <c r="K98" s="22"/>
      <c r="L98" s="22"/>
      <c r="M98" s="296"/>
      <c r="N98" s="296"/>
      <c r="O98" s="296"/>
      <c r="P98" s="296"/>
      <c r="Q98" s="296"/>
      <c r="R98" s="296"/>
      <c r="S98" s="296"/>
      <c r="T98" s="296"/>
      <c r="U98" s="296"/>
      <c r="V98" s="296"/>
    </row>
    <row r="99" spans="1:22"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113</v>
      </c>
      <c r="G99" s="276"/>
      <c r="H99" s="22"/>
      <c r="I99" s="22"/>
      <c r="J99" s="22"/>
      <c r="K99" s="22"/>
      <c r="L99" s="22"/>
      <c r="M99" s="296"/>
      <c r="N99" s="296"/>
      <c r="O99" s="296"/>
      <c r="P99" s="296"/>
      <c r="Q99" s="296"/>
      <c r="R99" s="296"/>
      <c r="S99" s="296"/>
      <c r="T99" s="296"/>
      <c r="U99" s="296"/>
      <c r="V99" s="296"/>
    </row>
    <row r="100" spans="1:22"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113</v>
      </c>
      <c r="G100" s="276"/>
      <c r="H100" s="22"/>
      <c r="I100" s="22"/>
      <c r="J100" s="22"/>
      <c r="K100" s="22"/>
      <c r="L100" s="22"/>
      <c r="M100" s="296"/>
      <c r="N100" s="296"/>
      <c r="O100" s="296"/>
      <c r="P100" s="296"/>
      <c r="Q100" s="296"/>
      <c r="R100" s="296"/>
      <c r="S100" s="296"/>
      <c r="T100" s="296"/>
      <c r="U100" s="296"/>
      <c r="V100" s="296"/>
    </row>
    <row r="101" spans="1:22"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113</v>
      </c>
      <c r="G101" s="276"/>
      <c r="H101" s="22"/>
      <c r="I101" s="22"/>
      <c r="J101" s="22"/>
      <c r="K101" s="22"/>
      <c r="L101" s="22"/>
      <c r="M101" s="296"/>
      <c r="N101" s="296"/>
      <c r="O101" s="296"/>
      <c r="P101" s="296"/>
      <c r="Q101" s="296"/>
      <c r="R101" s="296"/>
      <c r="S101" s="296"/>
      <c r="T101" s="296"/>
      <c r="U101" s="296"/>
      <c r="V101" s="296"/>
    </row>
    <row r="102" spans="1:22"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113</v>
      </c>
      <c r="G102" s="276"/>
      <c r="H102" s="22"/>
      <c r="I102" s="22"/>
      <c r="J102" s="22"/>
      <c r="K102" s="22"/>
      <c r="L102" s="22"/>
      <c r="M102" s="296"/>
      <c r="N102" s="296"/>
      <c r="O102" s="296"/>
      <c r="P102" s="296"/>
      <c r="Q102" s="296"/>
      <c r="R102" s="296"/>
      <c r="S102" s="296"/>
      <c r="T102" s="296"/>
      <c r="U102" s="296"/>
      <c r="V102" s="296"/>
    </row>
    <row r="103" spans="1:22"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113</v>
      </c>
      <c r="G103" s="276"/>
      <c r="H103" s="22"/>
      <c r="I103" s="22"/>
      <c r="J103" s="22"/>
      <c r="K103" s="22"/>
      <c r="L103" s="22"/>
      <c r="M103" s="296"/>
      <c r="N103" s="296"/>
      <c r="O103" s="296"/>
      <c r="P103" s="296"/>
      <c r="Q103" s="296"/>
      <c r="R103" s="296"/>
      <c r="S103" s="296"/>
      <c r="T103" s="296"/>
      <c r="U103" s="296"/>
      <c r="V103" s="296"/>
    </row>
    <row r="104" spans="1:22"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113</v>
      </c>
      <c r="G104" s="276"/>
      <c r="H104" s="22"/>
      <c r="I104" s="22"/>
      <c r="J104" s="22"/>
      <c r="K104" s="22"/>
      <c r="L104" s="22"/>
      <c r="M104" s="296"/>
      <c r="N104" s="296"/>
      <c r="O104" s="296"/>
      <c r="P104" s="296"/>
      <c r="Q104" s="296"/>
      <c r="R104" s="296"/>
      <c r="S104" s="296"/>
      <c r="T104" s="296"/>
      <c r="U104" s="296"/>
      <c r="V104" s="296"/>
    </row>
    <row r="105" spans="1:22"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113</v>
      </c>
      <c r="G105" s="276"/>
      <c r="H105" s="22"/>
      <c r="I105" s="22"/>
      <c r="J105" s="22"/>
      <c r="K105" s="22"/>
      <c r="L105" s="22"/>
      <c r="M105" s="296"/>
      <c r="N105" s="296"/>
      <c r="O105" s="296"/>
      <c r="P105" s="296"/>
      <c r="Q105" s="296"/>
      <c r="R105" s="296"/>
      <c r="S105" s="296"/>
      <c r="T105" s="296"/>
      <c r="U105" s="296"/>
      <c r="V105" s="296"/>
    </row>
    <row r="106" spans="1:22"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113</v>
      </c>
      <c r="G106" s="276"/>
      <c r="H106" s="22"/>
      <c r="I106" s="22"/>
      <c r="J106" s="22"/>
      <c r="K106" s="22"/>
      <c r="L106" s="22"/>
      <c r="M106" s="296"/>
      <c r="N106" s="296"/>
      <c r="O106" s="296"/>
      <c r="P106" s="296"/>
      <c r="Q106" s="296"/>
      <c r="R106" s="296"/>
      <c r="S106" s="296"/>
      <c r="T106" s="296"/>
      <c r="U106" s="296"/>
      <c r="V106" s="296"/>
    </row>
    <row r="107" spans="1:22"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113</v>
      </c>
      <c r="G107" s="276"/>
      <c r="H107" s="22"/>
      <c r="I107" s="22"/>
      <c r="J107" s="22"/>
      <c r="K107" s="22"/>
      <c r="L107" s="22"/>
      <c r="M107" s="296"/>
      <c r="N107" s="296"/>
      <c r="O107" s="296"/>
      <c r="P107" s="296"/>
      <c r="Q107" s="296"/>
      <c r="R107" s="296"/>
      <c r="S107" s="296"/>
      <c r="T107" s="296"/>
      <c r="U107" s="296"/>
      <c r="V107" s="296"/>
    </row>
    <row r="108" spans="1:22"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113</v>
      </c>
      <c r="G108" s="276"/>
      <c r="H108" s="22"/>
      <c r="I108" s="22"/>
      <c r="J108" s="22"/>
      <c r="K108" s="22"/>
      <c r="L108" s="22"/>
      <c r="M108" s="296"/>
      <c r="N108" s="296"/>
      <c r="O108" s="296"/>
      <c r="P108" s="296"/>
      <c r="Q108" s="296"/>
      <c r="R108" s="296"/>
      <c r="S108" s="296"/>
      <c r="T108" s="296"/>
      <c r="U108" s="296"/>
      <c r="V108" s="296"/>
    </row>
    <row r="109" spans="1:22"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113</v>
      </c>
      <c r="G109" s="276"/>
      <c r="H109" s="22"/>
      <c r="I109" s="22"/>
      <c r="J109" s="22"/>
      <c r="K109" s="22"/>
      <c r="L109" s="22"/>
      <c r="M109" s="296"/>
      <c r="N109" s="296"/>
      <c r="O109" s="296"/>
      <c r="P109" s="296"/>
      <c r="Q109" s="296"/>
      <c r="R109" s="296"/>
      <c r="S109" s="296"/>
      <c r="T109" s="296"/>
      <c r="U109" s="296"/>
      <c r="V109" s="296"/>
    </row>
    <row r="110" spans="1:22"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113</v>
      </c>
      <c r="G110" s="276"/>
      <c r="H110" s="22"/>
      <c r="I110" s="22"/>
      <c r="J110" s="22"/>
      <c r="K110" s="22"/>
      <c r="L110" s="22"/>
      <c r="M110" s="296"/>
      <c r="N110" s="296"/>
      <c r="O110" s="296"/>
      <c r="P110" s="296"/>
      <c r="Q110" s="296"/>
      <c r="R110" s="296"/>
      <c r="S110" s="296"/>
      <c r="T110" s="296"/>
      <c r="U110" s="296"/>
      <c r="V110" s="296"/>
    </row>
    <row r="111" spans="1:22"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113</v>
      </c>
      <c r="G111" s="276"/>
      <c r="H111" s="22"/>
      <c r="I111" s="22"/>
      <c r="J111" s="22"/>
      <c r="K111" s="22"/>
      <c r="L111" s="22"/>
      <c r="M111" s="296"/>
      <c r="N111" s="296"/>
      <c r="O111" s="296"/>
      <c r="P111" s="296"/>
      <c r="Q111" s="296"/>
      <c r="R111" s="296"/>
      <c r="S111" s="296"/>
      <c r="T111" s="296"/>
      <c r="U111" s="296"/>
      <c r="V111" s="296"/>
    </row>
    <row r="112" spans="1:22"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113</v>
      </c>
      <c r="G112" s="276"/>
      <c r="H112" s="22"/>
      <c r="I112" s="22"/>
      <c r="J112" s="22"/>
      <c r="K112" s="22"/>
      <c r="L112" s="22"/>
      <c r="M112" s="296"/>
      <c r="N112" s="296"/>
      <c r="O112" s="296"/>
      <c r="P112" s="296"/>
      <c r="Q112" s="296"/>
      <c r="R112" s="296"/>
      <c r="S112" s="296"/>
      <c r="T112" s="296"/>
      <c r="U112" s="296"/>
      <c r="V112" s="296"/>
    </row>
    <row r="113" spans="1:22"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113</v>
      </c>
      <c r="G113" s="276"/>
      <c r="H113" s="22"/>
      <c r="I113" s="22"/>
      <c r="J113" s="22"/>
      <c r="K113" s="22"/>
      <c r="L113" s="22"/>
      <c r="M113" s="296"/>
      <c r="N113" s="296"/>
      <c r="O113" s="296"/>
      <c r="P113" s="296"/>
      <c r="Q113" s="296"/>
      <c r="R113" s="296"/>
      <c r="S113" s="296"/>
      <c r="T113" s="296"/>
      <c r="U113" s="296"/>
      <c r="V113" s="296"/>
    </row>
    <row r="114" spans="1:22"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113</v>
      </c>
      <c r="G114" s="276"/>
      <c r="H114" s="22"/>
      <c r="I114" s="22"/>
      <c r="J114" s="22"/>
      <c r="K114" s="22"/>
      <c r="L114" s="22"/>
      <c r="M114" s="296"/>
      <c r="N114" s="296"/>
      <c r="O114" s="296"/>
      <c r="P114" s="296"/>
      <c r="Q114" s="296"/>
      <c r="R114" s="296"/>
      <c r="S114" s="296"/>
      <c r="T114" s="296"/>
      <c r="U114" s="296"/>
      <c r="V114" s="296"/>
    </row>
    <row r="115" spans="1:22"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113</v>
      </c>
      <c r="G115" s="276"/>
      <c r="H115" s="22"/>
      <c r="I115" s="22"/>
      <c r="J115" s="22"/>
      <c r="K115" s="22"/>
      <c r="L115" s="22"/>
      <c r="M115" s="149"/>
      <c r="N115" s="149"/>
      <c r="O115" s="149"/>
      <c r="P115" s="149"/>
      <c r="Q115" s="149"/>
      <c r="R115" s="149"/>
      <c r="S115" s="149"/>
      <c r="T115" s="149"/>
      <c r="U115" s="149"/>
      <c r="V115" s="149"/>
    </row>
    <row r="116" spans="1:22"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113</v>
      </c>
      <c r="G116" s="276"/>
      <c r="H116" s="22"/>
      <c r="I116" s="22"/>
      <c r="J116" s="22"/>
      <c r="K116" s="22"/>
      <c r="L116" s="22"/>
      <c r="M116" s="296"/>
      <c r="N116" s="296"/>
      <c r="O116" s="296"/>
      <c r="P116" s="296"/>
      <c r="Q116" s="296"/>
      <c r="R116" s="296"/>
      <c r="S116" s="296"/>
      <c r="T116" s="296"/>
      <c r="U116" s="296"/>
      <c r="V116" s="296"/>
    </row>
    <row r="117" spans="1:22"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113</v>
      </c>
      <c r="G117" s="276"/>
      <c r="H117" s="22"/>
      <c r="I117" s="22"/>
      <c r="J117" s="22"/>
      <c r="K117" s="22"/>
      <c r="L117" s="22"/>
      <c r="M117" s="296"/>
      <c r="N117" s="296"/>
      <c r="O117" s="296"/>
      <c r="P117" s="296"/>
      <c r="Q117" s="296"/>
      <c r="R117" s="296"/>
      <c r="S117" s="296"/>
      <c r="T117" s="296"/>
      <c r="U117" s="296"/>
      <c r="V117" s="296"/>
    </row>
  </sheetData>
  <autoFilter ref="B11:L117" xr:uid="{00000000-0009-0000-0000-000019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108" priority="2" operator="equal">
      <formula>"x"</formula>
    </cfRule>
  </conditionalFormatting>
  <conditionalFormatting sqref="F1:F2 C2 F4:F117">
    <cfRule type="cellIs" dxfId="107" priority="30" operator="equal">
      <formula>"na"</formula>
    </cfRule>
  </conditionalFormatting>
  <conditionalFormatting sqref="F4:F10">
    <cfRule type="cellIs" dxfId="106" priority="1" operator="equal">
      <formula>"na"</formula>
    </cfRule>
  </conditionalFormatting>
  <conditionalFormatting sqref="F11:F117">
    <cfRule type="cellIs" dxfId="105" priority="27" operator="equal">
      <formula>"c"</formula>
    </cfRule>
  </conditionalFormatting>
  <conditionalFormatting sqref="F11:F117">
    <cfRule type="cellIs" dxfId="104" priority="28" operator="equal">
      <formula>"nc"</formula>
    </cfRule>
  </conditionalFormatting>
  <conditionalFormatting sqref="F11:F117">
    <cfRule type="cellIs" dxfId="103" priority="29" operator="equal">
      <formula>"nt"</formula>
    </cfRule>
  </conditionalFormatting>
  <conditionalFormatting sqref="G12:G117">
    <cfRule type="cellIs" dxfId="102" priority="4" operator="equal">
      <formula>"d"</formula>
    </cfRule>
  </conditionalFormatting>
  <conditionalFormatting sqref="O4:S4">
    <cfRule type="cellIs" dxfId="101" priority="3" operator="equal">
      <formula>"NT"</formula>
    </cfRule>
  </conditionalFormatting>
  <conditionalFormatting sqref="O4:S4">
    <cfRule type="cellIs" dxfId="100" priority="23" operator="equal">
      <formula>"C"</formula>
    </cfRule>
  </conditionalFormatting>
  <conditionalFormatting sqref="O4:S4">
    <cfRule type="cellIs" dxfId="99" priority="24" operator="equal">
      <formula>"NC"</formula>
    </cfRule>
  </conditionalFormatting>
  <conditionalFormatting sqref="O4:S4">
    <cfRule type="cellIs" dxfId="98" priority="25" operator="equal">
      <formula>"NA"</formula>
    </cfRule>
  </conditionalFormatting>
  <conditionalFormatting sqref="O4:S4">
    <cfRule type="cellIs" dxfId="97" priority="26" operator="equal">
      <formula>"NT"</formula>
    </cfRule>
  </conditionalFormatting>
  <dataValidations count="3">
    <dataValidation type="list" allowBlank="1" showErrorMessage="1" sqref="F54:F55" xr:uid="{00A300A7-0042-4A5D-9D96-0010007B007A}">
      <formula1>"nt,na,c"</formula1>
    </dataValidation>
    <dataValidation type="list" allowBlank="1" showErrorMessage="1" sqref="F12:F53 F56:F117" xr:uid="{000F0053-001E-4AA5-8499-0060008500D7}">
      <formula1>"nt,na,c,nc"</formula1>
    </dataValidation>
    <dataValidation type="list" allowBlank="1" sqref="G12:G117" xr:uid="{001000A0-008A-4E73-AAEA-00C800750092}">
      <formula1>"d"</formula1>
    </dataValidation>
  </dataValidations>
  <hyperlinks>
    <hyperlink ref="L54" r:id="rId1" xr:uid="{00000000-0004-0000-1900-000000000000}"/>
    <hyperlink ref="L55" r:id="rId2" xr:uid="{00000000-0004-0000-19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900-000000000000}">
          <x14:formula1>
            <xm:f>Paramètres!$A$2:$A$5</xm:f>
          </x14:formula1>
          <xm:sqref>H12:H117</xm:sqref>
        </x14:dataValidation>
        <x14:dataValidation type="list" allowBlank="1" xr:uid="{00000000-0002-0000-1900-000001000000}">
          <x14:formula1>
            <xm:f>Paramètres!$D$2:$D$5</xm:f>
          </x14:formula1>
          <xm:sqref>I12:I117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666666"/>
    <outlinePr summaryBelow="0" summaryRight="0"/>
  </sheetPr>
  <dimension ref="A1:AC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3320312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1" width="16.88671875" customWidth="1"/>
    <col min="22" max="22" width="4.109375" customWidth="1"/>
    <col min="23" max="29" width="20.88671875" customWidth="1"/>
  </cols>
  <sheetData>
    <row r="1" spans="1:29" ht="0.75" customHeight="1" x14ac:dyDescent="0.3">
      <c r="A1" s="257"/>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row>
    <row r="2" spans="1:29" ht="16.5" customHeight="1" x14ac:dyDescent="0.3">
      <c r="A2" s="260"/>
      <c r="B2" s="261" t="str">
        <f>F4</f>
        <v>P19</v>
      </c>
      <c r="C2" s="262">
        <f>Echantillon!C31</f>
        <v>0</v>
      </c>
      <c r="D2" s="263"/>
      <c r="E2" s="263"/>
      <c r="F2" s="264"/>
      <c r="G2" s="265"/>
      <c r="H2" s="265"/>
      <c r="I2" s="265"/>
      <c r="J2" s="265"/>
      <c r="K2" s="266"/>
      <c r="L2" s="266"/>
      <c r="M2" s="267"/>
      <c r="N2" s="267"/>
      <c r="O2" s="258"/>
      <c r="P2" s="258"/>
      <c r="Q2" s="258"/>
      <c r="R2" s="258"/>
      <c r="S2" s="258"/>
      <c r="T2" s="258"/>
      <c r="U2" s="258"/>
      <c r="V2" s="258"/>
      <c r="W2" s="258"/>
      <c r="X2" s="258"/>
      <c r="Y2" s="258"/>
      <c r="Z2" s="258"/>
      <c r="AA2" s="258"/>
      <c r="AB2" s="258"/>
      <c r="AC2" s="258"/>
    </row>
    <row r="3" spans="1:29" ht="18.75" customHeight="1" x14ac:dyDescent="0.3">
      <c r="A3" s="260"/>
      <c r="B3" s="261" t="s">
        <v>490</v>
      </c>
      <c r="C3" s="387" t="str">
        <f>HYPERLINK(Echantillon!D31)</f>
        <v/>
      </c>
      <c r="D3" s="326"/>
      <c r="E3" s="326"/>
      <c r="F3" s="326"/>
      <c r="G3" s="265"/>
      <c r="H3" s="265"/>
      <c r="I3" s="265"/>
      <c r="J3" s="265"/>
      <c r="K3" s="265"/>
      <c r="L3" s="265"/>
      <c r="M3" s="258"/>
      <c r="N3" s="258"/>
      <c r="O3" s="258"/>
      <c r="P3" s="258"/>
      <c r="Q3" s="258"/>
      <c r="R3" s="258"/>
      <c r="S3" s="258"/>
      <c r="T3" s="258"/>
      <c r="U3" s="258"/>
      <c r="V3" s="258"/>
      <c r="W3" s="258"/>
      <c r="X3" s="258"/>
      <c r="Y3" s="258"/>
      <c r="Z3" s="258"/>
      <c r="AA3" s="258"/>
      <c r="AB3" s="258"/>
      <c r="AC3" s="258"/>
    </row>
    <row r="4" spans="1:29" ht="16.5" customHeight="1" x14ac:dyDescent="0.3">
      <c r="A4" s="257"/>
      <c r="B4" s="388" t="s">
        <v>147</v>
      </c>
      <c r="C4" s="389" t="s">
        <v>491</v>
      </c>
      <c r="D4" s="389" t="s">
        <v>150</v>
      </c>
      <c r="E4" s="268" t="s">
        <v>151</v>
      </c>
      <c r="F4" s="268" t="str">
        <f>Echantillon!B31</f>
        <v>P19</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c r="V4" s="275" t="s">
        <v>160</v>
      </c>
      <c r="W4" s="259"/>
      <c r="X4" s="259"/>
      <c r="Y4" s="259"/>
      <c r="Z4" s="259"/>
      <c r="AA4" s="259"/>
      <c r="AB4" s="259"/>
      <c r="AC4" s="259"/>
    </row>
    <row r="5" spans="1:29"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 t="shared" ref="U5:V5" si="2">T5</f>
        <v>-</v>
      </c>
      <c r="V5" s="279" t="str">
        <f t="shared" si="2"/>
        <v>-</v>
      </c>
      <c r="W5" s="258"/>
      <c r="X5" s="258"/>
      <c r="Y5" s="258"/>
      <c r="Z5" s="258"/>
      <c r="AA5" s="258"/>
      <c r="AB5" s="258"/>
      <c r="AC5" s="258"/>
    </row>
    <row r="6" spans="1:29"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 t="shared" ref="U6:V6" si="3">IF(S6&gt;0,SUM(O5:O6)/SUM(S5:S6),"-")</f>
        <v>-</v>
      </c>
      <c r="V6" s="103" t="e">
        <f t="shared" si="3"/>
        <v>#DIV/0!</v>
      </c>
      <c r="W6" s="258"/>
      <c r="X6" s="258"/>
      <c r="Y6" s="258"/>
      <c r="Z6" s="258"/>
      <c r="AA6" s="258"/>
      <c r="AB6" s="258"/>
      <c r="AC6" s="258"/>
    </row>
    <row r="7" spans="1:29"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 t="shared" ref="U7:V7" si="4">IF(S7&gt;0,SUM(O5:O7)/SUM(S5:S7),"-")</f>
        <v>-</v>
      </c>
      <c r="V7" s="279" t="e">
        <f t="shared" si="4"/>
        <v>#DIV/0!</v>
      </c>
      <c r="W7" s="258"/>
      <c r="X7" s="258"/>
      <c r="Y7" s="258"/>
      <c r="Z7" s="258"/>
      <c r="AA7" s="258"/>
      <c r="AB7" s="258"/>
      <c r="AC7" s="258"/>
    </row>
    <row r="8" spans="1:29" ht="16.5" customHeight="1" x14ac:dyDescent="0.3">
      <c r="A8" s="257"/>
      <c r="B8" s="351"/>
      <c r="C8" s="351"/>
      <c r="D8" s="351"/>
      <c r="E8" s="268" t="s">
        <v>156</v>
      </c>
      <c r="F8" s="268">
        <f>COUNTIF(F12:F117,"nt")</f>
        <v>106</v>
      </c>
      <c r="G8" s="351"/>
      <c r="H8" s="351"/>
      <c r="I8" s="351"/>
      <c r="J8" s="351"/>
      <c r="K8" s="351"/>
      <c r="L8" s="351"/>
      <c r="M8" s="258"/>
      <c r="N8" s="280" t="s">
        <v>498</v>
      </c>
      <c r="O8" s="281">
        <f t="shared" ref="O8:S8" si="5">SUM(O5:O7)</f>
        <v>0</v>
      </c>
      <c r="P8" s="281">
        <f t="shared" si="5"/>
        <v>0</v>
      </c>
      <c r="Q8" s="281">
        <f t="shared" si="5"/>
        <v>0</v>
      </c>
      <c r="R8" s="281">
        <f t="shared" si="5"/>
        <v>106</v>
      </c>
      <c r="S8" s="282">
        <f t="shared" si="5"/>
        <v>0</v>
      </c>
      <c r="T8" s="278"/>
      <c r="U8" s="276"/>
      <c r="V8" s="276"/>
      <c r="W8" s="258"/>
      <c r="X8" s="258"/>
      <c r="Y8" s="258"/>
      <c r="Z8" s="258"/>
      <c r="AA8" s="258"/>
      <c r="AB8" s="258"/>
      <c r="AC8" s="258"/>
    </row>
    <row r="9" spans="1:29"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c r="V9" s="258"/>
      <c r="W9" s="258"/>
      <c r="X9" s="258"/>
      <c r="Y9" s="258"/>
      <c r="Z9" s="258"/>
      <c r="AA9" s="258"/>
      <c r="AB9" s="258"/>
      <c r="AC9" s="258"/>
    </row>
    <row r="10" spans="1:29"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c r="V10" s="258"/>
      <c r="W10" s="258"/>
      <c r="X10" s="258"/>
      <c r="Y10" s="258"/>
      <c r="Z10" s="258"/>
      <c r="AA10" s="258"/>
      <c r="AB10" s="258"/>
      <c r="AC10" s="258"/>
    </row>
    <row r="11" spans="1:29" ht="13.8" x14ac:dyDescent="0.3">
      <c r="A11" s="257"/>
      <c r="B11" s="219"/>
      <c r="C11" s="219"/>
      <c r="D11" s="219"/>
      <c r="E11" s="284"/>
      <c r="F11" s="219"/>
      <c r="G11" s="219"/>
      <c r="H11" s="285"/>
      <c r="I11" s="285"/>
      <c r="J11" s="285"/>
      <c r="K11" s="285"/>
      <c r="L11" s="285"/>
      <c r="M11" s="258"/>
      <c r="N11" s="258"/>
      <c r="O11" s="258"/>
      <c r="P11" s="258"/>
      <c r="Q11" s="258"/>
      <c r="R11" s="258"/>
      <c r="S11" s="258"/>
      <c r="T11" s="258"/>
      <c r="U11" s="258"/>
      <c r="V11" s="258"/>
      <c r="W11" s="258"/>
      <c r="X11" s="258"/>
      <c r="Y11" s="258"/>
      <c r="Z11" s="258"/>
      <c r="AA11" s="258"/>
      <c r="AB11" s="258"/>
      <c r="AC11" s="258"/>
    </row>
    <row r="12" spans="1:29"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113</v>
      </c>
      <c r="G12" s="276"/>
      <c r="H12" s="22"/>
      <c r="I12" s="22"/>
      <c r="J12" s="22"/>
      <c r="K12" s="22"/>
      <c r="L12" s="22"/>
      <c r="M12" s="258"/>
      <c r="N12" s="258"/>
      <c r="O12" s="258"/>
      <c r="P12" s="258"/>
      <c r="Q12" s="258"/>
      <c r="R12" s="258"/>
      <c r="S12" s="258"/>
      <c r="T12" s="258"/>
      <c r="U12" s="258"/>
      <c r="V12" s="258"/>
      <c r="W12" s="258"/>
      <c r="X12" s="258"/>
      <c r="Y12" s="258"/>
      <c r="Z12" s="258"/>
      <c r="AA12" s="258"/>
      <c r="AB12" s="258"/>
      <c r="AC12" s="258"/>
    </row>
    <row r="13" spans="1:29"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113</v>
      </c>
      <c r="G13" s="276"/>
      <c r="H13" s="22"/>
      <c r="I13" s="22"/>
      <c r="J13" s="22"/>
      <c r="K13" s="22"/>
      <c r="L13" s="22"/>
      <c r="M13" s="258"/>
      <c r="N13" s="258"/>
      <c r="O13" s="258"/>
      <c r="P13" s="258"/>
      <c r="Q13" s="258"/>
      <c r="R13" s="258"/>
      <c r="S13" s="258"/>
      <c r="T13" s="258"/>
      <c r="U13" s="258"/>
      <c r="V13" s="258"/>
      <c r="W13" s="258"/>
      <c r="X13" s="258"/>
      <c r="Y13" s="258"/>
      <c r="Z13" s="258"/>
      <c r="AA13" s="258"/>
      <c r="AB13" s="258"/>
      <c r="AC13" s="258"/>
    </row>
    <row r="14" spans="1:29"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113</v>
      </c>
      <c r="G14" s="276"/>
      <c r="H14" s="22"/>
      <c r="I14" s="22"/>
      <c r="J14" s="22"/>
      <c r="K14" s="22"/>
      <c r="L14" s="22"/>
      <c r="M14" s="258"/>
      <c r="N14" s="258"/>
      <c r="O14" s="258"/>
      <c r="P14" s="258"/>
      <c r="Q14" s="258"/>
      <c r="R14" s="258"/>
      <c r="S14" s="258"/>
      <c r="T14" s="258"/>
      <c r="U14" s="258"/>
      <c r="V14" s="258"/>
      <c r="W14" s="258"/>
      <c r="X14" s="258"/>
      <c r="Y14" s="258"/>
      <c r="Z14" s="258"/>
      <c r="AA14" s="258"/>
      <c r="AB14" s="258"/>
      <c r="AC14" s="258"/>
    </row>
    <row r="15" spans="1:29"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113</v>
      </c>
      <c r="G15" s="276"/>
      <c r="H15" s="22"/>
      <c r="I15" s="22"/>
      <c r="J15" s="22"/>
      <c r="K15" s="22"/>
      <c r="L15" s="22"/>
      <c r="M15" s="258"/>
      <c r="N15" s="258"/>
      <c r="O15" s="258"/>
      <c r="P15" s="258"/>
      <c r="Q15" s="258"/>
      <c r="R15" s="258"/>
      <c r="S15" s="258"/>
      <c r="T15" s="258"/>
      <c r="U15" s="258"/>
      <c r="V15" s="258"/>
      <c r="W15" s="258"/>
      <c r="X15" s="258"/>
      <c r="Y15" s="258"/>
      <c r="Z15" s="258"/>
      <c r="AA15" s="258"/>
      <c r="AB15" s="258"/>
      <c r="AC15" s="258"/>
    </row>
    <row r="16" spans="1:29"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113</v>
      </c>
      <c r="G16" s="276"/>
      <c r="H16" s="22"/>
      <c r="I16" s="22"/>
      <c r="J16" s="22"/>
      <c r="K16" s="22"/>
      <c r="L16" s="22"/>
      <c r="M16" s="258"/>
      <c r="N16" s="258"/>
      <c r="O16" s="258"/>
      <c r="P16" s="258"/>
      <c r="Q16" s="258"/>
      <c r="R16" s="258"/>
      <c r="S16" s="258"/>
      <c r="T16" s="258"/>
      <c r="U16" s="258"/>
      <c r="V16" s="258"/>
      <c r="W16" s="258"/>
      <c r="X16" s="258"/>
      <c r="Y16" s="258"/>
      <c r="Z16" s="258"/>
      <c r="AA16" s="258"/>
      <c r="AB16" s="258"/>
      <c r="AC16" s="258"/>
    </row>
    <row r="17" spans="1:29"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113</v>
      </c>
      <c r="G17" s="276"/>
      <c r="H17" s="22"/>
      <c r="I17" s="22"/>
      <c r="J17" s="22"/>
      <c r="K17" s="22"/>
      <c r="L17" s="22"/>
      <c r="M17" s="258"/>
      <c r="N17" s="258"/>
      <c r="O17" s="258"/>
      <c r="P17" s="258"/>
      <c r="Q17" s="258"/>
      <c r="R17" s="258"/>
      <c r="S17" s="258"/>
      <c r="T17" s="258"/>
      <c r="U17" s="258"/>
      <c r="V17" s="258"/>
      <c r="W17" s="258"/>
      <c r="X17" s="258"/>
      <c r="Y17" s="258"/>
      <c r="Z17" s="258"/>
      <c r="AA17" s="258"/>
      <c r="AB17" s="258"/>
      <c r="AC17" s="258"/>
    </row>
    <row r="18" spans="1:29"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113</v>
      </c>
      <c r="G18" s="276"/>
      <c r="H18" s="22"/>
      <c r="I18" s="22"/>
      <c r="J18" s="22"/>
      <c r="K18" s="22"/>
      <c r="L18" s="22"/>
      <c r="M18" s="293"/>
      <c r="N18" s="293"/>
      <c r="O18" s="293"/>
      <c r="P18" s="293"/>
      <c r="Q18" s="293"/>
      <c r="R18" s="293"/>
      <c r="S18" s="293"/>
      <c r="T18" s="293"/>
      <c r="U18" s="293"/>
      <c r="V18" s="293"/>
      <c r="W18" s="293"/>
      <c r="X18" s="293"/>
      <c r="Y18" s="293"/>
      <c r="Z18" s="293"/>
      <c r="AA18" s="293"/>
      <c r="AB18" s="293"/>
      <c r="AC18" s="293"/>
    </row>
    <row r="19" spans="1:29"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113</v>
      </c>
      <c r="G19" s="276"/>
      <c r="H19" s="22"/>
      <c r="I19" s="22"/>
      <c r="J19" s="22"/>
      <c r="K19" s="22"/>
      <c r="L19" s="22"/>
      <c r="M19" s="257"/>
      <c r="N19" s="257"/>
      <c r="O19" s="257"/>
      <c r="P19" s="257"/>
      <c r="Q19" s="257"/>
      <c r="R19" s="257"/>
      <c r="S19" s="294"/>
      <c r="T19" s="258"/>
      <c r="U19" s="258"/>
      <c r="V19" s="258"/>
      <c r="W19" s="258"/>
      <c r="X19" s="258"/>
      <c r="Y19" s="258"/>
      <c r="Z19" s="258"/>
      <c r="AA19" s="258"/>
      <c r="AB19" s="258"/>
      <c r="AC19" s="258"/>
    </row>
    <row r="20" spans="1:29"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113</v>
      </c>
      <c r="G20" s="276"/>
      <c r="H20" s="22"/>
      <c r="I20" s="22"/>
      <c r="J20" s="22"/>
      <c r="K20" s="22"/>
      <c r="L20" s="22"/>
      <c r="M20" s="258"/>
      <c r="N20" s="258"/>
      <c r="O20" s="258"/>
      <c r="P20" s="258"/>
      <c r="Q20" s="258"/>
      <c r="R20" s="258"/>
      <c r="S20" s="258"/>
      <c r="T20" s="258"/>
      <c r="U20" s="258"/>
      <c r="V20" s="258"/>
      <c r="W20" s="258"/>
      <c r="X20" s="258"/>
      <c r="Y20" s="258"/>
      <c r="Z20" s="258"/>
      <c r="AA20" s="258"/>
      <c r="AB20" s="258"/>
      <c r="AC20" s="258"/>
    </row>
    <row r="21" spans="1:29" ht="62.25" customHeight="1" x14ac:dyDescent="0.3">
      <c r="A21" s="390" t="s">
        <v>86</v>
      </c>
      <c r="B21" s="286" t="str">
        <f>Résultats!B22</f>
        <v>2.1</v>
      </c>
      <c r="C21" s="276" t="str">
        <f>Résultats!C22</f>
        <v>A</v>
      </c>
      <c r="D21" s="276">
        <f>Résultats!E22</f>
        <v>0</v>
      </c>
      <c r="E21" s="287" t="str">
        <f>Résultats!F22</f>
        <v>Chaque cadre a-t-il un titre de cadre ?</v>
      </c>
      <c r="F21" s="276" t="s">
        <v>113</v>
      </c>
      <c r="G21" s="276"/>
      <c r="H21" s="22"/>
      <c r="I21" s="22"/>
      <c r="J21" s="22"/>
      <c r="K21" s="22"/>
      <c r="L21" s="22"/>
      <c r="M21" s="258"/>
      <c r="N21" s="258"/>
      <c r="O21" s="258"/>
      <c r="P21" s="258"/>
      <c r="Q21" s="258"/>
      <c r="R21" s="258"/>
      <c r="S21" s="258"/>
      <c r="T21" s="258"/>
      <c r="U21" s="258"/>
      <c r="V21" s="258"/>
      <c r="W21" s="258"/>
      <c r="X21" s="258"/>
      <c r="Y21" s="258"/>
      <c r="Z21" s="258"/>
      <c r="AA21" s="258"/>
      <c r="AB21" s="258"/>
      <c r="AC21" s="258"/>
    </row>
    <row r="22" spans="1:29"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113</v>
      </c>
      <c r="G22" s="276"/>
      <c r="H22" s="22"/>
      <c r="I22" s="22"/>
      <c r="J22" s="22"/>
      <c r="K22" s="22"/>
      <c r="L22" s="22"/>
      <c r="M22" s="258"/>
      <c r="N22" s="258"/>
      <c r="O22" s="258"/>
      <c r="P22" s="258"/>
      <c r="Q22" s="258"/>
      <c r="R22" s="258"/>
      <c r="S22" s="258"/>
      <c r="T22" s="258"/>
      <c r="U22" s="258"/>
      <c r="V22" s="258"/>
      <c r="W22" s="258"/>
      <c r="X22" s="258"/>
      <c r="Y22" s="258"/>
      <c r="Z22" s="258"/>
      <c r="AA22" s="258"/>
      <c r="AB22" s="258"/>
      <c r="AC22" s="258"/>
    </row>
    <row r="23" spans="1:29"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113</v>
      </c>
      <c r="G23" s="276"/>
      <c r="H23" s="22"/>
      <c r="I23" s="22"/>
      <c r="J23" s="22"/>
      <c r="K23" s="22"/>
      <c r="L23" s="22"/>
      <c r="M23" s="258"/>
      <c r="N23" s="258"/>
      <c r="O23" s="258"/>
      <c r="P23" s="258"/>
      <c r="Q23" s="258"/>
      <c r="R23" s="258"/>
      <c r="S23" s="258"/>
      <c r="T23" s="258"/>
      <c r="U23" s="258"/>
      <c r="V23" s="258"/>
      <c r="W23" s="258"/>
      <c r="X23" s="258"/>
      <c r="Y23" s="258"/>
      <c r="Z23" s="258"/>
      <c r="AA23" s="258"/>
      <c r="AB23" s="258"/>
      <c r="AC23" s="258"/>
    </row>
    <row r="24" spans="1:29"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113</v>
      </c>
      <c r="G24" s="276"/>
      <c r="H24" s="22"/>
      <c r="I24" s="22"/>
      <c r="J24" s="22"/>
      <c r="K24" s="22"/>
      <c r="L24" s="22"/>
      <c r="M24" s="258"/>
      <c r="N24" s="258"/>
      <c r="O24" s="258"/>
      <c r="P24" s="258"/>
      <c r="Q24" s="258"/>
      <c r="R24" s="258"/>
      <c r="S24" s="258"/>
      <c r="T24" s="258"/>
      <c r="U24" s="258"/>
      <c r="V24" s="258"/>
      <c r="W24" s="258"/>
      <c r="X24" s="258"/>
      <c r="Y24" s="258"/>
      <c r="Z24" s="258"/>
      <c r="AA24" s="258"/>
      <c r="AB24" s="258"/>
      <c r="AC24" s="258"/>
    </row>
    <row r="25" spans="1:29"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113</v>
      </c>
      <c r="G25" s="276"/>
      <c r="H25" s="22"/>
      <c r="I25" s="22"/>
      <c r="J25" s="22"/>
      <c r="K25" s="22"/>
      <c r="L25" s="22"/>
      <c r="M25" s="258"/>
      <c r="N25" s="258"/>
      <c r="O25" s="258"/>
      <c r="P25" s="258"/>
      <c r="Q25" s="258"/>
      <c r="R25" s="258"/>
      <c r="S25" s="258"/>
      <c r="T25" s="258"/>
      <c r="U25" s="258"/>
      <c r="V25" s="258"/>
      <c r="W25" s="258"/>
      <c r="X25" s="258"/>
      <c r="Y25" s="258"/>
      <c r="Z25" s="258"/>
      <c r="AA25" s="258"/>
      <c r="AB25" s="258"/>
      <c r="AC25" s="258"/>
    </row>
    <row r="26" spans="1:29"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113</v>
      </c>
      <c r="G26" s="276"/>
      <c r="H26" s="22"/>
      <c r="I26" s="22"/>
      <c r="J26" s="22"/>
      <c r="K26" s="22"/>
      <c r="L26" s="22"/>
      <c r="M26" s="258"/>
      <c r="N26" s="258"/>
      <c r="O26" s="258"/>
      <c r="P26" s="258"/>
      <c r="Q26" s="258"/>
      <c r="R26" s="258"/>
      <c r="S26" s="258"/>
      <c r="T26" s="258"/>
      <c r="U26" s="258"/>
      <c r="V26" s="258"/>
      <c r="W26" s="258"/>
      <c r="X26" s="258"/>
      <c r="Y26" s="258"/>
      <c r="Z26" s="258"/>
      <c r="AA26" s="258"/>
      <c r="AB26" s="258"/>
      <c r="AC26" s="258"/>
    </row>
    <row r="27" spans="1:29"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113</v>
      </c>
      <c r="G27" s="276"/>
      <c r="H27" s="22"/>
      <c r="I27" s="22"/>
      <c r="J27" s="22"/>
      <c r="K27" s="22"/>
      <c r="L27" s="22"/>
      <c r="M27" s="258"/>
      <c r="N27" s="258"/>
      <c r="O27" s="258"/>
      <c r="P27" s="258"/>
      <c r="Q27" s="258"/>
      <c r="R27" s="258"/>
      <c r="S27" s="258"/>
      <c r="T27" s="258"/>
      <c r="U27" s="258"/>
      <c r="V27" s="258"/>
      <c r="W27" s="258"/>
      <c r="X27" s="258"/>
      <c r="Y27" s="258"/>
      <c r="Z27" s="258"/>
      <c r="AA27" s="258"/>
      <c r="AB27" s="258"/>
      <c r="AC27" s="258"/>
    </row>
    <row r="28" spans="1:29"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113</v>
      </c>
      <c r="G28" s="276"/>
      <c r="H28" s="22"/>
      <c r="I28" s="22"/>
      <c r="J28" s="22"/>
      <c r="K28" s="22"/>
      <c r="L28" s="22"/>
      <c r="M28" s="258"/>
      <c r="N28" s="258"/>
      <c r="O28" s="258"/>
      <c r="P28" s="258"/>
      <c r="Q28" s="258"/>
      <c r="R28" s="258"/>
      <c r="S28" s="258"/>
      <c r="T28" s="258"/>
      <c r="U28" s="258"/>
      <c r="V28" s="258"/>
      <c r="W28" s="258"/>
      <c r="X28" s="258"/>
      <c r="Y28" s="258"/>
      <c r="Z28" s="258"/>
      <c r="AA28" s="258"/>
      <c r="AB28" s="258"/>
      <c r="AC28" s="258"/>
    </row>
    <row r="29" spans="1:29"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113</v>
      </c>
      <c r="G29" s="276"/>
      <c r="H29" s="22"/>
      <c r="I29" s="22"/>
      <c r="J29" s="22"/>
      <c r="K29" s="22"/>
      <c r="L29" s="22"/>
      <c r="M29" s="258"/>
      <c r="N29" s="258"/>
      <c r="O29" s="258"/>
      <c r="P29" s="258"/>
      <c r="Q29" s="258"/>
      <c r="R29" s="258"/>
      <c r="S29" s="258"/>
      <c r="T29" s="258"/>
      <c r="U29" s="258"/>
      <c r="V29" s="258"/>
      <c r="W29" s="258"/>
      <c r="X29" s="258"/>
      <c r="Y29" s="258"/>
      <c r="Z29" s="258"/>
      <c r="AA29" s="258"/>
      <c r="AB29" s="258"/>
      <c r="AC29" s="258"/>
    </row>
    <row r="30" spans="1:29"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113</v>
      </c>
      <c r="G30" s="276"/>
      <c r="H30" s="22"/>
      <c r="I30" s="22"/>
      <c r="J30" s="22"/>
      <c r="K30" s="22"/>
      <c r="L30" s="22"/>
      <c r="M30" s="258"/>
      <c r="N30" s="258"/>
      <c r="O30" s="258"/>
      <c r="P30" s="258"/>
      <c r="Q30" s="258"/>
      <c r="R30" s="258"/>
      <c r="S30" s="258"/>
      <c r="T30" s="258"/>
      <c r="U30" s="258"/>
      <c r="V30" s="258"/>
      <c r="W30" s="258"/>
      <c r="X30" s="258"/>
      <c r="Y30" s="258"/>
      <c r="Z30" s="258"/>
      <c r="AA30" s="258"/>
      <c r="AB30" s="258"/>
      <c r="AC30" s="258"/>
    </row>
    <row r="31" spans="1:29"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113</v>
      </c>
      <c r="G31" s="276"/>
      <c r="H31" s="22"/>
      <c r="I31" s="22"/>
      <c r="J31" s="22"/>
      <c r="K31" s="22"/>
      <c r="L31" s="22"/>
      <c r="M31" s="258"/>
      <c r="N31" s="258"/>
      <c r="O31" s="258"/>
      <c r="P31" s="258"/>
      <c r="Q31" s="258"/>
      <c r="R31" s="258"/>
      <c r="S31" s="258"/>
      <c r="T31" s="258"/>
      <c r="U31" s="258"/>
      <c r="V31" s="258"/>
      <c r="W31" s="258"/>
      <c r="X31" s="258"/>
      <c r="Y31" s="258"/>
      <c r="Z31" s="258"/>
      <c r="AA31" s="258"/>
      <c r="AB31" s="258"/>
      <c r="AC31" s="258"/>
    </row>
    <row r="32" spans="1:29"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113</v>
      </c>
      <c r="G32" s="276"/>
      <c r="H32" s="22"/>
      <c r="I32" s="22"/>
      <c r="J32" s="22"/>
      <c r="K32" s="22"/>
      <c r="L32" s="22"/>
      <c r="M32" s="258"/>
      <c r="N32" s="258"/>
      <c r="O32" s="258"/>
      <c r="P32" s="258"/>
      <c r="Q32" s="258"/>
      <c r="R32" s="258"/>
      <c r="S32" s="258"/>
      <c r="T32" s="258"/>
      <c r="U32" s="258"/>
      <c r="V32" s="258"/>
      <c r="W32" s="258"/>
      <c r="X32" s="258"/>
      <c r="Y32" s="258"/>
      <c r="Z32" s="258"/>
      <c r="AA32" s="258"/>
      <c r="AB32" s="258"/>
      <c r="AC32" s="258"/>
    </row>
    <row r="33" spans="1:29"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113</v>
      </c>
      <c r="G33" s="276"/>
      <c r="H33" s="22"/>
      <c r="I33" s="22"/>
      <c r="J33" s="22"/>
      <c r="K33" s="22"/>
      <c r="L33" s="22"/>
      <c r="M33" s="258"/>
      <c r="N33" s="258"/>
      <c r="O33" s="258"/>
      <c r="P33" s="258"/>
      <c r="Q33" s="258"/>
      <c r="R33" s="258"/>
      <c r="S33" s="258"/>
      <c r="T33" s="258"/>
      <c r="U33" s="258"/>
      <c r="V33" s="258"/>
      <c r="W33" s="258"/>
      <c r="X33" s="258"/>
      <c r="Y33" s="258"/>
      <c r="Z33" s="258"/>
      <c r="AA33" s="258"/>
      <c r="AB33" s="258"/>
      <c r="AC33" s="258"/>
    </row>
    <row r="34" spans="1:29"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113</v>
      </c>
      <c r="G34" s="276"/>
      <c r="H34" s="22"/>
      <c r="I34" s="22"/>
      <c r="J34" s="22"/>
      <c r="K34" s="22"/>
      <c r="L34" s="22"/>
      <c r="M34" s="258"/>
      <c r="N34" s="258"/>
      <c r="O34" s="258"/>
      <c r="P34" s="258"/>
      <c r="Q34" s="258"/>
      <c r="R34" s="258"/>
      <c r="S34" s="258"/>
      <c r="T34" s="258"/>
      <c r="U34" s="258"/>
      <c r="V34" s="258"/>
      <c r="W34" s="258"/>
      <c r="X34" s="258"/>
      <c r="Y34" s="258"/>
      <c r="Z34" s="258"/>
      <c r="AA34" s="258"/>
      <c r="AB34" s="258"/>
      <c r="AC34" s="258"/>
    </row>
    <row r="35" spans="1:29"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113</v>
      </c>
      <c r="G35" s="276"/>
      <c r="H35" s="22"/>
      <c r="I35" s="22"/>
      <c r="J35" s="22"/>
      <c r="K35" s="22"/>
      <c r="L35" s="22"/>
      <c r="M35" s="258"/>
      <c r="N35" s="258"/>
      <c r="O35" s="258"/>
      <c r="P35" s="258"/>
      <c r="Q35" s="258"/>
      <c r="R35" s="258"/>
      <c r="S35" s="258"/>
      <c r="T35" s="258"/>
      <c r="U35" s="258"/>
      <c r="V35" s="258"/>
      <c r="W35" s="258"/>
      <c r="X35" s="258"/>
      <c r="Y35" s="258"/>
      <c r="Z35" s="258"/>
      <c r="AA35" s="258"/>
      <c r="AB35" s="258"/>
      <c r="AC35" s="258"/>
    </row>
    <row r="36" spans="1:29"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113</v>
      </c>
      <c r="G36" s="276"/>
      <c r="H36" s="22"/>
      <c r="I36" s="22"/>
      <c r="J36" s="22"/>
      <c r="K36" s="22"/>
      <c r="L36" s="22"/>
      <c r="M36" s="258"/>
      <c r="N36" s="258"/>
      <c r="O36" s="258"/>
      <c r="P36" s="258"/>
      <c r="Q36" s="258"/>
      <c r="R36" s="258"/>
      <c r="S36" s="258"/>
      <c r="T36" s="258"/>
      <c r="U36" s="258"/>
      <c r="V36" s="258"/>
      <c r="W36" s="258"/>
      <c r="X36" s="258"/>
      <c r="Y36" s="258"/>
      <c r="Z36" s="258"/>
      <c r="AA36" s="258"/>
      <c r="AB36" s="258"/>
      <c r="AC36" s="258"/>
    </row>
    <row r="37" spans="1:29"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113</v>
      </c>
      <c r="G37" s="276"/>
      <c r="H37" s="22"/>
      <c r="I37" s="22"/>
      <c r="J37" s="22"/>
      <c r="K37" s="22"/>
      <c r="L37" s="22"/>
      <c r="M37" s="258"/>
      <c r="N37" s="258"/>
      <c r="O37" s="258"/>
      <c r="P37" s="258"/>
      <c r="Q37" s="258"/>
      <c r="R37" s="258"/>
      <c r="S37" s="258"/>
      <c r="T37" s="258"/>
      <c r="U37" s="258"/>
      <c r="V37" s="258"/>
      <c r="W37" s="258"/>
      <c r="X37" s="258"/>
      <c r="Y37" s="258"/>
      <c r="Z37" s="258"/>
      <c r="AA37" s="258"/>
      <c r="AB37" s="258"/>
      <c r="AC37" s="258"/>
    </row>
    <row r="38" spans="1:29"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113</v>
      </c>
      <c r="G38" s="276"/>
      <c r="H38" s="22"/>
      <c r="I38" s="22"/>
      <c r="J38" s="22"/>
      <c r="K38" s="22"/>
      <c r="L38" s="22"/>
      <c r="M38" s="258"/>
      <c r="N38" s="258"/>
      <c r="O38" s="258"/>
      <c r="P38" s="258"/>
      <c r="Q38" s="258"/>
      <c r="R38" s="258"/>
      <c r="S38" s="258"/>
      <c r="T38" s="258"/>
      <c r="U38" s="258"/>
      <c r="V38" s="258"/>
      <c r="W38" s="258"/>
      <c r="X38" s="258"/>
      <c r="Y38" s="258"/>
      <c r="Z38" s="258"/>
      <c r="AA38" s="258"/>
      <c r="AB38" s="258"/>
      <c r="AC38" s="258"/>
    </row>
    <row r="39" spans="1:29"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113</v>
      </c>
      <c r="G39" s="276"/>
      <c r="H39" s="22"/>
      <c r="I39" s="22"/>
      <c r="J39" s="22"/>
      <c r="K39" s="22"/>
      <c r="L39" s="22"/>
      <c r="M39" s="258"/>
      <c r="N39" s="258"/>
      <c r="O39" s="258"/>
      <c r="P39" s="258"/>
      <c r="Q39" s="258"/>
      <c r="R39" s="258"/>
      <c r="S39" s="258"/>
      <c r="T39" s="258"/>
      <c r="U39" s="258"/>
      <c r="V39" s="258"/>
      <c r="W39" s="258"/>
      <c r="X39" s="258"/>
      <c r="Y39" s="258"/>
      <c r="Z39" s="258"/>
      <c r="AA39" s="258"/>
      <c r="AB39" s="258"/>
      <c r="AC39" s="258"/>
    </row>
    <row r="40" spans="1:29"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113</v>
      </c>
      <c r="G40" s="276"/>
      <c r="H40" s="22"/>
      <c r="I40" s="22"/>
      <c r="J40" s="22"/>
      <c r="K40" s="22"/>
      <c r="L40" s="22"/>
      <c r="M40" s="258"/>
      <c r="N40" s="258"/>
      <c r="O40" s="258"/>
      <c r="P40" s="258"/>
      <c r="Q40" s="258"/>
      <c r="R40" s="258"/>
      <c r="S40" s="258"/>
      <c r="T40" s="258"/>
      <c r="U40" s="258"/>
      <c r="V40" s="258"/>
      <c r="W40" s="258"/>
      <c r="X40" s="258"/>
      <c r="Y40" s="258"/>
      <c r="Z40" s="258"/>
      <c r="AA40" s="258"/>
      <c r="AB40" s="258"/>
      <c r="AC40" s="258"/>
    </row>
    <row r="41" spans="1:29"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113</v>
      </c>
      <c r="G41" s="276"/>
      <c r="H41" s="22"/>
      <c r="I41" s="22"/>
      <c r="J41" s="22"/>
      <c r="K41" s="22"/>
      <c r="L41" s="22"/>
      <c r="M41" s="258"/>
      <c r="N41" s="258"/>
      <c r="O41" s="258"/>
      <c r="P41" s="258"/>
      <c r="Q41" s="258"/>
      <c r="R41" s="258"/>
      <c r="S41" s="258"/>
      <c r="T41" s="258"/>
      <c r="U41" s="258"/>
      <c r="V41" s="258"/>
      <c r="W41" s="258"/>
      <c r="X41" s="258"/>
      <c r="Y41" s="258"/>
      <c r="Z41" s="258"/>
      <c r="AA41" s="258"/>
      <c r="AB41" s="258"/>
      <c r="AC41" s="258"/>
    </row>
    <row r="42" spans="1:29"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113</v>
      </c>
      <c r="G42" s="276"/>
      <c r="H42" s="22"/>
      <c r="I42" s="22"/>
      <c r="J42" s="22"/>
      <c r="K42" s="22"/>
      <c r="L42" s="22"/>
      <c r="M42" s="258"/>
      <c r="N42" s="258"/>
      <c r="O42" s="258"/>
      <c r="P42" s="258"/>
      <c r="Q42" s="258"/>
      <c r="R42" s="258"/>
      <c r="S42" s="258"/>
      <c r="T42" s="258"/>
      <c r="U42" s="258"/>
      <c r="V42" s="258"/>
      <c r="W42" s="258"/>
      <c r="X42" s="258"/>
      <c r="Y42" s="258"/>
      <c r="Z42" s="258"/>
      <c r="AA42" s="258"/>
      <c r="AB42" s="258"/>
      <c r="AC42" s="258"/>
    </row>
    <row r="43" spans="1:29"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113</v>
      </c>
      <c r="G43" s="276"/>
      <c r="H43" s="22"/>
      <c r="I43" s="22"/>
      <c r="J43" s="22"/>
      <c r="K43" s="22"/>
      <c r="L43" s="22"/>
      <c r="M43" s="258"/>
      <c r="N43" s="258"/>
      <c r="O43" s="258"/>
      <c r="P43" s="258"/>
      <c r="Q43" s="258"/>
      <c r="R43" s="258"/>
      <c r="S43" s="258"/>
      <c r="T43" s="258"/>
      <c r="U43" s="258"/>
      <c r="V43" s="258"/>
      <c r="W43" s="258"/>
      <c r="X43" s="258"/>
      <c r="Y43" s="258"/>
      <c r="Z43" s="258"/>
      <c r="AA43" s="258"/>
      <c r="AB43" s="258"/>
      <c r="AC43" s="258"/>
    </row>
    <row r="44" spans="1:29"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113</v>
      </c>
      <c r="G44" s="276"/>
      <c r="H44" s="22"/>
      <c r="I44" s="22"/>
      <c r="J44" s="22"/>
      <c r="K44" s="22"/>
      <c r="L44" s="22"/>
      <c r="M44" s="258"/>
      <c r="N44" s="258"/>
      <c r="O44" s="258"/>
      <c r="P44" s="258"/>
      <c r="Q44" s="258"/>
      <c r="R44" s="258"/>
      <c r="S44" s="258"/>
      <c r="T44" s="258"/>
      <c r="U44" s="258"/>
      <c r="V44" s="258"/>
      <c r="W44" s="258"/>
      <c r="X44" s="258"/>
      <c r="Y44" s="258"/>
      <c r="Z44" s="258"/>
      <c r="AA44" s="258"/>
      <c r="AB44" s="258"/>
      <c r="AC44" s="258"/>
    </row>
    <row r="45" spans="1:29"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113</v>
      </c>
      <c r="G45" s="276"/>
      <c r="H45" s="22"/>
      <c r="I45" s="22"/>
      <c r="J45" s="22"/>
      <c r="K45" s="22"/>
      <c r="L45" s="22"/>
      <c r="M45" s="258"/>
      <c r="N45" s="258"/>
      <c r="O45" s="258"/>
      <c r="P45" s="258"/>
      <c r="Q45" s="258"/>
      <c r="R45" s="258"/>
      <c r="S45" s="258"/>
      <c r="T45" s="258"/>
      <c r="U45" s="258"/>
      <c r="V45" s="258"/>
      <c r="W45" s="258"/>
      <c r="X45" s="258"/>
      <c r="Y45" s="258"/>
      <c r="Z45" s="258"/>
      <c r="AA45" s="258"/>
      <c r="AB45" s="258"/>
      <c r="AC45" s="258"/>
    </row>
    <row r="46" spans="1:29"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113</v>
      </c>
      <c r="G46" s="276"/>
      <c r="H46" s="22"/>
      <c r="I46" s="22"/>
      <c r="J46" s="22"/>
      <c r="K46" s="22"/>
      <c r="L46" s="22"/>
      <c r="M46" s="258"/>
      <c r="N46" s="258"/>
      <c r="O46" s="258"/>
      <c r="P46" s="258"/>
      <c r="Q46" s="258"/>
      <c r="R46" s="258"/>
      <c r="S46" s="258"/>
      <c r="T46" s="258"/>
      <c r="U46" s="258"/>
      <c r="V46" s="258"/>
      <c r="W46" s="258"/>
      <c r="X46" s="258"/>
      <c r="Y46" s="258"/>
      <c r="Z46" s="258"/>
      <c r="AA46" s="258"/>
      <c r="AB46" s="258"/>
      <c r="AC46" s="258"/>
    </row>
    <row r="47" spans="1:29"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113</v>
      </c>
      <c r="G47" s="276"/>
      <c r="H47" s="22"/>
      <c r="I47" s="22"/>
      <c r="J47" s="22"/>
      <c r="K47" s="22"/>
      <c r="L47" s="22"/>
      <c r="M47" s="258"/>
      <c r="N47" s="258"/>
      <c r="O47" s="258"/>
      <c r="P47" s="258"/>
      <c r="Q47" s="258"/>
      <c r="R47" s="258"/>
      <c r="S47" s="258"/>
      <c r="T47" s="258"/>
      <c r="U47" s="258"/>
      <c r="V47" s="258"/>
      <c r="W47" s="258"/>
      <c r="X47" s="258"/>
      <c r="Y47" s="258"/>
      <c r="Z47" s="258"/>
      <c r="AA47" s="258"/>
      <c r="AB47" s="258"/>
      <c r="AC47" s="258"/>
    </row>
    <row r="48" spans="1:29" ht="62.25" customHeight="1" x14ac:dyDescent="0.3">
      <c r="A48" s="352"/>
      <c r="B48" s="286" t="str">
        <f>Résultats!B49</f>
        <v>6.2</v>
      </c>
      <c r="C48" s="276" t="str">
        <f>Résultats!C49</f>
        <v>A</v>
      </c>
      <c r="D48" s="276" t="str">
        <f>Résultats!E49</f>
        <v>x</v>
      </c>
      <c r="E48" s="287" t="str">
        <f>Résultats!F49</f>
        <v>Dans chaque page web, chaque lien a-t-il un intitulé ?</v>
      </c>
      <c r="F48" s="276" t="s">
        <v>113</v>
      </c>
      <c r="G48" s="276"/>
      <c r="H48" s="22"/>
      <c r="I48" s="22"/>
      <c r="J48" s="22"/>
      <c r="K48" s="22"/>
      <c r="L48" s="22"/>
      <c r="M48" s="258"/>
      <c r="N48" s="258"/>
      <c r="O48" s="258"/>
      <c r="P48" s="258"/>
      <c r="Q48" s="258"/>
      <c r="R48" s="258"/>
      <c r="S48" s="258"/>
      <c r="T48" s="258"/>
      <c r="U48" s="258"/>
      <c r="V48" s="258"/>
      <c r="W48" s="258"/>
      <c r="X48" s="258"/>
      <c r="Y48" s="258"/>
      <c r="Z48" s="258"/>
      <c r="AA48" s="258"/>
      <c r="AB48" s="258"/>
      <c r="AC48" s="258"/>
    </row>
    <row r="49" spans="1:29"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113</v>
      </c>
      <c r="G49" s="276"/>
      <c r="H49" s="22"/>
      <c r="I49" s="22"/>
      <c r="J49" s="22"/>
      <c r="K49" s="22"/>
      <c r="L49" s="22"/>
      <c r="M49" s="258"/>
      <c r="N49" s="258"/>
      <c r="O49" s="258"/>
      <c r="P49" s="258"/>
      <c r="Q49" s="258"/>
      <c r="R49" s="258"/>
      <c r="S49" s="258"/>
      <c r="T49" s="258"/>
      <c r="U49" s="258"/>
      <c r="V49" s="258"/>
      <c r="W49" s="258"/>
      <c r="X49" s="258"/>
      <c r="Y49" s="258"/>
      <c r="Z49" s="258"/>
      <c r="AA49" s="258"/>
      <c r="AB49" s="258"/>
      <c r="AC49" s="258"/>
    </row>
    <row r="50" spans="1:29"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113</v>
      </c>
      <c r="G50" s="276"/>
      <c r="H50" s="22"/>
      <c r="I50" s="22"/>
      <c r="J50" s="22"/>
      <c r="K50" s="22"/>
      <c r="L50" s="22"/>
      <c r="M50" s="258"/>
      <c r="N50" s="258"/>
      <c r="O50" s="258"/>
      <c r="P50" s="258"/>
      <c r="Q50" s="258"/>
      <c r="R50" s="258"/>
      <c r="S50" s="258"/>
      <c r="T50" s="258"/>
      <c r="U50" s="258"/>
      <c r="V50" s="258"/>
      <c r="W50" s="258"/>
      <c r="X50" s="258"/>
      <c r="Y50" s="258"/>
      <c r="Z50" s="258"/>
      <c r="AA50" s="258"/>
      <c r="AB50" s="258"/>
      <c r="AC50" s="258"/>
    </row>
    <row r="51" spans="1:29"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113</v>
      </c>
      <c r="G51" s="276"/>
      <c r="H51" s="22"/>
      <c r="I51" s="22"/>
      <c r="J51" s="22"/>
      <c r="K51" s="22"/>
      <c r="L51" s="22"/>
      <c r="M51" s="258"/>
      <c r="N51" s="258"/>
      <c r="O51" s="258"/>
      <c r="P51" s="258"/>
      <c r="Q51" s="258"/>
      <c r="R51" s="258"/>
      <c r="S51" s="258"/>
      <c r="T51" s="258"/>
      <c r="U51" s="258"/>
      <c r="V51" s="258"/>
      <c r="W51" s="258"/>
      <c r="X51" s="258"/>
      <c r="Y51" s="258"/>
      <c r="Z51" s="258"/>
      <c r="AA51" s="258"/>
      <c r="AB51" s="258"/>
      <c r="AC51" s="258"/>
    </row>
    <row r="52" spans="1:29"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113</v>
      </c>
      <c r="G52" s="276"/>
      <c r="H52" s="22"/>
      <c r="I52" s="22"/>
      <c r="J52" s="22"/>
      <c r="K52" s="22"/>
      <c r="L52" s="22"/>
      <c r="M52" s="258"/>
      <c r="N52" s="258"/>
      <c r="O52" s="258"/>
      <c r="P52" s="258"/>
      <c r="Q52" s="258"/>
      <c r="R52" s="258"/>
      <c r="S52" s="258"/>
      <c r="T52" s="258"/>
      <c r="U52" s="258"/>
      <c r="V52" s="258"/>
      <c r="W52" s="258"/>
      <c r="X52" s="258"/>
      <c r="Y52" s="258"/>
      <c r="Z52" s="258"/>
      <c r="AA52" s="258"/>
      <c r="AB52" s="258"/>
      <c r="AC52" s="258"/>
    </row>
    <row r="53" spans="1:29"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113</v>
      </c>
      <c r="G53" s="276"/>
      <c r="H53" s="22"/>
      <c r="I53" s="22"/>
      <c r="J53" s="22"/>
      <c r="K53" s="22"/>
      <c r="L53" s="22"/>
      <c r="M53" s="258"/>
      <c r="N53" s="258"/>
      <c r="O53" s="258"/>
      <c r="P53" s="258"/>
      <c r="Q53" s="258"/>
      <c r="R53" s="258"/>
      <c r="S53" s="258"/>
      <c r="T53" s="258"/>
      <c r="U53" s="258"/>
      <c r="V53" s="258"/>
      <c r="W53" s="258"/>
      <c r="X53" s="258"/>
      <c r="Y53" s="258"/>
      <c r="Z53" s="258"/>
      <c r="AA53" s="258"/>
      <c r="AB53" s="258"/>
      <c r="AC53" s="258"/>
    </row>
    <row r="54" spans="1:29"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113</v>
      </c>
      <c r="G54" s="276"/>
      <c r="H54" s="22"/>
      <c r="I54" s="22"/>
      <c r="J54" s="22"/>
      <c r="K54" s="22"/>
      <c r="L54" s="291" t="s">
        <v>504</v>
      </c>
      <c r="M54" s="258"/>
      <c r="N54" s="258"/>
      <c r="O54" s="258"/>
      <c r="P54" s="258"/>
      <c r="Q54" s="258"/>
      <c r="R54" s="258"/>
      <c r="S54" s="258"/>
      <c r="T54" s="258"/>
      <c r="U54" s="258"/>
      <c r="V54" s="258"/>
      <c r="W54" s="258"/>
      <c r="X54" s="258"/>
      <c r="Y54" s="258"/>
      <c r="Z54" s="258"/>
      <c r="AA54" s="258"/>
      <c r="AB54" s="258"/>
      <c r="AC54" s="258"/>
    </row>
    <row r="55" spans="1:29"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113</v>
      </c>
      <c r="G55" s="276"/>
      <c r="H55" s="22"/>
      <c r="I55" s="22"/>
      <c r="J55" s="22"/>
      <c r="K55" s="22"/>
      <c r="L55" s="291" t="s">
        <v>504</v>
      </c>
      <c r="M55" s="258"/>
      <c r="N55" s="258"/>
      <c r="O55" s="258"/>
      <c r="P55" s="258"/>
      <c r="Q55" s="258"/>
      <c r="R55" s="258"/>
      <c r="S55" s="258"/>
      <c r="T55" s="258"/>
      <c r="U55" s="258"/>
      <c r="V55" s="258"/>
      <c r="W55" s="258"/>
      <c r="X55" s="258"/>
      <c r="Y55" s="258"/>
      <c r="Z55" s="258"/>
      <c r="AA55" s="258"/>
      <c r="AB55" s="258"/>
      <c r="AC55" s="258"/>
    </row>
    <row r="56" spans="1:29"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113</v>
      </c>
      <c r="G56" s="276"/>
      <c r="H56" s="22"/>
      <c r="I56" s="22"/>
      <c r="J56" s="22"/>
      <c r="K56" s="22"/>
      <c r="L56" s="22"/>
      <c r="M56" s="258"/>
      <c r="N56" s="258"/>
      <c r="O56" s="258"/>
      <c r="P56" s="258"/>
      <c r="Q56" s="258"/>
      <c r="R56" s="258"/>
      <c r="S56" s="258"/>
      <c r="T56" s="258"/>
      <c r="U56" s="258"/>
      <c r="V56" s="258"/>
      <c r="W56" s="258"/>
      <c r="X56" s="258"/>
      <c r="Y56" s="258"/>
      <c r="Z56" s="258"/>
      <c r="AA56" s="258"/>
      <c r="AB56" s="258"/>
      <c r="AC56" s="258"/>
    </row>
    <row r="57" spans="1:29"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113</v>
      </c>
      <c r="G57" s="276"/>
      <c r="H57" s="22"/>
      <c r="I57" s="22"/>
      <c r="J57" s="22"/>
      <c r="K57" s="22"/>
      <c r="L57" s="22"/>
      <c r="M57" s="258"/>
      <c r="N57" s="258"/>
      <c r="O57" s="258"/>
      <c r="P57" s="258"/>
      <c r="Q57" s="258"/>
      <c r="R57" s="258"/>
      <c r="S57" s="258"/>
      <c r="T57" s="258"/>
      <c r="U57" s="258"/>
      <c r="V57" s="258"/>
      <c r="W57" s="258"/>
      <c r="X57" s="258"/>
      <c r="Y57" s="258"/>
      <c r="Z57" s="258"/>
      <c r="AA57" s="258"/>
      <c r="AB57" s="258"/>
      <c r="AC57" s="258"/>
    </row>
    <row r="58" spans="1:29" ht="62.25" customHeight="1" x14ac:dyDescent="0.3">
      <c r="A58" s="351"/>
      <c r="B58" s="292" t="str">
        <f>Résultats!B59</f>
        <v>8.5</v>
      </c>
      <c r="C58" s="276" t="str">
        <f>Résultats!C59</f>
        <v>A</v>
      </c>
      <c r="D58" s="276" t="str">
        <f>Résultats!E59</f>
        <v>x</v>
      </c>
      <c r="E58" s="287" t="str">
        <f>Résultats!F59</f>
        <v>Chaque page web a-t-elle un titre de page ?</v>
      </c>
      <c r="F58" s="276" t="s">
        <v>113</v>
      </c>
      <c r="G58" s="276"/>
      <c r="H58" s="22"/>
      <c r="I58" s="22"/>
      <c r="J58" s="22"/>
      <c r="K58" s="22"/>
      <c r="L58" s="22"/>
      <c r="M58" s="258"/>
      <c r="N58" s="258"/>
      <c r="O58" s="258"/>
      <c r="P58" s="258"/>
      <c r="Q58" s="258"/>
      <c r="R58" s="258"/>
      <c r="S58" s="258"/>
      <c r="T58" s="258"/>
      <c r="U58" s="258"/>
      <c r="V58" s="258"/>
      <c r="W58" s="258"/>
      <c r="X58" s="258"/>
      <c r="Y58" s="258"/>
      <c r="Z58" s="258"/>
      <c r="AA58" s="258"/>
      <c r="AB58" s="258"/>
      <c r="AC58" s="258"/>
    </row>
    <row r="59" spans="1:29"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113</v>
      </c>
      <c r="G59" s="276"/>
      <c r="H59" s="22"/>
      <c r="I59" s="22"/>
      <c r="J59" s="22"/>
      <c r="K59" s="22"/>
      <c r="L59" s="22"/>
      <c r="M59" s="258"/>
      <c r="N59" s="258"/>
      <c r="O59" s="258"/>
      <c r="P59" s="258"/>
      <c r="Q59" s="258"/>
      <c r="R59" s="258"/>
      <c r="S59" s="258"/>
      <c r="T59" s="258"/>
      <c r="U59" s="258"/>
      <c r="V59" s="258"/>
      <c r="W59" s="258"/>
      <c r="X59" s="258"/>
      <c r="Y59" s="258"/>
      <c r="Z59" s="258"/>
      <c r="AA59" s="258"/>
      <c r="AB59" s="258"/>
      <c r="AC59" s="258"/>
    </row>
    <row r="60" spans="1:29"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113</v>
      </c>
      <c r="G60" s="276"/>
      <c r="H60" s="22"/>
      <c r="I60" s="22"/>
      <c r="J60" s="22"/>
      <c r="K60" s="22"/>
      <c r="L60" s="22"/>
      <c r="M60" s="258"/>
      <c r="N60" s="258"/>
      <c r="O60" s="258"/>
      <c r="P60" s="258"/>
      <c r="Q60" s="258"/>
      <c r="R60" s="258"/>
      <c r="S60" s="258"/>
      <c r="T60" s="258"/>
      <c r="U60" s="258"/>
      <c r="V60" s="258"/>
      <c r="W60" s="258"/>
      <c r="X60" s="258"/>
      <c r="Y60" s="258"/>
      <c r="Z60" s="258"/>
      <c r="AA60" s="258"/>
      <c r="AB60" s="258"/>
      <c r="AC60" s="258"/>
    </row>
    <row r="61" spans="1:29"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113</v>
      </c>
      <c r="G61" s="276"/>
      <c r="H61" s="22"/>
      <c r="I61" s="22"/>
      <c r="J61" s="22"/>
      <c r="K61" s="22"/>
      <c r="L61" s="22"/>
      <c r="M61" s="258"/>
      <c r="N61" s="258"/>
      <c r="O61" s="258"/>
      <c r="P61" s="258"/>
      <c r="Q61" s="258"/>
      <c r="R61" s="258"/>
      <c r="S61" s="258"/>
      <c r="T61" s="258"/>
      <c r="U61" s="258"/>
      <c r="V61" s="258"/>
      <c r="W61" s="258"/>
      <c r="X61" s="258"/>
      <c r="Y61" s="258"/>
      <c r="Z61" s="258"/>
      <c r="AA61" s="258"/>
      <c r="AB61" s="258"/>
      <c r="AC61" s="258"/>
    </row>
    <row r="62" spans="1:29"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113</v>
      </c>
      <c r="G62" s="276"/>
      <c r="H62" s="22"/>
      <c r="I62" s="22"/>
      <c r="J62" s="22"/>
      <c r="K62" s="22"/>
      <c r="L62" s="22"/>
      <c r="M62" s="258"/>
      <c r="N62" s="258"/>
      <c r="O62" s="258"/>
      <c r="P62" s="258"/>
      <c r="Q62" s="258"/>
      <c r="R62" s="258"/>
      <c r="S62" s="258"/>
      <c r="T62" s="258"/>
      <c r="U62" s="258"/>
      <c r="V62" s="258"/>
      <c r="W62" s="258"/>
      <c r="X62" s="258"/>
      <c r="Y62" s="258"/>
      <c r="Z62" s="258"/>
      <c r="AA62" s="258"/>
      <c r="AB62" s="258"/>
      <c r="AC62" s="258"/>
    </row>
    <row r="63" spans="1:29"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113</v>
      </c>
      <c r="G63" s="276"/>
      <c r="H63" s="22"/>
      <c r="I63" s="22"/>
      <c r="J63" s="22"/>
      <c r="K63" s="22"/>
      <c r="L63" s="22"/>
      <c r="M63" s="258"/>
      <c r="N63" s="258"/>
      <c r="O63" s="258"/>
      <c r="P63" s="258"/>
      <c r="Q63" s="258"/>
      <c r="R63" s="258"/>
      <c r="S63" s="258"/>
      <c r="T63" s="258"/>
      <c r="U63" s="258"/>
      <c r="V63" s="258"/>
      <c r="W63" s="258"/>
      <c r="X63" s="258"/>
      <c r="Y63" s="258"/>
      <c r="Z63" s="258"/>
      <c r="AA63" s="258"/>
      <c r="AB63" s="258"/>
      <c r="AC63" s="258"/>
    </row>
    <row r="64" spans="1:29"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113</v>
      </c>
      <c r="G64" s="276"/>
      <c r="H64" s="22"/>
      <c r="I64" s="22"/>
      <c r="J64" s="22"/>
      <c r="K64" s="22"/>
      <c r="L64" s="22"/>
      <c r="M64" s="258"/>
      <c r="N64" s="258"/>
      <c r="O64" s="258"/>
      <c r="P64" s="258"/>
      <c r="Q64" s="258"/>
      <c r="R64" s="258"/>
      <c r="S64" s="258"/>
      <c r="T64" s="258"/>
      <c r="U64" s="258"/>
      <c r="V64" s="258"/>
      <c r="W64" s="258"/>
      <c r="X64" s="258"/>
      <c r="Y64" s="258"/>
      <c r="Z64" s="258"/>
      <c r="AA64" s="258"/>
      <c r="AB64" s="258"/>
      <c r="AC64" s="258"/>
    </row>
    <row r="65" spans="1:29"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113</v>
      </c>
      <c r="G65" s="276"/>
      <c r="H65" s="22"/>
      <c r="I65" s="22"/>
      <c r="J65" s="22"/>
      <c r="K65" s="22"/>
      <c r="L65" s="22"/>
      <c r="M65" s="258"/>
      <c r="N65" s="258"/>
      <c r="O65" s="258"/>
      <c r="P65" s="258"/>
      <c r="Q65" s="258"/>
      <c r="R65" s="258"/>
      <c r="S65" s="258"/>
      <c r="T65" s="258"/>
      <c r="U65" s="258"/>
      <c r="V65" s="258"/>
      <c r="W65" s="258"/>
      <c r="X65" s="258"/>
      <c r="Y65" s="258"/>
      <c r="Z65" s="258"/>
      <c r="AA65" s="258"/>
      <c r="AB65" s="258"/>
      <c r="AC65" s="258"/>
    </row>
    <row r="66" spans="1:29"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113</v>
      </c>
      <c r="G66" s="276"/>
      <c r="H66" s="22"/>
      <c r="I66" s="22"/>
      <c r="J66" s="22"/>
      <c r="K66" s="22"/>
      <c r="L66" s="22"/>
      <c r="M66" s="258"/>
      <c r="N66" s="258"/>
      <c r="O66" s="258"/>
      <c r="P66" s="258"/>
      <c r="Q66" s="258"/>
      <c r="R66" s="258"/>
      <c r="S66" s="258"/>
      <c r="T66" s="258"/>
      <c r="U66" s="258"/>
      <c r="V66" s="258"/>
      <c r="W66" s="258"/>
      <c r="X66" s="258"/>
      <c r="Y66" s="258"/>
      <c r="Z66" s="258"/>
      <c r="AA66" s="258"/>
      <c r="AB66" s="258"/>
      <c r="AC66" s="258"/>
    </row>
    <row r="67" spans="1:29"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113</v>
      </c>
      <c r="G67" s="276"/>
      <c r="H67" s="22"/>
      <c r="I67" s="22"/>
      <c r="J67" s="22"/>
      <c r="K67" s="22"/>
      <c r="L67" s="22"/>
      <c r="M67" s="258"/>
      <c r="N67" s="258"/>
      <c r="O67" s="258"/>
      <c r="P67" s="258"/>
      <c r="Q67" s="258"/>
      <c r="R67" s="258"/>
      <c r="S67" s="258"/>
      <c r="T67" s="258"/>
      <c r="U67" s="258"/>
      <c r="V67" s="258"/>
      <c r="W67" s="258"/>
      <c r="X67" s="258"/>
      <c r="Y67" s="258"/>
      <c r="Z67" s="258"/>
      <c r="AA67" s="258"/>
      <c r="AB67" s="258"/>
      <c r="AC67" s="258"/>
    </row>
    <row r="68" spans="1:29"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113</v>
      </c>
      <c r="G68" s="276"/>
      <c r="H68" s="22"/>
      <c r="I68" s="22"/>
      <c r="J68" s="22"/>
      <c r="K68" s="22"/>
      <c r="L68" s="22"/>
      <c r="M68" s="258"/>
      <c r="N68" s="258"/>
      <c r="O68" s="258"/>
      <c r="P68" s="258"/>
      <c r="Q68" s="258"/>
      <c r="R68" s="258"/>
      <c r="S68" s="258"/>
      <c r="T68" s="258"/>
      <c r="U68" s="258"/>
      <c r="V68" s="258"/>
      <c r="W68" s="258"/>
      <c r="X68" s="258"/>
      <c r="Y68" s="258"/>
      <c r="Z68" s="258"/>
      <c r="AA68" s="258"/>
      <c r="AB68" s="258"/>
      <c r="AC68" s="258"/>
    </row>
    <row r="69" spans="1:29"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113</v>
      </c>
      <c r="G69" s="276"/>
      <c r="H69" s="22"/>
      <c r="I69" s="22"/>
      <c r="J69" s="22"/>
      <c r="K69" s="22"/>
      <c r="L69" s="22"/>
      <c r="M69" s="258"/>
      <c r="N69" s="258"/>
      <c r="O69" s="258"/>
      <c r="P69" s="258"/>
      <c r="Q69" s="258"/>
      <c r="R69" s="258"/>
      <c r="S69" s="258"/>
      <c r="T69" s="258"/>
      <c r="U69" s="258"/>
      <c r="V69" s="258"/>
      <c r="W69" s="258"/>
      <c r="X69" s="258"/>
      <c r="Y69" s="258"/>
      <c r="Z69" s="258"/>
      <c r="AA69" s="258"/>
      <c r="AB69" s="258"/>
      <c r="AC69" s="258"/>
    </row>
    <row r="70" spans="1:29"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113</v>
      </c>
      <c r="G70" s="276"/>
      <c r="H70" s="22"/>
      <c r="I70" s="22"/>
      <c r="J70" s="22"/>
      <c r="K70" s="22"/>
      <c r="L70" s="22"/>
      <c r="M70" s="258"/>
      <c r="N70" s="258"/>
      <c r="O70" s="258"/>
      <c r="P70" s="258"/>
      <c r="Q70" s="258"/>
      <c r="R70" s="258"/>
      <c r="S70" s="258"/>
      <c r="T70" s="258"/>
      <c r="U70" s="258"/>
      <c r="V70" s="258"/>
      <c r="W70" s="258"/>
      <c r="X70" s="258"/>
      <c r="Y70" s="258"/>
      <c r="Z70" s="258"/>
      <c r="AA70" s="258"/>
      <c r="AB70" s="258"/>
      <c r="AC70" s="258"/>
    </row>
    <row r="71" spans="1:29"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113</v>
      </c>
      <c r="G71" s="276"/>
      <c r="H71" s="22"/>
      <c r="I71" s="22"/>
      <c r="J71" s="22"/>
      <c r="K71" s="22"/>
      <c r="L71" s="22"/>
      <c r="M71" s="258"/>
      <c r="N71" s="258"/>
      <c r="O71" s="258"/>
      <c r="P71" s="258"/>
      <c r="Q71" s="258"/>
      <c r="R71" s="258"/>
      <c r="S71" s="258"/>
      <c r="T71" s="258"/>
      <c r="U71" s="258"/>
      <c r="V71" s="258"/>
      <c r="W71" s="258"/>
      <c r="X71" s="258"/>
      <c r="Y71" s="258"/>
      <c r="Z71" s="258"/>
      <c r="AA71" s="258"/>
      <c r="AB71" s="258"/>
      <c r="AC71" s="258"/>
    </row>
    <row r="72" spans="1:29"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113</v>
      </c>
      <c r="G72" s="276"/>
      <c r="H72" s="22"/>
      <c r="I72" s="22"/>
      <c r="J72" s="22"/>
      <c r="K72" s="22"/>
      <c r="L72" s="22"/>
      <c r="M72" s="258"/>
      <c r="N72" s="258"/>
      <c r="O72" s="258"/>
      <c r="P72" s="258"/>
      <c r="Q72" s="258"/>
      <c r="R72" s="258"/>
      <c r="S72" s="258"/>
      <c r="T72" s="258"/>
      <c r="U72" s="258"/>
      <c r="V72" s="258"/>
      <c r="W72" s="258"/>
      <c r="X72" s="258"/>
      <c r="Y72" s="258"/>
      <c r="Z72" s="258"/>
      <c r="AA72" s="258"/>
      <c r="AB72" s="258"/>
      <c r="AC72" s="258"/>
    </row>
    <row r="73" spans="1:29"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113</v>
      </c>
      <c r="G73" s="276"/>
      <c r="H73" s="22"/>
      <c r="I73" s="22"/>
      <c r="J73" s="22"/>
      <c r="K73" s="22"/>
      <c r="L73" s="22"/>
      <c r="M73" s="258"/>
      <c r="N73" s="258"/>
      <c r="O73" s="258"/>
      <c r="P73" s="258"/>
      <c r="Q73" s="258"/>
      <c r="R73" s="258"/>
      <c r="S73" s="258"/>
      <c r="T73" s="258"/>
      <c r="U73" s="258"/>
      <c r="V73" s="258"/>
      <c r="W73" s="258"/>
      <c r="X73" s="258"/>
      <c r="Y73" s="258"/>
      <c r="Z73" s="258"/>
      <c r="AA73" s="258"/>
      <c r="AB73" s="258"/>
      <c r="AC73" s="258"/>
    </row>
    <row r="74" spans="1:29"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113</v>
      </c>
      <c r="G74" s="276"/>
      <c r="H74" s="22"/>
      <c r="I74" s="22"/>
      <c r="J74" s="22"/>
      <c r="K74" s="22"/>
      <c r="L74" s="22"/>
      <c r="M74" s="258"/>
      <c r="N74" s="258"/>
      <c r="O74" s="258"/>
      <c r="P74" s="258"/>
      <c r="Q74" s="258"/>
      <c r="R74" s="258"/>
      <c r="S74" s="258"/>
      <c r="T74" s="258"/>
      <c r="U74" s="258"/>
      <c r="V74" s="258"/>
      <c r="W74" s="258"/>
      <c r="X74" s="258"/>
      <c r="Y74" s="258"/>
      <c r="Z74" s="258"/>
      <c r="AA74" s="258"/>
      <c r="AB74" s="258"/>
      <c r="AC74" s="258"/>
    </row>
    <row r="75" spans="1:29"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113</v>
      </c>
      <c r="G75" s="276"/>
      <c r="H75" s="22"/>
      <c r="I75" s="22"/>
      <c r="J75" s="22"/>
      <c r="K75" s="22"/>
      <c r="L75" s="22"/>
      <c r="M75" s="258"/>
      <c r="N75" s="258"/>
      <c r="O75" s="258"/>
      <c r="P75" s="258"/>
      <c r="Q75" s="258"/>
      <c r="R75" s="258"/>
      <c r="S75" s="258"/>
      <c r="T75" s="258"/>
      <c r="U75" s="258"/>
      <c r="V75" s="258"/>
      <c r="W75" s="258"/>
      <c r="X75" s="258"/>
      <c r="Y75" s="258"/>
      <c r="Z75" s="258"/>
      <c r="AA75" s="258"/>
      <c r="AB75" s="258"/>
      <c r="AC75" s="258"/>
    </row>
    <row r="76" spans="1:29"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113</v>
      </c>
      <c r="G76" s="276"/>
      <c r="H76" s="22"/>
      <c r="I76" s="22"/>
      <c r="J76" s="22"/>
      <c r="K76" s="22"/>
      <c r="L76" s="22"/>
      <c r="M76" s="258"/>
      <c r="N76" s="258"/>
      <c r="O76" s="258"/>
      <c r="P76" s="258"/>
      <c r="Q76" s="258"/>
      <c r="R76" s="258"/>
      <c r="S76" s="258"/>
      <c r="T76" s="258"/>
      <c r="U76" s="258"/>
      <c r="V76" s="258"/>
      <c r="W76" s="258"/>
      <c r="X76" s="258"/>
      <c r="Y76" s="258"/>
      <c r="Z76" s="258"/>
      <c r="AA76" s="258"/>
      <c r="AB76" s="258"/>
      <c r="AC76" s="258"/>
    </row>
    <row r="77" spans="1:29"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113</v>
      </c>
      <c r="G77" s="276"/>
      <c r="H77" s="22"/>
      <c r="I77" s="22"/>
      <c r="J77" s="22"/>
      <c r="K77" s="22"/>
      <c r="L77" s="22"/>
      <c r="M77" s="258"/>
      <c r="N77" s="258"/>
      <c r="O77" s="258"/>
      <c r="P77" s="258"/>
      <c r="Q77" s="258"/>
      <c r="R77" s="258"/>
      <c r="S77" s="258"/>
      <c r="T77" s="258"/>
      <c r="U77" s="258"/>
      <c r="V77" s="258"/>
      <c r="W77" s="258"/>
      <c r="X77" s="258"/>
      <c r="Y77" s="258"/>
      <c r="Z77" s="258"/>
      <c r="AA77" s="258"/>
      <c r="AB77" s="258"/>
      <c r="AC77" s="258"/>
    </row>
    <row r="78" spans="1:29"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113</v>
      </c>
      <c r="G78" s="276"/>
      <c r="H78" s="22"/>
      <c r="I78" s="22"/>
      <c r="J78" s="22"/>
      <c r="K78" s="22"/>
      <c r="L78" s="22"/>
      <c r="M78" s="258"/>
      <c r="N78" s="258"/>
      <c r="O78" s="258"/>
      <c r="P78" s="258"/>
      <c r="Q78" s="258"/>
      <c r="R78" s="258"/>
      <c r="S78" s="258"/>
      <c r="T78" s="258"/>
      <c r="U78" s="258"/>
      <c r="V78" s="258"/>
      <c r="W78" s="258"/>
      <c r="X78" s="258"/>
      <c r="Y78" s="258"/>
      <c r="Z78" s="258"/>
      <c r="AA78" s="258"/>
      <c r="AB78" s="258"/>
      <c r="AC78" s="258"/>
    </row>
    <row r="79" spans="1:29"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113</v>
      </c>
      <c r="G79" s="276"/>
      <c r="H79" s="22"/>
      <c r="I79" s="22"/>
      <c r="J79" s="22"/>
      <c r="K79" s="22"/>
      <c r="L79" s="22"/>
      <c r="M79" s="258"/>
      <c r="N79" s="258"/>
      <c r="O79" s="258"/>
      <c r="P79" s="258"/>
      <c r="Q79" s="258"/>
      <c r="R79" s="258"/>
      <c r="S79" s="258"/>
      <c r="T79" s="258"/>
      <c r="U79" s="258"/>
      <c r="V79" s="258"/>
      <c r="W79" s="258"/>
      <c r="X79" s="258"/>
      <c r="Y79" s="258"/>
      <c r="Z79" s="258"/>
      <c r="AA79" s="258"/>
      <c r="AB79" s="258"/>
      <c r="AC79" s="258"/>
    </row>
    <row r="80" spans="1:29"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113</v>
      </c>
      <c r="G80" s="276"/>
      <c r="H80" s="22"/>
      <c r="I80" s="22"/>
      <c r="J80" s="22"/>
      <c r="K80" s="22"/>
      <c r="L80" s="22"/>
      <c r="M80" s="258"/>
      <c r="N80" s="258"/>
      <c r="O80" s="258"/>
      <c r="P80" s="258"/>
      <c r="Q80" s="258"/>
      <c r="R80" s="258"/>
      <c r="S80" s="258"/>
      <c r="T80" s="258"/>
      <c r="U80" s="258"/>
      <c r="V80" s="258"/>
      <c r="W80" s="258"/>
      <c r="X80" s="258"/>
      <c r="Y80" s="258"/>
      <c r="Z80" s="258"/>
      <c r="AA80" s="258"/>
      <c r="AB80" s="258"/>
      <c r="AC80" s="258"/>
    </row>
    <row r="81" spans="1:29"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113</v>
      </c>
      <c r="G81" s="276"/>
      <c r="H81" s="22"/>
      <c r="I81" s="22"/>
      <c r="J81" s="22"/>
      <c r="K81" s="22"/>
      <c r="L81" s="22"/>
      <c r="M81" s="258"/>
      <c r="N81" s="258"/>
      <c r="O81" s="258"/>
      <c r="P81" s="258"/>
      <c r="Q81" s="258"/>
      <c r="R81" s="258"/>
      <c r="S81" s="258"/>
      <c r="T81" s="258"/>
      <c r="U81" s="258"/>
      <c r="V81" s="258"/>
      <c r="W81" s="258"/>
      <c r="X81" s="258"/>
      <c r="Y81" s="258"/>
      <c r="Z81" s="258"/>
      <c r="AA81" s="258"/>
      <c r="AB81" s="258"/>
      <c r="AC81" s="258"/>
    </row>
    <row r="82" spans="1:29"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113</v>
      </c>
      <c r="G82" s="276"/>
      <c r="H82" s="22"/>
      <c r="I82" s="22"/>
      <c r="J82" s="22"/>
      <c r="K82" s="22"/>
      <c r="L82" s="22"/>
      <c r="M82" s="258"/>
      <c r="N82" s="258"/>
      <c r="O82" s="258"/>
      <c r="P82" s="258"/>
      <c r="Q82" s="258"/>
      <c r="R82" s="258"/>
      <c r="S82" s="258"/>
      <c r="T82" s="258"/>
      <c r="U82" s="258"/>
      <c r="V82" s="258"/>
      <c r="W82" s="258"/>
      <c r="X82" s="258"/>
      <c r="Y82" s="258"/>
      <c r="Z82" s="258"/>
      <c r="AA82" s="258"/>
      <c r="AB82" s="258"/>
      <c r="AC82" s="258"/>
    </row>
    <row r="83" spans="1:29"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113</v>
      </c>
      <c r="G83" s="276"/>
      <c r="H83" s="22"/>
      <c r="I83" s="22"/>
      <c r="J83" s="22"/>
      <c r="K83" s="22"/>
      <c r="L83" s="22"/>
      <c r="M83" s="258"/>
      <c r="N83" s="258"/>
      <c r="O83" s="258"/>
      <c r="P83" s="258"/>
      <c r="Q83" s="258"/>
      <c r="R83" s="258"/>
      <c r="S83" s="258"/>
      <c r="T83" s="258"/>
      <c r="U83" s="258"/>
      <c r="V83" s="258"/>
      <c r="W83" s="258"/>
      <c r="X83" s="258"/>
      <c r="Y83" s="258"/>
      <c r="Z83" s="258"/>
      <c r="AA83" s="258"/>
      <c r="AB83" s="258"/>
      <c r="AC83" s="258"/>
    </row>
    <row r="84" spans="1:29"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113</v>
      </c>
      <c r="G84" s="276"/>
      <c r="H84" s="22"/>
      <c r="I84" s="22"/>
      <c r="J84" s="22"/>
      <c r="K84" s="22"/>
      <c r="L84" s="22"/>
      <c r="M84" s="258"/>
      <c r="N84" s="258"/>
      <c r="O84" s="258"/>
      <c r="P84" s="258"/>
      <c r="Q84" s="258"/>
      <c r="R84" s="258"/>
      <c r="S84" s="258"/>
      <c r="T84" s="258"/>
      <c r="U84" s="258"/>
      <c r="V84" s="258"/>
      <c r="W84" s="258"/>
      <c r="X84" s="258"/>
      <c r="Y84" s="258"/>
      <c r="Z84" s="258"/>
      <c r="AA84" s="258"/>
      <c r="AB84" s="258"/>
      <c r="AC84" s="258"/>
    </row>
    <row r="85" spans="1:29"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113</v>
      </c>
      <c r="G85" s="276"/>
      <c r="H85" s="22"/>
      <c r="I85" s="22"/>
      <c r="J85" s="22"/>
      <c r="K85" s="22"/>
      <c r="L85" s="22"/>
      <c r="M85" s="258"/>
      <c r="N85" s="258"/>
      <c r="O85" s="258"/>
      <c r="P85" s="258"/>
      <c r="Q85" s="258"/>
      <c r="R85" s="258"/>
      <c r="S85" s="258"/>
      <c r="T85" s="258"/>
      <c r="U85" s="258"/>
      <c r="V85" s="258"/>
      <c r="W85" s="258"/>
      <c r="X85" s="258"/>
      <c r="Y85" s="258"/>
      <c r="Z85" s="258"/>
      <c r="AA85" s="258"/>
      <c r="AB85" s="258"/>
      <c r="AC85" s="258"/>
    </row>
    <row r="86" spans="1:29"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113</v>
      </c>
      <c r="G86" s="276"/>
      <c r="H86" s="22"/>
      <c r="I86" s="22"/>
      <c r="J86" s="22"/>
      <c r="K86" s="22"/>
      <c r="L86" s="22"/>
      <c r="M86" s="258"/>
      <c r="N86" s="258"/>
      <c r="O86" s="258"/>
      <c r="P86" s="258"/>
      <c r="Q86" s="258"/>
      <c r="R86" s="258"/>
      <c r="S86" s="258"/>
      <c r="T86" s="258"/>
      <c r="U86" s="258"/>
      <c r="V86" s="258"/>
      <c r="W86" s="258"/>
      <c r="X86" s="258"/>
      <c r="Y86" s="258"/>
      <c r="Z86" s="258"/>
      <c r="AA86" s="258"/>
      <c r="AB86" s="258"/>
      <c r="AC86" s="258"/>
    </row>
    <row r="87" spans="1:29"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113</v>
      </c>
      <c r="G87" s="276"/>
      <c r="H87" s="22"/>
      <c r="I87" s="22"/>
      <c r="J87" s="22"/>
      <c r="K87" s="22"/>
      <c r="L87" s="22"/>
      <c r="M87" s="258"/>
      <c r="N87" s="258"/>
      <c r="O87" s="258"/>
      <c r="P87" s="258"/>
      <c r="Q87" s="258"/>
      <c r="R87" s="258"/>
      <c r="S87" s="258"/>
      <c r="T87" s="258"/>
      <c r="U87" s="258"/>
      <c r="V87" s="258"/>
      <c r="W87" s="258"/>
      <c r="X87" s="258"/>
      <c r="Y87" s="258"/>
      <c r="Z87" s="258"/>
      <c r="AA87" s="258"/>
      <c r="AB87" s="258"/>
      <c r="AC87" s="258"/>
    </row>
    <row r="88" spans="1:29"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113</v>
      </c>
      <c r="G88" s="276"/>
      <c r="H88" s="22"/>
      <c r="I88" s="22"/>
      <c r="J88" s="22"/>
      <c r="K88" s="22"/>
      <c r="L88" s="22"/>
      <c r="M88" s="258"/>
      <c r="N88" s="258"/>
      <c r="O88" s="258"/>
      <c r="P88" s="258"/>
      <c r="Q88" s="258"/>
      <c r="R88" s="258"/>
      <c r="S88" s="258"/>
      <c r="T88" s="258"/>
      <c r="U88" s="258"/>
      <c r="V88" s="258"/>
      <c r="W88" s="258"/>
      <c r="X88" s="258"/>
      <c r="Y88" s="258"/>
      <c r="Z88" s="258"/>
      <c r="AA88" s="258"/>
      <c r="AB88" s="258"/>
      <c r="AC88" s="258"/>
    </row>
    <row r="89" spans="1:29"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113</v>
      </c>
      <c r="G89" s="276"/>
      <c r="H89" s="22"/>
      <c r="I89" s="22"/>
      <c r="J89" s="22"/>
      <c r="K89" s="22"/>
      <c r="L89" s="22"/>
      <c r="M89" s="258"/>
      <c r="N89" s="258"/>
      <c r="O89" s="258"/>
      <c r="P89" s="258"/>
      <c r="Q89" s="258"/>
      <c r="R89" s="258"/>
      <c r="S89" s="258"/>
      <c r="T89" s="258"/>
      <c r="U89" s="258"/>
      <c r="V89" s="258"/>
      <c r="W89" s="258"/>
      <c r="X89" s="258"/>
      <c r="Y89" s="258"/>
      <c r="Z89" s="258"/>
      <c r="AA89" s="258"/>
      <c r="AB89" s="258"/>
      <c r="AC89" s="258"/>
    </row>
    <row r="90" spans="1:29"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113</v>
      </c>
      <c r="G90" s="276"/>
      <c r="H90" s="22"/>
      <c r="I90" s="22"/>
      <c r="J90" s="22"/>
      <c r="K90" s="22"/>
      <c r="L90" s="22"/>
      <c r="M90" s="258"/>
      <c r="N90" s="258"/>
      <c r="O90" s="258"/>
      <c r="P90" s="258"/>
      <c r="Q90" s="258"/>
      <c r="R90" s="258"/>
      <c r="S90" s="258"/>
      <c r="T90" s="258"/>
      <c r="U90" s="258"/>
      <c r="V90" s="258"/>
      <c r="W90" s="258"/>
      <c r="X90" s="258"/>
      <c r="Y90" s="258"/>
      <c r="Z90" s="258"/>
      <c r="AA90" s="258"/>
      <c r="AB90" s="258"/>
      <c r="AC90" s="258"/>
    </row>
    <row r="91" spans="1:29"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113</v>
      </c>
      <c r="G91" s="276"/>
      <c r="H91" s="22"/>
      <c r="I91" s="22"/>
      <c r="J91" s="22"/>
      <c r="K91" s="22"/>
      <c r="L91" s="22"/>
      <c r="M91" s="258"/>
      <c r="N91" s="258"/>
      <c r="O91" s="258"/>
      <c r="P91" s="258"/>
      <c r="Q91" s="258"/>
      <c r="R91" s="258"/>
      <c r="S91" s="258"/>
      <c r="T91" s="258"/>
      <c r="U91" s="258"/>
      <c r="V91" s="258"/>
      <c r="W91" s="258"/>
      <c r="X91" s="258"/>
      <c r="Y91" s="258"/>
      <c r="Z91" s="258"/>
      <c r="AA91" s="258"/>
      <c r="AB91" s="258"/>
      <c r="AC91" s="258"/>
    </row>
    <row r="92" spans="1:29"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113</v>
      </c>
      <c r="G92" s="276"/>
      <c r="H92" s="22"/>
      <c r="I92" s="22"/>
      <c r="J92" s="22"/>
      <c r="K92" s="22"/>
      <c r="L92" s="22"/>
      <c r="M92" s="258"/>
      <c r="N92" s="258"/>
      <c r="O92" s="258"/>
      <c r="P92" s="258"/>
      <c r="Q92" s="258"/>
      <c r="R92" s="258"/>
      <c r="S92" s="258"/>
      <c r="T92" s="258"/>
      <c r="U92" s="258"/>
      <c r="V92" s="258"/>
      <c r="W92" s="258"/>
      <c r="X92" s="258"/>
      <c r="Y92" s="258"/>
      <c r="Z92" s="258"/>
      <c r="AA92" s="258"/>
      <c r="AB92" s="258"/>
      <c r="AC92" s="258"/>
    </row>
    <row r="93" spans="1:29"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113</v>
      </c>
      <c r="G93" s="276"/>
      <c r="H93" s="22"/>
      <c r="I93" s="22"/>
      <c r="J93" s="22"/>
      <c r="K93" s="22"/>
      <c r="L93" s="22"/>
      <c r="M93" s="258"/>
      <c r="N93" s="258"/>
      <c r="O93" s="258"/>
      <c r="P93" s="258"/>
      <c r="Q93" s="258"/>
      <c r="R93" s="258"/>
      <c r="S93" s="258"/>
      <c r="T93" s="258"/>
      <c r="U93" s="258"/>
      <c r="V93" s="258"/>
      <c r="W93" s="258"/>
      <c r="X93" s="258"/>
      <c r="Y93" s="258"/>
      <c r="Z93" s="258"/>
      <c r="AA93" s="258"/>
      <c r="AB93" s="258"/>
      <c r="AC93" s="258"/>
    </row>
    <row r="94" spans="1:29"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113</v>
      </c>
      <c r="G94" s="276"/>
      <c r="H94" s="22"/>
      <c r="I94" s="22"/>
      <c r="J94" s="22"/>
      <c r="K94" s="22"/>
      <c r="L94" s="22"/>
      <c r="M94" s="258"/>
      <c r="N94" s="258"/>
      <c r="O94" s="258"/>
      <c r="P94" s="258"/>
      <c r="Q94" s="258"/>
      <c r="R94" s="258"/>
      <c r="S94" s="258"/>
      <c r="T94" s="258"/>
      <c r="U94" s="258"/>
      <c r="V94" s="258"/>
      <c r="W94" s="258"/>
      <c r="X94" s="258"/>
      <c r="Y94" s="258"/>
      <c r="Z94" s="258"/>
      <c r="AA94" s="258"/>
      <c r="AB94" s="258"/>
      <c r="AC94" s="258"/>
    </row>
    <row r="95" spans="1:29"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113</v>
      </c>
      <c r="G95" s="276"/>
      <c r="H95" s="22"/>
      <c r="I95" s="22"/>
      <c r="J95" s="22"/>
      <c r="K95" s="22"/>
      <c r="L95" s="22"/>
      <c r="M95" s="258"/>
      <c r="N95" s="258"/>
      <c r="O95" s="258"/>
      <c r="P95" s="258"/>
      <c r="Q95" s="258"/>
      <c r="R95" s="258"/>
      <c r="S95" s="258"/>
      <c r="T95" s="258"/>
      <c r="U95" s="258"/>
      <c r="V95" s="258"/>
      <c r="W95" s="258"/>
      <c r="X95" s="258"/>
      <c r="Y95" s="258"/>
      <c r="Z95" s="258"/>
      <c r="AA95" s="258"/>
      <c r="AB95" s="258"/>
      <c r="AC95" s="258"/>
    </row>
    <row r="96" spans="1:29"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113</v>
      </c>
      <c r="G96" s="276"/>
      <c r="H96" s="22"/>
      <c r="I96" s="22"/>
      <c r="J96" s="22"/>
      <c r="K96" s="22"/>
      <c r="L96" s="22"/>
      <c r="M96" s="258"/>
      <c r="N96" s="258"/>
      <c r="O96" s="258"/>
      <c r="P96" s="258"/>
      <c r="Q96" s="258"/>
      <c r="R96" s="258"/>
      <c r="S96" s="258"/>
      <c r="T96" s="258"/>
      <c r="U96" s="258"/>
      <c r="V96" s="258"/>
      <c r="W96" s="258"/>
      <c r="X96" s="258"/>
      <c r="Y96" s="258"/>
      <c r="Z96" s="258"/>
      <c r="AA96" s="258"/>
      <c r="AB96" s="258"/>
      <c r="AC96" s="258"/>
    </row>
    <row r="97" spans="1:29" ht="62.25" customHeight="1" x14ac:dyDescent="0.3">
      <c r="A97" s="351"/>
      <c r="B97" s="292" t="str">
        <f>Résultats!B98</f>
        <v>12.3</v>
      </c>
      <c r="C97" s="276" t="str">
        <f>Résultats!C98</f>
        <v>AA</v>
      </c>
      <c r="D97" s="276">
        <f>Résultats!E98</f>
        <v>0</v>
      </c>
      <c r="E97" s="287" t="str">
        <f>Résultats!F98</f>
        <v>La page « plan du site » est-elle pertinente ?</v>
      </c>
      <c r="F97" s="276" t="s">
        <v>113</v>
      </c>
      <c r="G97" s="276"/>
      <c r="H97" s="22"/>
      <c r="I97" s="22"/>
      <c r="J97" s="22"/>
      <c r="K97" s="22"/>
      <c r="L97" s="22"/>
      <c r="M97" s="258"/>
      <c r="N97" s="258"/>
      <c r="O97" s="258"/>
      <c r="P97" s="258"/>
      <c r="Q97" s="258"/>
      <c r="R97" s="258"/>
      <c r="S97" s="258"/>
      <c r="T97" s="258"/>
      <c r="U97" s="258"/>
      <c r="V97" s="258"/>
      <c r="W97" s="258"/>
      <c r="X97" s="258"/>
      <c r="Y97" s="258"/>
      <c r="Z97" s="258"/>
      <c r="AA97" s="258"/>
      <c r="AB97" s="258"/>
      <c r="AC97" s="258"/>
    </row>
    <row r="98" spans="1:29"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113</v>
      </c>
      <c r="G98" s="276"/>
      <c r="H98" s="22"/>
      <c r="I98" s="22"/>
      <c r="J98" s="22"/>
      <c r="K98" s="22"/>
      <c r="L98" s="22"/>
      <c r="M98" s="258"/>
      <c r="N98" s="258"/>
      <c r="O98" s="258"/>
      <c r="P98" s="258"/>
      <c r="Q98" s="258"/>
      <c r="R98" s="258"/>
      <c r="S98" s="258"/>
      <c r="T98" s="258"/>
      <c r="U98" s="258"/>
      <c r="V98" s="258"/>
      <c r="W98" s="258"/>
      <c r="X98" s="258"/>
      <c r="Y98" s="258"/>
      <c r="Z98" s="258"/>
      <c r="AA98" s="258"/>
      <c r="AB98" s="258"/>
      <c r="AC98" s="258"/>
    </row>
    <row r="99" spans="1:29"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113</v>
      </c>
      <c r="G99" s="276"/>
      <c r="H99" s="22"/>
      <c r="I99" s="22"/>
      <c r="J99" s="22"/>
      <c r="K99" s="22"/>
      <c r="L99" s="22"/>
      <c r="M99" s="258"/>
      <c r="N99" s="258"/>
      <c r="O99" s="258"/>
      <c r="P99" s="258"/>
      <c r="Q99" s="258"/>
      <c r="R99" s="258"/>
      <c r="S99" s="258"/>
      <c r="T99" s="258"/>
      <c r="U99" s="258"/>
      <c r="V99" s="258"/>
      <c r="W99" s="258"/>
      <c r="X99" s="258"/>
      <c r="Y99" s="258"/>
      <c r="Z99" s="258"/>
      <c r="AA99" s="258"/>
      <c r="AB99" s="258"/>
      <c r="AC99" s="258"/>
    </row>
    <row r="100" spans="1:29"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113</v>
      </c>
      <c r="G100" s="276"/>
      <c r="H100" s="22"/>
      <c r="I100" s="22"/>
      <c r="J100" s="22"/>
      <c r="K100" s="22"/>
      <c r="L100" s="22"/>
      <c r="M100" s="258"/>
      <c r="N100" s="258"/>
      <c r="O100" s="258"/>
      <c r="P100" s="258"/>
      <c r="Q100" s="258"/>
      <c r="R100" s="258"/>
      <c r="S100" s="258"/>
      <c r="T100" s="258"/>
      <c r="U100" s="258"/>
      <c r="V100" s="258"/>
      <c r="W100" s="258"/>
      <c r="X100" s="258"/>
      <c r="Y100" s="258"/>
      <c r="Z100" s="258"/>
      <c r="AA100" s="258"/>
      <c r="AB100" s="258"/>
      <c r="AC100" s="258"/>
    </row>
    <row r="101" spans="1:29"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113</v>
      </c>
      <c r="G101" s="276"/>
      <c r="H101" s="22"/>
      <c r="I101" s="22"/>
      <c r="J101" s="22"/>
      <c r="K101" s="22"/>
      <c r="L101" s="22"/>
      <c r="M101" s="258"/>
      <c r="N101" s="258"/>
      <c r="O101" s="258"/>
      <c r="P101" s="258"/>
      <c r="Q101" s="258"/>
      <c r="R101" s="258"/>
      <c r="S101" s="258"/>
      <c r="T101" s="258"/>
      <c r="U101" s="258"/>
      <c r="V101" s="258"/>
      <c r="W101" s="258"/>
      <c r="X101" s="258"/>
      <c r="Y101" s="258"/>
      <c r="Z101" s="258"/>
      <c r="AA101" s="258"/>
      <c r="AB101" s="258"/>
      <c r="AC101" s="258"/>
    </row>
    <row r="102" spans="1:29"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113</v>
      </c>
      <c r="G102" s="276"/>
      <c r="H102" s="22"/>
      <c r="I102" s="22"/>
      <c r="J102" s="22"/>
      <c r="K102" s="22"/>
      <c r="L102" s="22"/>
      <c r="M102" s="258"/>
      <c r="N102" s="258"/>
      <c r="O102" s="258"/>
      <c r="P102" s="258"/>
      <c r="Q102" s="258"/>
      <c r="R102" s="258"/>
      <c r="S102" s="258"/>
      <c r="T102" s="258"/>
      <c r="U102" s="258"/>
      <c r="V102" s="258"/>
      <c r="W102" s="258"/>
      <c r="X102" s="258"/>
      <c r="Y102" s="258"/>
      <c r="Z102" s="258"/>
      <c r="AA102" s="258"/>
      <c r="AB102" s="258"/>
      <c r="AC102" s="258"/>
    </row>
    <row r="103" spans="1:29"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113</v>
      </c>
      <c r="G103" s="276"/>
      <c r="H103" s="22"/>
      <c r="I103" s="22"/>
      <c r="J103" s="22"/>
      <c r="K103" s="22"/>
      <c r="L103" s="22"/>
      <c r="M103" s="258"/>
      <c r="N103" s="258"/>
      <c r="O103" s="258"/>
      <c r="P103" s="258"/>
      <c r="Q103" s="258"/>
      <c r="R103" s="258"/>
      <c r="S103" s="258"/>
      <c r="T103" s="258"/>
      <c r="U103" s="258"/>
      <c r="V103" s="258"/>
      <c r="W103" s="258"/>
      <c r="X103" s="258"/>
      <c r="Y103" s="258"/>
      <c r="Z103" s="258"/>
      <c r="AA103" s="258"/>
      <c r="AB103" s="258"/>
      <c r="AC103" s="258"/>
    </row>
    <row r="104" spans="1:29"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113</v>
      </c>
      <c r="G104" s="276"/>
      <c r="H104" s="22"/>
      <c r="I104" s="22"/>
      <c r="J104" s="22"/>
      <c r="K104" s="22"/>
      <c r="L104" s="22"/>
      <c r="M104" s="258"/>
      <c r="N104" s="258"/>
      <c r="O104" s="258"/>
      <c r="P104" s="258"/>
      <c r="Q104" s="258"/>
      <c r="R104" s="258"/>
      <c r="S104" s="258"/>
      <c r="T104" s="258"/>
      <c r="U104" s="258"/>
      <c r="V104" s="258"/>
      <c r="W104" s="258"/>
      <c r="X104" s="258"/>
      <c r="Y104" s="258"/>
      <c r="Z104" s="258"/>
      <c r="AA104" s="258"/>
      <c r="AB104" s="258"/>
      <c r="AC104" s="258"/>
    </row>
    <row r="105" spans="1:29"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113</v>
      </c>
      <c r="G105" s="276"/>
      <c r="H105" s="22"/>
      <c r="I105" s="22"/>
      <c r="J105" s="22"/>
      <c r="K105" s="22"/>
      <c r="L105" s="22"/>
      <c r="M105" s="258"/>
      <c r="N105" s="258"/>
      <c r="O105" s="258"/>
      <c r="P105" s="258"/>
      <c r="Q105" s="258"/>
      <c r="R105" s="258"/>
      <c r="S105" s="258"/>
      <c r="T105" s="258"/>
      <c r="U105" s="258"/>
      <c r="V105" s="258"/>
      <c r="W105" s="258"/>
      <c r="X105" s="258"/>
      <c r="Y105" s="258"/>
      <c r="Z105" s="258"/>
      <c r="AA105" s="258"/>
      <c r="AB105" s="258"/>
      <c r="AC105" s="258"/>
    </row>
    <row r="106" spans="1:29"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113</v>
      </c>
      <c r="G106" s="276"/>
      <c r="H106" s="22"/>
      <c r="I106" s="22"/>
      <c r="J106" s="22"/>
      <c r="K106" s="22"/>
      <c r="L106" s="22"/>
      <c r="M106" s="258"/>
      <c r="N106" s="258"/>
      <c r="O106" s="258"/>
      <c r="P106" s="258"/>
      <c r="Q106" s="258"/>
      <c r="R106" s="258"/>
      <c r="S106" s="258"/>
      <c r="T106" s="258"/>
      <c r="U106" s="258"/>
      <c r="V106" s="258"/>
      <c r="W106" s="258"/>
      <c r="X106" s="258"/>
      <c r="Y106" s="258"/>
      <c r="Z106" s="258"/>
      <c r="AA106" s="258"/>
      <c r="AB106" s="258"/>
      <c r="AC106" s="258"/>
    </row>
    <row r="107" spans="1:29"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113</v>
      </c>
      <c r="G107" s="276"/>
      <c r="H107" s="22"/>
      <c r="I107" s="22"/>
      <c r="J107" s="22"/>
      <c r="K107" s="22"/>
      <c r="L107" s="22"/>
      <c r="M107" s="258"/>
      <c r="N107" s="258"/>
      <c r="O107" s="258"/>
      <c r="P107" s="258"/>
      <c r="Q107" s="258"/>
      <c r="R107" s="258"/>
      <c r="S107" s="258"/>
      <c r="T107" s="258"/>
      <c r="U107" s="258"/>
      <c r="V107" s="258"/>
      <c r="W107" s="258"/>
      <c r="X107" s="258"/>
      <c r="Y107" s="258"/>
      <c r="Z107" s="258"/>
      <c r="AA107" s="258"/>
      <c r="AB107" s="258"/>
      <c r="AC107" s="258"/>
    </row>
    <row r="108" spans="1:29"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113</v>
      </c>
      <c r="G108" s="276"/>
      <c r="H108" s="22"/>
      <c r="I108" s="22"/>
      <c r="J108" s="22"/>
      <c r="K108" s="22"/>
      <c r="L108" s="22"/>
      <c r="M108" s="258"/>
      <c r="N108" s="258"/>
      <c r="O108" s="258"/>
      <c r="P108" s="258"/>
      <c r="Q108" s="258"/>
      <c r="R108" s="258"/>
      <c r="S108" s="258"/>
      <c r="T108" s="258"/>
      <c r="U108" s="258"/>
      <c r="V108" s="258"/>
      <c r="W108" s="258"/>
      <c r="X108" s="258"/>
      <c r="Y108" s="258"/>
      <c r="Z108" s="258"/>
      <c r="AA108" s="258"/>
      <c r="AB108" s="258"/>
      <c r="AC108" s="258"/>
    </row>
    <row r="109" spans="1:29"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113</v>
      </c>
      <c r="G109" s="276"/>
      <c r="H109" s="22"/>
      <c r="I109" s="22"/>
      <c r="J109" s="22"/>
      <c r="K109" s="22"/>
      <c r="L109" s="22"/>
      <c r="M109" s="258"/>
      <c r="N109" s="258"/>
      <c r="O109" s="258"/>
      <c r="P109" s="258"/>
      <c r="Q109" s="258"/>
      <c r="R109" s="258"/>
      <c r="S109" s="258"/>
      <c r="T109" s="258"/>
      <c r="U109" s="258"/>
      <c r="V109" s="258"/>
      <c r="W109" s="258"/>
      <c r="X109" s="258"/>
      <c r="Y109" s="258"/>
      <c r="Z109" s="258"/>
      <c r="AA109" s="258"/>
      <c r="AB109" s="258"/>
      <c r="AC109" s="258"/>
    </row>
    <row r="110" spans="1:29"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113</v>
      </c>
      <c r="G110" s="276"/>
      <c r="H110" s="22"/>
      <c r="I110" s="22"/>
      <c r="J110" s="22"/>
      <c r="K110" s="22"/>
      <c r="L110" s="22"/>
      <c r="M110" s="258"/>
      <c r="N110" s="258"/>
      <c r="O110" s="258"/>
      <c r="P110" s="258"/>
      <c r="Q110" s="258"/>
      <c r="R110" s="258"/>
      <c r="S110" s="258"/>
      <c r="T110" s="258"/>
      <c r="U110" s="258"/>
      <c r="V110" s="258"/>
      <c r="W110" s="258"/>
      <c r="X110" s="258"/>
      <c r="Y110" s="258"/>
      <c r="Z110" s="258"/>
      <c r="AA110" s="258"/>
      <c r="AB110" s="258"/>
      <c r="AC110" s="258"/>
    </row>
    <row r="111" spans="1:29"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113</v>
      </c>
      <c r="G111" s="276"/>
      <c r="H111" s="22"/>
      <c r="I111" s="22"/>
      <c r="J111" s="22"/>
      <c r="K111" s="22"/>
      <c r="L111" s="22"/>
      <c r="M111" s="258"/>
      <c r="N111" s="258"/>
      <c r="O111" s="258"/>
      <c r="P111" s="258"/>
      <c r="Q111" s="258"/>
      <c r="R111" s="258"/>
      <c r="S111" s="258"/>
      <c r="T111" s="258"/>
      <c r="U111" s="258"/>
      <c r="V111" s="258"/>
      <c r="W111" s="258"/>
      <c r="X111" s="258"/>
      <c r="Y111" s="258"/>
      <c r="Z111" s="258"/>
      <c r="AA111" s="258"/>
      <c r="AB111" s="258"/>
      <c r="AC111" s="258"/>
    </row>
    <row r="112" spans="1:29"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113</v>
      </c>
      <c r="G112" s="276"/>
      <c r="H112" s="22"/>
      <c r="I112" s="22"/>
      <c r="J112" s="22"/>
      <c r="K112" s="22"/>
      <c r="L112" s="22"/>
      <c r="M112" s="258"/>
      <c r="N112" s="258"/>
      <c r="O112" s="258"/>
      <c r="P112" s="258"/>
      <c r="Q112" s="258"/>
      <c r="R112" s="258"/>
      <c r="S112" s="258"/>
      <c r="T112" s="258"/>
      <c r="U112" s="258"/>
      <c r="V112" s="258"/>
      <c r="W112" s="258"/>
      <c r="X112" s="258"/>
      <c r="Y112" s="258"/>
      <c r="Z112" s="258"/>
      <c r="AA112" s="258"/>
      <c r="AB112" s="258"/>
      <c r="AC112" s="258"/>
    </row>
    <row r="113" spans="1:29"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113</v>
      </c>
      <c r="G113" s="276"/>
      <c r="H113" s="22"/>
      <c r="I113" s="22"/>
      <c r="J113" s="22"/>
      <c r="K113" s="22"/>
      <c r="L113" s="22"/>
      <c r="M113" s="258"/>
      <c r="N113" s="258"/>
      <c r="O113" s="258"/>
      <c r="P113" s="258"/>
      <c r="Q113" s="258"/>
      <c r="R113" s="258"/>
      <c r="S113" s="258"/>
      <c r="T113" s="258"/>
      <c r="U113" s="258"/>
      <c r="V113" s="258"/>
      <c r="W113" s="258"/>
      <c r="X113" s="258"/>
      <c r="Y113" s="258"/>
      <c r="Z113" s="258"/>
      <c r="AA113" s="258"/>
      <c r="AB113" s="258"/>
      <c r="AC113" s="258"/>
    </row>
    <row r="114" spans="1:29"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113</v>
      </c>
      <c r="G114" s="276"/>
      <c r="H114" s="22"/>
      <c r="I114" s="22"/>
      <c r="J114" s="22"/>
      <c r="K114" s="22"/>
      <c r="L114" s="22"/>
      <c r="M114" s="258"/>
      <c r="N114" s="258"/>
      <c r="O114" s="258"/>
      <c r="P114" s="258"/>
      <c r="Q114" s="258"/>
      <c r="R114" s="258"/>
      <c r="S114" s="258"/>
      <c r="T114" s="258"/>
      <c r="U114" s="258"/>
      <c r="V114" s="258"/>
      <c r="W114" s="258"/>
      <c r="X114" s="258"/>
      <c r="Y114" s="258"/>
      <c r="Z114" s="258"/>
      <c r="AA114" s="258"/>
      <c r="AB114" s="258"/>
      <c r="AC114" s="258"/>
    </row>
    <row r="115" spans="1:29"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113</v>
      </c>
      <c r="G115" s="276"/>
      <c r="H115" s="22"/>
      <c r="I115" s="22"/>
      <c r="J115" s="22"/>
      <c r="K115" s="22"/>
      <c r="L115" s="22"/>
      <c r="M115" s="5"/>
      <c r="N115" s="5"/>
      <c r="O115" s="5"/>
      <c r="P115" s="5"/>
      <c r="Q115" s="5"/>
      <c r="R115" s="5"/>
      <c r="S115" s="5"/>
      <c r="T115" s="5"/>
      <c r="U115" s="5"/>
      <c r="V115" s="5"/>
      <c r="W115" s="5"/>
      <c r="X115" s="5"/>
      <c r="Y115" s="5"/>
      <c r="Z115" s="5"/>
      <c r="AA115" s="5"/>
      <c r="AB115" s="5"/>
      <c r="AC115" s="5"/>
    </row>
    <row r="116" spans="1:29"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113</v>
      </c>
      <c r="G116" s="276"/>
      <c r="H116" s="22"/>
      <c r="I116" s="22"/>
      <c r="J116" s="22"/>
      <c r="K116" s="22"/>
      <c r="L116" s="22"/>
      <c r="M116" s="258"/>
      <c r="N116" s="258"/>
      <c r="O116" s="258"/>
      <c r="P116" s="258"/>
      <c r="Q116" s="258"/>
      <c r="R116" s="258"/>
      <c r="S116" s="258"/>
      <c r="T116" s="258"/>
      <c r="U116" s="258"/>
      <c r="V116" s="258"/>
      <c r="W116" s="258"/>
      <c r="X116" s="258"/>
      <c r="Y116" s="258"/>
      <c r="Z116" s="258"/>
      <c r="AA116" s="258"/>
      <c r="AB116" s="258"/>
      <c r="AC116" s="258"/>
    </row>
    <row r="117" spans="1:29"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113</v>
      </c>
      <c r="G117" s="276"/>
      <c r="H117" s="22"/>
      <c r="I117" s="22"/>
      <c r="J117" s="22"/>
      <c r="K117" s="22"/>
      <c r="L117" s="22"/>
      <c r="M117" s="258"/>
      <c r="N117" s="258"/>
      <c r="O117" s="258"/>
      <c r="P117" s="258"/>
      <c r="Q117" s="258"/>
      <c r="R117" s="258"/>
      <c r="S117" s="258"/>
      <c r="T117" s="258"/>
      <c r="U117" s="258"/>
      <c r="V117" s="258"/>
      <c r="W117" s="258"/>
      <c r="X117" s="258"/>
      <c r="Y117" s="258"/>
      <c r="Z117" s="258"/>
      <c r="AA117" s="258"/>
      <c r="AB117" s="258"/>
      <c r="AC117" s="258"/>
    </row>
  </sheetData>
  <autoFilter ref="B11:L117" xr:uid="{00000000-0009-0000-0000-00001A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96" priority="2" operator="equal">
      <formula>"x"</formula>
    </cfRule>
  </conditionalFormatting>
  <conditionalFormatting sqref="F1:F2 C2 F4:F117">
    <cfRule type="cellIs" dxfId="95" priority="30" operator="equal">
      <formula>"na"</formula>
    </cfRule>
  </conditionalFormatting>
  <conditionalFormatting sqref="F4:F10">
    <cfRule type="cellIs" dxfId="94" priority="1" operator="equal">
      <formula>"na"</formula>
    </cfRule>
  </conditionalFormatting>
  <conditionalFormatting sqref="F11:F117">
    <cfRule type="cellIs" dxfId="93" priority="27" operator="equal">
      <formula>"c"</formula>
    </cfRule>
  </conditionalFormatting>
  <conditionalFormatting sqref="F11:F117">
    <cfRule type="cellIs" dxfId="92" priority="28" operator="equal">
      <formula>"nc"</formula>
    </cfRule>
  </conditionalFormatting>
  <conditionalFormatting sqref="F11:F117">
    <cfRule type="cellIs" dxfId="91" priority="29" operator="equal">
      <formula>"nt"</formula>
    </cfRule>
  </conditionalFormatting>
  <conditionalFormatting sqref="G12:G117">
    <cfRule type="cellIs" dxfId="90" priority="4" operator="equal">
      <formula>"d"</formula>
    </cfRule>
  </conditionalFormatting>
  <conditionalFormatting sqref="O4:S4">
    <cfRule type="cellIs" dxfId="89" priority="3" operator="equal">
      <formula>"NT"</formula>
    </cfRule>
  </conditionalFormatting>
  <conditionalFormatting sqref="O4:S4">
    <cfRule type="cellIs" dxfId="88" priority="23" operator="equal">
      <formula>"C"</formula>
    </cfRule>
  </conditionalFormatting>
  <conditionalFormatting sqref="O4:S4">
    <cfRule type="cellIs" dxfId="87" priority="24" operator="equal">
      <formula>"NC"</formula>
    </cfRule>
  </conditionalFormatting>
  <conditionalFormatting sqref="O4:S4">
    <cfRule type="cellIs" dxfId="86" priority="25" operator="equal">
      <formula>"NA"</formula>
    </cfRule>
  </conditionalFormatting>
  <conditionalFormatting sqref="O4:S4">
    <cfRule type="cellIs" dxfId="85" priority="26" operator="equal">
      <formula>"NT"</formula>
    </cfRule>
  </conditionalFormatting>
  <dataValidations count="3">
    <dataValidation type="list" allowBlank="1" showErrorMessage="1" sqref="F54:F55" xr:uid="{00D500CB-0031-4C81-9A25-004A00AE003E}">
      <formula1>"nt,na,c"</formula1>
    </dataValidation>
    <dataValidation type="list" allowBlank="1" showErrorMessage="1" sqref="F12:F53 F56:F117" xr:uid="{00A000F6-0095-4CC7-AE0C-00AF001600BC}">
      <formula1>"nt,na,c,nc"</formula1>
    </dataValidation>
    <dataValidation type="list" allowBlank="1" sqref="G12:G117" xr:uid="{00F00064-0096-4155-BD03-00B700F000B6}">
      <formula1>"d"</formula1>
    </dataValidation>
  </dataValidations>
  <hyperlinks>
    <hyperlink ref="L54" r:id="rId1" xr:uid="{00000000-0004-0000-1A00-000000000000}"/>
    <hyperlink ref="L55" r:id="rId2" xr:uid="{00000000-0004-0000-1A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A00-000000000000}">
          <x14:formula1>
            <xm:f>Paramètres!$A$2:$A$5</xm:f>
          </x14:formula1>
          <xm:sqref>H12:H117</xm:sqref>
        </x14:dataValidation>
        <x14:dataValidation type="list" allowBlank="1" xr:uid="{00000000-0002-0000-1A00-000001000000}">
          <x14:formula1>
            <xm:f>Paramètres!$D$2:$D$5</xm:f>
          </x14:formula1>
          <xm:sqref>I12:I117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666666"/>
    <outlinePr summaryBelow="0" summaryRight="0"/>
  </sheetPr>
  <dimension ref="A1:AC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9" width="16.33203125" customWidth="1"/>
  </cols>
  <sheetData>
    <row r="1" spans="1:29" ht="0.75" customHeight="1" x14ac:dyDescent="0.3">
      <c r="A1" s="257"/>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row>
    <row r="2" spans="1:29" ht="16.5" customHeight="1" x14ac:dyDescent="0.3">
      <c r="A2" s="260"/>
      <c r="B2" s="261" t="str">
        <f>F4</f>
        <v>P20</v>
      </c>
      <c r="C2" s="262">
        <f>Echantillon!C32</f>
        <v>0</v>
      </c>
      <c r="D2" s="263"/>
      <c r="E2" s="263"/>
      <c r="F2" s="264"/>
      <c r="G2" s="265"/>
      <c r="H2" s="265"/>
      <c r="I2" s="265"/>
      <c r="J2" s="265"/>
      <c r="K2" s="266"/>
      <c r="L2" s="266"/>
      <c r="M2" s="267"/>
      <c r="N2" s="267"/>
      <c r="O2" s="258"/>
      <c r="P2" s="258"/>
      <c r="Q2" s="258"/>
      <c r="R2" s="258"/>
      <c r="S2" s="258"/>
      <c r="T2" s="258"/>
      <c r="U2" s="258"/>
      <c r="V2" s="258"/>
      <c r="W2" s="258"/>
      <c r="X2" s="258"/>
      <c r="Y2" s="258"/>
      <c r="Z2" s="258"/>
      <c r="AA2" s="258"/>
      <c r="AB2" s="258"/>
      <c r="AC2" s="258"/>
    </row>
    <row r="3" spans="1:29" ht="18.75" customHeight="1" x14ac:dyDescent="0.3">
      <c r="A3" s="260"/>
      <c r="B3" s="261" t="s">
        <v>490</v>
      </c>
      <c r="C3" s="387" t="str">
        <f>HYPERLINK(Echantillon!D32)</f>
        <v/>
      </c>
      <c r="D3" s="326"/>
      <c r="E3" s="326"/>
      <c r="F3" s="326"/>
      <c r="G3" s="265"/>
      <c r="H3" s="265"/>
      <c r="I3" s="265"/>
      <c r="J3" s="265"/>
      <c r="K3" s="265"/>
      <c r="L3" s="265"/>
      <c r="M3" s="258"/>
      <c r="N3" s="258"/>
      <c r="O3" s="258"/>
      <c r="P3" s="258"/>
      <c r="Q3" s="258"/>
      <c r="R3" s="258"/>
      <c r="S3" s="258"/>
      <c r="T3" s="258"/>
      <c r="U3" s="258"/>
      <c r="V3" s="258"/>
      <c r="W3" s="258"/>
      <c r="X3" s="258"/>
      <c r="Y3" s="258"/>
      <c r="Z3" s="258"/>
      <c r="AA3" s="258"/>
      <c r="AB3" s="258"/>
      <c r="AC3" s="258"/>
    </row>
    <row r="4" spans="1:29" ht="16.5" customHeight="1" x14ac:dyDescent="0.3">
      <c r="A4" s="257"/>
      <c r="B4" s="388" t="s">
        <v>147</v>
      </c>
      <c r="C4" s="389" t="s">
        <v>491</v>
      </c>
      <c r="D4" s="389" t="s">
        <v>150</v>
      </c>
      <c r="E4" s="268" t="s">
        <v>151</v>
      </c>
      <c r="F4" s="268" t="str">
        <f>Echantillon!B32</f>
        <v>P20</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c r="V4" s="275" t="s">
        <v>160</v>
      </c>
      <c r="W4" s="259"/>
      <c r="X4" s="259"/>
      <c r="Y4" s="259"/>
      <c r="Z4" s="259"/>
      <c r="AA4" s="259"/>
      <c r="AB4" s="259"/>
      <c r="AC4" s="259"/>
    </row>
    <row r="5" spans="1:29"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 t="shared" ref="U5:V5" si="2">T5</f>
        <v>-</v>
      </c>
      <c r="V5" s="279" t="str">
        <f t="shared" si="2"/>
        <v>-</v>
      </c>
      <c r="W5" s="258"/>
      <c r="X5" s="258"/>
      <c r="Y5" s="258"/>
      <c r="Z5" s="258"/>
      <c r="AA5" s="258"/>
      <c r="AB5" s="258"/>
      <c r="AC5" s="258"/>
    </row>
    <row r="6" spans="1:29"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 t="shared" ref="U6:V6" si="3">IF(S6&gt;0,SUM(O5:O6)/SUM(S5:S6),"-")</f>
        <v>-</v>
      </c>
      <c r="V6" s="103" t="e">
        <f t="shared" si="3"/>
        <v>#DIV/0!</v>
      </c>
      <c r="W6" s="258"/>
      <c r="X6" s="258"/>
      <c r="Y6" s="258"/>
      <c r="Z6" s="258"/>
      <c r="AA6" s="258"/>
      <c r="AB6" s="258"/>
      <c r="AC6" s="258"/>
    </row>
    <row r="7" spans="1:29"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 t="shared" ref="U7:V7" si="4">IF(S7&gt;0,SUM(O5:O7)/SUM(S5:S7),"-")</f>
        <v>-</v>
      </c>
      <c r="V7" s="279" t="e">
        <f t="shared" si="4"/>
        <v>#DIV/0!</v>
      </c>
      <c r="W7" s="258"/>
      <c r="X7" s="258"/>
      <c r="Y7" s="258"/>
      <c r="Z7" s="258"/>
      <c r="AA7" s="258"/>
      <c r="AB7" s="258"/>
      <c r="AC7" s="258"/>
    </row>
    <row r="8" spans="1:29" ht="16.5" customHeight="1" x14ac:dyDescent="0.3">
      <c r="A8" s="257"/>
      <c r="B8" s="351"/>
      <c r="C8" s="351"/>
      <c r="D8" s="351"/>
      <c r="E8" s="268" t="s">
        <v>156</v>
      </c>
      <c r="F8" s="268">
        <f>COUNTIF(F12:F117,"nt")</f>
        <v>106</v>
      </c>
      <c r="G8" s="351"/>
      <c r="H8" s="351"/>
      <c r="I8" s="351"/>
      <c r="J8" s="351"/>
      <c r="K8" s="351"/>
      <c r="L8" s="351"/>
      <c r="M8" s="258"/>
      <c r="N8" s="280" t="s">
        <v>498</v>
      </c>
      <c r="O8" s="281">
        <f t="shared" ref="O8:S8" si="5">SUM(O5:O7)</f>
        <v>0</v>
      </c>
      <c r="P8" s="281">
        <f t="shared" si="5"/>
        <v>0</v>
      </c>
      <c r="Q8" s="281">
        <f t="shared" si="5"/>
        <v>0</v>
      </c>
      <c r="R8" s="281">
        <f t="shared" si="5"/>
        <v>106</v>
      </c>
      <c r="S8" s="282">
        <f t="shared" si="5"/>
        <v>0</v>
      </c>
      <c r="T8" s="278"/>
      <c r="U8" s="276"/>
      <c r="V8" s="276"/>
      <c r="W8" s="258"/>
      <c r="X8" s="258"/>
      <c r="Y8" s="258"/>
      <c r="Z8" s="258"/>
      <c r="AA8" s="258"/>
      <c r="AB8" s="258"/>
      <c r="AC8" s="258"/>
    </row>
    <row r="9" spans="1:29"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c r="V9" s="258"/>
      <c r="W9" s="258"/>
      <c r="X9" s="258"/>
      <c r="Y9" s="258"/>
      <c r="Z9" s="258"/>
      <c r="AA9" s="258"/>
      <c r="AB9" s="258"/>
      <c r="AC9" s="258"/>
    </row>
    <row r="10" spans="1:29"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c r="V10" s="258"/>
      <c r="W10" s="258"/>
      <c r="X10" s="258"/>
      <c r="Y10" s="258"/>
      <c r="Z10" s="258"/>
      <c r="AA10" s="258"/>
      <c r="AB10" s="258"/>
      <c r="AC10" s="258"/>
    </row>
    <row r="11" spans="1:29" ht="13.8" x14ac:dyDescent="0.3">
      <c r="A11" s="257"/>
      <c r="B11" s="219"/>
      <c r="C11" s="219"/>
      <c r="D11" s="219"/>
      <c r="E11" s="284"/>
      <c r="F11" s="219"/>
      <c r="G11" s="219"/>
      <c r="H11" s="285"/>
      <c r="I11" s="285"/>
      <c r="J11" s="285"/>
      <c r="K11" s="285"/>
      <c r="L11" s="285"/>
      <c r="M11" s="258"/>
      <c r="N11" s="258"/>
      <c r="O11" s="258"/>
      <c r="P11" s="258"/>
      <c r="Q11" s="258"/>
      <c r="R11" s="258"/>
      <c r="S11" s="258"/>
      <c r="T11" s="258"/>
      <c r="U11" s="258"/>
      <c r="V11" s="258"/>
      <c r="W11" s="258"/>
      <c r="X11" s="258"/>
      <c r="Y11" s="258"/>
      <c r="Z11" s="258"/>
      <c r="AA11" s="258"/>
      <c r="AB11" s="258"/>
      <c r="AC11" s="258"/>
    </row>
    <row r="12" spans="1:29"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113</v>
      </c>
      <c r="G12" s="276"/>
      <c r="H12" s="22"/>
      <c r="I12" s="22"/>
      <c r="J12" s="22"/>
      <c r="K12" s="22"/>
      <c r="L12" s="22"/>
      <c r="M12" s="258"/>
      <c r="N12" s="258"/>
      <c r="O12" s="258"/>
      <c r="P12" s="258"/>
      <c r="Q12" s="258"/>
      <c r="R12" s="258"/>
      <c r="S12" s="258"/>
      <c r="T12" s="258"/>
      <c r="U12" s="258"/>
      <c r="V12" s="258"/>
      <c r="W12" s="258"/>
      <c r="X12" s="258"/>
      <c r="Y12" s="258"/>
      <c r="Z12" s="258"/>
      <c r="AA12" s="258"/>
      <c r="AB12" s="258"/>
      <c r="AC12" s="258"/>
    </row>
    <row r="13" spans="1:29"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113</v>
      </c>
      <c r="G13" s="276"/>
      <c r="H13" s="22"/>
      <c r="I13" s="22"/>
      <c r="J13" s="22"/>
      <c r="K13" s="22"/>
      <c r="L13" s="22"/>
      <c r="M13" s="258"/>
      <c r="N13" s="258"/>
      <c r="O13" s="258"/>
      <c r="P13" s="258"/>
      <c r="Q13" s="258"/>
      <c r="R13" s="258"/>
      <c r="S13" s="258"/>
      <c r="T13" s="258"/>
      <c r="U13" s="258"/>
      <c r="V13" s="258"/>
      <c r="W13" s="258"/>
      <c r="X13" s="258"/>
      <c r="Y13" s="258"/>
      <c r="Z13" s="258"/>
      <c r="AA13" s="258"/>
      <c r="AB13" s="258"/>
      <c r="AC13" s="258"/>
    </row>
    <row r="14" spans="1:29"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113</v>
      </c>
      <c r="G14" s="276"/>
      <c r="H14" s="22"/>
      <c r="I14" s="22"/>
      <c r="J14" s="22"/>
      <c r="K14" s="22"/>
      <c r="L14" s="22"/>
      <c r="M14" s="258"/>
      <c r="N14" s="258"/>
      <c r="O14" s="258"/>
      <c r="P14" s="258"/>
      <c r="Q14" s="258"/>
      <c r="R14" s="258"/>
      <c r="S14" s="258"/>
      <c r="T14" s="258"/>
      <c r="U14" s="258"/>
      <c r="V14" s="258"/>
      <c r="W14" s="258"/>
      <c r="X14" s="258"/>
      <c r="Y14" s="258"/>
      <c r="Z14" s="258"/>
      <c r="AA14" s="258"/>
      <c r="AB14" s="258"/>
      <c r="AC14" s="258"/>
    </row>
    <row r="15" spans="1:29"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113</v>
      </c>
      <c r="G15" s="276"/>
      <c r="H15" s="22"/>
      <c r="I15" s="22"/>
      <c r="J15" s="22"/>
      <c r="K15" s="22"/>
      <c r="L15" s="22"/>
      <c r="M15" s="258"/>
      <c r="N15" s="258"/>
      <c r="O15" s="258"/>
      <c r="P15" s="258"/>
      <c r="Q15" s="258"/>
      <c r="R15" s="258"/>
      <c r="S15" s="258"/>
      <c r="T15" s="258"/>
      <c r="U15" s="258"/>
      <c r="V15" s="258"/>
      <c r="W15" s="258"/>
      <c r="X15" s="258"/>
      <c r="Y15" s="258"/>
      <c r="Z15" s="258"/>
      <c r="AA15" s="258"/>
      <c r="AB15" s="258"/>
      <c r="AC15" s="258"/>
    </row>
    <row r="16" spans="1:29"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113</v>
      </c>
      <c r="G16" s="276"/>
      <c r="H16" s="22"/>
      <c r="I16" s="22"/>
      <c r="J16" s="22"/>
      <c r="K16" s="22"/>
      <c r="L16" s="22"/>
      <c r="M16" s="258"/>
      <c r="N16" s="258"/>
      <c r="O16" s="258"/>
      <c r="P16" s="258"/>
      <c r="Q16" s="258"/>
      <c r="R16" s="258"/>
      <c r="S16" s="258"/>
      <c r="T16" s="258"/>
      <c r="U16" s="258"/>
      <c r="V16" s="258"/>
      <c r="W16" s="258"/>
      <c r="X16" s="258"/>
      <c r="Y16" s="258"/>
      <c r="Z16" s="258"/>
      <c r="AA16" s="258"/>
      <c r="AB16" s="258"/>
      <c r="AC16" s="258"/>
    </row>
    <row r="17" spans="1:29"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113</v>
      </c>
      <c r="G17" s="276"/>
      <c r="H17" s="22"/>
      <c r="I17" s="22"/>
      <c r="J17" s="22"/>
      <c r="K17" s="22"/>
      <c r="L17" s="22"/>
      <c r="M17" s="258"/>
      <c r="N17" s="258"/>
      <c r="O17" s="258"/>
      <c r="P17" s="258"/>
      <c r="Q17" s="258"/>
      <c r="R17" s="258"/>
      <c r="S17" s="258"/>
      <c r="T17" s="258"/>
      <c r="U17" s="258"/>
      <c r="V17" s="258"/>
      <c r="W17" s="258"/>
      <c r="X17" s="258"/>
      <c r="Y17" s="258"/>
      <c r="Z17" s="258"/>
      <c r="AA17" s="258"/>
      <c r="AB17" s="258"/>
      <c r="AC17" s="258"/>
    </row>
    <row r="18" spans="1:29"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113</v>
      </c>
      <c r="G18" s="276"/>
      <c r="H18" s="22"/>
      <c r="I18" s="22"/>
      <c r="J18" s="22"/>
      <c r="K18" s="22"/>
      <c r="L18" s="22"/>
      <c r="M18" s="293"/>
      <c r="N18" s="293"/>
      <c r="O18" s="293"/>
      <c r="P18" s="293"/>
      <c r="Q18" s="293"/>
      <c r="R18" s="293"/>
      <c r="S18" s="293"/>
      <c r="T18" s="293"/>
      <c r="U18" s="293"/>
      <c r="V18" s="293"/>
      <c r="W18" s="293"/>
      <c r="X18" s="293"/>
      <c r="Y18" s="293"/>
      <c r="Z18" s="293"/>
      <c r="AA18" s="293"/>
      <c r="AB18" s="293"/>
      <c r="AC18" s="293"/>
    </row>
    <row r="19" spans="1:29"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113</v>
      </c>
      <c r="G19" s="276"/>
      <c r="H19" s="22"/>
      <c r="I19" s="22"/>
      <c r="J19" s="22"/>
      <c r="K19" s="22"/>
      <c r="L19" s="22"/>
      <c r="M19" s="257"/>
      <c r="N19" s="257"/>
      <c r="O19" s="257"/>
      <c r="P19" s="257"/>
      <c r="Q19" s="257"/>
      <c r="R19" s="257"/>
      <c r="S19" s="294"/>
      <c r="T19" s="258"/>
      <c r="U19" s="258"/>
      <c r="V19" s="258"/>
      <c r="W19" s="258"/>
      <c r="X19" s="258"/>
      <c r="Y19" s="258"/>
      <c r="Z19" s="258"/>
      <c r="AA19" s="258"/>
      <c r="AB19" s="258"/>
      <c r="AC19" s="258"/>
    </row>
    <row r="20" spans="1:29"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113</v>
      </c>
      <c r="G20" s="276"/>
      <c r="H20" s="22"/>
      <c r="I20" s="22"/>
      <c r="J20" s="22"/>
      <c r="K20" s="22"/>
      <c r="L20" s="22"/>
      <c r="M20" s="258"/>
      <c r="N20" s="258"/>
      <c r="O20" s="258"/>
      <c r="P20" s="258"/>
      <c r="Q20" s="258"/>
      <c r="R20" s="258"/>
      <c r="S20" s="258"/>
      <c r="T20" s="258"/>
      <c r="U20" s="258"/>
      <c r="V20" s="258"/>
      <c r="W20" s="258"/>
      <c r="X20" s="258"/>
      <c r="Y20" s="258"/>
      <c r="Z20" s="258"/>
      <c r="AA20" s="258"/>
      <c r="AB20" s="258"/>
      <c r="AC20" s="258"/>
    </row>
    <row r="21" spans="1:29" ht="62.25" customHeight="1" x14ac:dyDescent="0.3">
      <c r="A21" s="390" t="s">
        <v>86</v>
      </c>
      <c r="B21" s="286" t="str">
        <f>Résultats!B22</f>
        <v>2.1</v>
      </c>
      <c r="C21" s="276" t="str">
        <f>Résultats!C22</f>
        <v>A</v>
      </c>
      <c r="D21" s="276">
        <f>Résultats!E22</f>
        <v>0</v>
      </c>
      <c r="E21" s="287" t="str">
        <f>Résultats!F22</f>
        <v>Chaque cadre a-t-il un titre de cadre ?</v>
      </c>
      <c r="F21" s="276" t="s">
        <v>113</v>
      </c>
      <c r="G21" s="276"/>
      <c r="H21" s="22"/>
      <c r="I21" s="22"/>
      <c r="J21" s="22"/>
      <c r="K21" s="22"/>
      <c r="L21" s="22"/>
      <c r="M21" s="258"/>
      <c r="N21" s="258"/>
      <c r="O21" s="258"/>
      <c r="P21" s="258"/>
      <c r="Q21" s="258"/>
      <c r="R21" s="258"/>
      <c r="S21" s="258"/>
      <c r="T21" s="258"/>
      <c r="U21" s="258"/>
      <c r="V21" s="258"/>
      <c r="W21" s="258"/>
      <c r="X21" s="258"/>
      <c r="Y21" s="258"/>
      <c r="Z21" s="258"/>
      <c r="AA21" s="258"/>
      <c r="AB21" s="258"/>
      <c r="AC21" s="258"/>
    </row>
    <row r="22" spans="1:29"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113</v>
      </c>
      <c r="G22" s="276"/>
      <c r="H22" s="22"/>
      <c r="I22" s="22"/>
      <c r="J22" s="22"/>
      <c r="K22" s="22"/>
      <c r="L22" s="22"/>
      <c r="M22" s="258"/>
      <c r="N22" s="258"/>
      <c r="O22" s="258"/>
      <c r="P22" s="258"/>
      <c r="Q22" s="258"/>
      <c r="R22" s="258"/>
      <c r="S22" s="258"/>
      <c r="T22" s="258"/>
      <c r="U22" s="258"/>
      <c r="V22" s="258"/>
      <c r="W22" s="258"/>
      <c r="X22" s="258"/>
      <c r="Y22" s="258"/>
      <c r="Z22" s="258"/>
      <c r="AA22" s="258"/>
      <c r="AB22" s="258"/>
      <c r="AC22" s="258"/>
    </row>
    <row r="23" spans="1:29"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113</v>
      </c>
      <c r="G23" s="276"/>
      <c r="H23" s="22"/>
      <c r="I23" s="22"/>
      <c r="J23" s="22"/>
      <c r="K23" s="22"/>
      <c r="L23" s="22"/>
      <c r="M23" s="258"/>
      <c r="N23" s="258"/>
      <c r="O23" s="258"/>
      <c r="P23" s="258"/>
      <c r="Q23" s="258"/>
      <c r="R23" s="258"/>
      <c r="S23" s="258"/>
      <c r="T23" s="258"/>
      <c r="U23" s="258"/>
      <c r="V23" s="258"/>
      <c r="W23" s="258"/>
      <c r="X23" s="258"/>
      <c r="Y23" s="258"/>
      <c r="Z23" s="258"/>
      <c r="AA23" s="258"/>
      <c r="AB23" s="258"/>
      <c r="AC23" s="258"/>
    </row>
    <row r="24" spans="1:29"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113</v>
      </c>
      <c r="G24" s="276"/>
      <c r="H24" s="22"/>
      <c r="I24" s="22"/>
      <c r="J24" s="22"/>
      <c r="K24" s="22"/>
      <c r="L24" s="22"/>
      <c r="M24" s="258"/>
      <c r="N24" s="258"/>
      <c r="O24" s="258"/>
      <c r="P24" s="258"/>
      <c r="Q24" s="258"/>
      <c r="R24" s="258"/>
      <c r="S24" s="258"/>
      <c r="T24" s="258"/>
      <c r="U24" s="258"/>
      <c r="V24" s="258"/>
      <c r="W24" s="258"/>
      <c r="X24" s="258"/>
      <c r="Y24" s="258"/>
      <c r="Z24" s="258"/>
      <c r="AA24" s="258"/>
      <c r="AB24" s="258"/>
      <c r="AC24" s="258"/>
    </row>
    <row r="25" spans="1:29"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113</v>
      </c>
      <c r="G25" s="276"/>
      <c r="H25" s="22"/>
      <c r="I25" s="22"/>
      <c r="J25" s="22"/>
      <c r="K25" s="22"/>
      <c r="L25" s="22"/>
      <c r="M25" s="258"/>
      <c r="N25" s="258"/>
      <c r="O25" s="258"/>
      <c r="P25" s="258"/>
      <c r="Q25" s="258"/>
      <c r="R25" s="258"/>
      <c r="S25" s="258"/>
      <c r="T25" s="258"/>
      <c r="U25" s="258"/>
      <c r="V25" s="258"/>
      <c r="W25" s="258"/>
      <c r="X25" s="258"/>
      <c r="Y25" s="258"/>
      <c r="Z25" s="258"/>
      <c r="AA25" s="258"/>
      <c r="AB25" s="258"/>
      <c r="AC25" s="258"/>
    </row>
    <row r="26" spans="1:29"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113</v>
      </c>
      <c r="G26" s="276"/>
      <c r="H26" s="22"/>
      <c r="I26" s="22"/>
      <c r="J26" s="22"/>
      <c r="K26" s="22"/>
      <c r="L26" s="22"/>
      <c r="M26" s="258"/>
      <c r="N26" s="258"/>
      <c r="O26" s="258"/>
      <c r="P26" s="258"/>
      <c r="Q26" s="258"/>
      <c r="R26" s="258"/>
      <c r="S26" s="258"/>
      <c r="T26" s="258"/>
      <c r="U26" s="258"/>
      <c r="V26" s="258"/>
      <c r="W26" s="258"/>
      <c r="X26" s="258"/>
      <c r="Y26" s="258"/>
      <c r="Z26" s="258"/>
      <c r="AA26" s="258"/>
      <c r="AB26" s="258"/>
      <c r="AC26" s="258"/>
    </row>
    <row r="27" spans="1:29"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113</v>
      </c>
      <c r="G27" s="276"/>
      <c r="H27" s="22"/>
      <c r="I27" s="22"/>
      <c r="J27" s="22"/>
      <c r="K27" s="22"/>
      <c r="L27" s="22"/>
      <c r="M27" s="258"/>
      <c r="N27" s="258"/>
      <c r="O27" s="258"/>
      <c r="P27" s="258"/>
      <c r="Q27" s="258"/>
      <c r="R27" s="258"/>
      <c r="S27" s="258"/>
      <c r="T27" s="258"/>
      <c r="U27" s="258"/>
      <c r="V27" s="258"/>
      <c r="W27" s="258"/>
      <c r="X27" s="258"/>
      <c r="Y27" s="258"/>
      <c r="Z27" s="258"/>
      <c r="AA27" s="258"/>
      <c r="AB27" s="258"/>
      <c r="AC27" s="258"/>
    </row>
    <row r="28" spans="1:29"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113</v>
      </c>
      <c r="G28" s="276"/>
      <c r="H28" s="22"/>
      <c r="I28" s="22"/>
      <c r="J28" s="22"/>
      <c r="K28" s="22"/>
      <c r="L28" s="22"/>
      <c r="M28" s="258"/>
      <c r="N28" s="258"/>
      <c r="O28" s="258"/>
      <c r="P28" s="258"/>
      <c r="Q28" s="258"/>
      <c r="R28" s="258"/>
      <c r="S28" s="258"/>
      <c r="T28" s="258"/>
      <c r="U28" s="258"/>
      <c r="V28" s="258"/>
      <c r="W28" s="258"/>
      <c r="X28" s="258"/>
      <c r="Y28" s="258"/>
      <c r="Z28" s="258"/>
      <c r="AA28" s="258"/>
      <c r="AB28" s="258"/>
      <c r="AC28" s="258"/>
    </row>
    <row r="29" spans="1:29"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113</v>
      </c>
      <c r="G29" s="276"/>
      <c r="H29" s="22"/>
      <c r="I29" s="22"/>
      <c r="J29" s="22"/>
      <c r="K29" s="22"/>
      <c r="L29" s="22"/>
      <c r="M29" s="258"/>
      <c r="N29" s="258"/>
      <c r="O29" s="258"/>
      <c r="P29" s="258"/>
      <c r="Q29" s="258"/>
      <c r="R29" s="258"/>
      <c r="S29" s="258"/>
      <c r="T29" s="258"/>
      <c r="U29" s="258"/>
      <c r="V29" s="258"/>
      <c r="W29" s="258"/>
      <c r="X29" s="258"/>
      <c r="Y29" s="258"/>
      <c r="Z29" s="258"/>
      <c r="AA29" s="258"/>
      <c r="AB29" s="258"/>
      <c r="AC29" s="258"/>
    </row>
    <row r="30" spans="1:29"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113</v>
      </c>
      <c r="G30" s="276"/>
      <c r="H30" s="22"/>
      <c r="I30" s="22"/>
      <c r="J30" s="22"/>
      <c r="K30" s="22"/>
      <c r="L30" s="22"/>
      <c r="M30" s="258"/>
      <c r="N30" s="258"/>
      <c r="O30" s="258"/>
      <c r="P30" s="258"/>
      <c r="Q30" s="258"/>
      <c r="R30" s="258"/>
      <c r="S30" s="258"/>
      <c r="T30" s="258"/>
      <c r="U30" s="258"/>
      <c r="V30" s="258"/>
      <c r="W30" s="258"/>
      <c r="X30" s="258"/>
      <c r="Y30" s="258"/>
      <c r="Z30" s="258"/>
      <c r="AA30" s="258"/>
      <c r="AB30" s="258"/>
      <c r="AC30" s="258"/>
    </row>
    <row r="31" spans="1:29"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113</v>
      </c>
      <c r="G31" s="276"/>
      <c r="H31" s="22"/>
      <c r="I31" s="22"/>
      <c r="J31" s="22"/>
      <c r="K31" s="22"/>
      <c r="L31" s="22"/>
      <c r="M31" s="258"/>
      <c r="N31" s="258"/>
      <c r="O31" s="258"/>
      <c r="P31" s="258"/>
      <c r="Q31" s="258"/>
      <c r="R31" s="258"/>
      <c r="S31" s="258"/>
      <c r="T31" s="258"/>
      <c r="U31" s="258"/>
      <c r="V31" s="258"/>
      <c r="W31" s="258"/>
      <c r="X31" s="258"/>
      <c r="Y31" s="258"/>
      <c r="Z31" s="258"/>
      <c r="AA31" s="258"/>
      <c r="AB31" s="258"/>
      <c r="AC31" s="258"/>
    </row>
    <row r="32" spans="1:29"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113</v>
      </c>
      <c r="G32" s="276"/>
      <c r="H32" s="22"/>
      <c r="I32" s="22"/>
      <c r="J32" s="22"/>
      <c r="K32" s="22"/>
      <c r="L32" s="22"/>
      <c r="M32" s="258"/>
      <c r="N32" s="258"/>
      <c r="O32" s="258"/>
      <c r="P32" s="258"/>
      <c r="Q32" s="258"/>
      <c r="R32" s="258"/>
      <c r="S32" s="258"/>
      <c r="T32" s="258"/>
      <c r="U32" s="258"/>
      <c r="V32" s="258"/>
      <c r="W32" s="258"/>
      <c r="X32" s="258"/>
      <c r="Y32" s="258"/>
      <c r="Z32" s="258"/>
      <c r="AA32" s="258"/>
      <c r="AB32" s="258"/>
      <c r="AC32" s="258"/>
    </row>
    <row r="33" spans="1:29"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113</v>
      </c>
      <c r="G33" s="276"/>
      <c r="H33" s="22"/>
      <c r="I33" s="22"/>
      <c r="J33" s="22"/>
      <c r="K33" s="22"/>
      <c r="L33" s="22"/>
      <c r="M33" s="258"/>
      <c r="N33" s="258"/>
      <c r="O33" s="258"/>
      <c r="P33" s="258"/>
      <c r="Q33" s="258"/>
      <c r="R33" s="258"/>
      <c r="S33" s="258"/>
      <c r="T33" s="258"/>
      <c r="U33" s="258"/>
      <c r="V33" s="258"/>
      <c r="W33" s="258"/>
      <c r="X33" s="258"/>
      <c r="Y33" s="258"/>
      <c r="Z33" s="258"/>
      <c r="AA33" s="258"/>
      <c r="AB33" s="258"/>
      <c r="AC33" s="258"/>
    </row>
    <row r="34" spans="1:29"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113</v>
      </c>
      <c r="G34" s="276"/>
      <c r="H34" s="22"/>
      <c r="I34" s="22"/>
      <c r="J34" s="22"/>
      <c r="K34" s="22"/>
      <c r="L34" s="22"/>
      <c r="M34" s="258"/>
      <c r="N34" s="258"/>
      <c r="O34" s="258"/>
      <c r="P34" s="258"/>
      <c r="Q34" s="258"/>
      <c r="R34" s="258"/>
      <c r="S34" s="258"/>
      <c r="T34" s="258"/>
      <c r="U34" s="258"/>
      <c r="V34" s="258"/>
      <c r="W34" s="258"/>
      <c r="X34" s="258"/>
      <c r="Y34" s="258"/>
      <c r="Z34" s="258"/>
      <c r="AA34" s="258"/>
      <c r="AB34" s="258"/>
      <c r="AC34" s="258"/>
    </row>
    <row r="35" spans="1:29"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113</v>
      </c>
      <c r="G35" s="276"/>
      <c r="H35" s="22"/>
      <c r="I35" s="22"/>
      <c r="J35" s="22"/>
      <c r="K35" s="22"/>
      <c r="L35" s="22"/>
      <c r="M35" s="258"/>
      <c r="N35" s="258"/>
      <c r="O35" s="258"/>
      <c r="P35" s="258"/>
      <c r="Q35" s="258"/>
      <c r="R35" s="258"/>
      <c r="S35" s="258"/>
      <c r="T35" s="258"/>
      <c r="U35" s="258"/>
      <c r="V35" s="258"/>
      <c r="W35" s="258"/>
      <c r="X35" s="258"/>
      <c r="Y35" s="258"/>
      <c r="Z35" s="258"/>
      <c r="AA35" s="258"/>
      <c r="AB35" s="258"/>
      <c r="AC35" s="258"/>
    </row>
    <row r="36" spans="1:29"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113</v>
      </c>
      <c r="G36" s="276"/>
      <c r="H36" s="22"/>
      <c r="I36" s="22"/>
      <c r="J36" s="22"/>
      <c r="K36" s="22"/>
      <c r="L36" s="22"/>
      <c r="M36" s="258"/>
      <c r="N36" s="258"/>
      <c r="O36" s="258"/>
      <c r="P36" s="258"/>
      <c r="Q36" s="258"/>
      <c r="R36" s="258"/>
      <c r="S36" s="258"/>
      <c r="T36" s="258"/>
      <c r="U36" s="258"/>
      <c r="V36" s="258"/>
      <c r="W36" s="258"/>
      <c r="X36" s="258"/>
      <c r="Y36" s="258"/>
      <c r="Z36" s="258"/>
      <c r="AA36" s="258"/>
      <c r="AB36" s="258"/>
      <c r="AC36" s="258"/>
    </row>
    <row r="37" spans="1:29"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113</v>
      </c>
      <c r="G37" s="276"/>
      <c r="H37" s="22"/>
      <c r="I37" s="22"/>
      <c r="J37" s="22"/>
      <c r="K37" s="22"/>
      <c r="L37" s="22"/>
      <c r="M37" s="258"/>
      <c r="N37" s="258"/>
      <c r="O37" s="258"/>
      <c r="P37" s="258"/>
      <c r="Q37" s="258"/>
      <c r="R37" s="258"/>
      <c r="S37" s="258"/>
      <c r="T37" s="258"/>
      <c r="U37" s="258"/>
      <c r="V37" s="258"/>
      <c r="W37" s="258"/>
      <c r="X37" s="258"/>
      <c r="Y37" s="258"/>
      <c r="Z37" s="258"/>
      <c r="AA37" s="258"/>
      <c r="AB37" s="258"/>
      <c r="AC37" s="258"/>
    </row>
    <row r="38" spans="1:29"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113</v>
      </c>
      <c r="G38" s="276"/>
      <c r="H38" s="22"/>
      <c r="I38" s="22"/>
      <c r="J38" s="22"/>
      <c r="K38" s="22"/>
      <c r="L38" s="22"/>
      <c r="M38" s="258"/>
      <c r="N38" s="258"/>
      <c r="O38" s="258"/>
      <c r="P38" s="258"/>
      <c r="Q38" s="258"/>
      <c r="R38" s="258"/>
      <c r="S38" s="258"/>
      <c r="T38" s="258"/>
      <c r="U38" s="258"/>
      <c r="V38" s="258"/>
      <c r="W38" s="258"/>
      <c r="X38" s="258"/>
      <c r="Y38" s="258"/>
      <c r="Z38" s="258"/>
      <c r="AA38" s="258"/>
      <c r="AB38" s="258"/>
      <c r="AC38" s="258"/>
    </row>
    <row r="39" spans="1:29"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113</v>
      </c>
      <c r="G39" s="276"/>
      <c r="H39" s="22"/>
      <c r="I39" s="22"/>
      <c r="J39" s="22"/>
      <c r="K39" s="22"/>
      <c r="L39" s="22"/>
      <c r="M39" s="258"/>
      <c r="N39" s="258"/>
      <c r="O39" s="258"/>
      <c r="P39" s="258"/>
      <c r="Q39" s="258"/>
      <c r="R39" s="258"/>
      <c r="S39" s="258"/>
      <c r="T39" s="258"/>
      <c r="U39" s="258"/>
      <c r="V39" s="258"/>
      <c r="W39" s="258"/>
      <c r="X39" s="258"/>
      <c r="Y39" s="258"/>
      <c r="Z39" s="258"/>
      <c r="AA39" s="258"/>
      <c r="AB39" s="258"/>
      <c r="AC39" s="258"/>
    </row>
    <row r="40" spans="1:29"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113</v>
      </c>
      <c r="G40" s="276"/>
      <c r="H40" s="22"/>
      <c r="I40" s="22"/>
      <c r="J40" s="22"/>
      <c r="K40" s="22"/>
      <c r="L40" s="22"/>
      <c r="M40" s="258"/>
      <c r="N40" s="258"/>
      <c r="O40" s="258"/>
      <c r="P40" s="258"/>
      <c r="Q40" s="258"/>
      <c r="R40" s="258"/>
      <c r="S40" s="258"/>
      <c r="T40" s="258"/>
      <c r="U40" s="258"/>
      <c r="V40" s="258"/>
      <c r="W40" s="258"/>
      <c r="X40" s="258"/>
      <c r="Y40" s="258"/>
      <c r="Z40" s="258"/>
      <c r="AA40" s="258"/>
      <c r="AB40" s="258"/>
      <c r="AC40" s="258"/>
    </row>
    <row r="41" spans="1:29"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113</v>
      </c>
      <c r="G41" s="276"/>
      <c r="H41" s="22"/>
      <c r="I41" s="22"/>
      <c r="J41" s="22"/>
      <c r="K41" s="22"/>
      <c r="L41" s="22"/>
      <c r="M41" s="258"/>
      <c r="N41" s="258"/>
      <c r="O41" s="258"/>
      <c r="P41" s="258"/>
      <c r="Q41" s="258"/>
      <c r="R41" s="258"/>
      <c r="S41" s="258"/>
      <c r="T41" s="258"/>
      <c r="U41" s="258"/>
      <c r="V41" s="258"/>
      <c r="W41" s="258"/>
      <c r="X41" s="258"/>
      <c r="Y41" s="258"/>
      <c r="Z41" s="258"/>
      <c r="AA41" s="258"/>
      <c r="AB41" s="258"/>
      <c r="AC41" s="258"/>
    </row>
    <row r="42" spans="1:29"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113</v>
      </c>
      <c r="G42" s="276"/>
      <c r="H42" s="22"/>
      <c r="I42" s="22"/>
      <c r="J42" s="22"/>
      <c r="K42" s="22"/>
      <c r="L42" s="22"/>
      <c r="M42" s="258"/>
      <c r="N42" s="258"/>
      <c r="O42" s="258"/>
      <c r="P42" s="258"/>
      <c r="Q42" s="258"/>
      <c r="R42" s="258"/>
      <c r="S42" s="258"/>
      <c r="T42" s="258"/>
      <c r="U42" s="258"/>
      <c r="V42" s="258"/>
      <c r="W42" s="258"/>
      <c r="X42" s="258"/>
      <c r="Y42" s="258"/>
      <c r="Z42" s="258"/>
      <c r="AA42" s="258"/>
      <c r="AB42" s="258"/>
      <c r="AC42" s="258"/>
    </row>
    <row r="43" spans="1:29"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113</v>
      </c>
      <c r="G43" s="276"/>
      <c r="H43" s="22"/>
      <c r="I43" s="22"/>
      <c r="J43" s="22"/>
      <c r="K43" s="22"/>
      <c r="L43" s="22"/>
      <c r="M43" s="258"/>
      <c r="N43" s="258"/>
      <c r="O43" s="258"/>
      <c r="P43" s="258"/>
      <c r="Q43" s="258"/>
      <c r="R43" s="258"/>
      <c r="S43" s="258"/>
      <c r="T43" s="258"/>
      <c r="U43" s="258"/>
      <c r="V43" s="258"/>
      <c r="W43" s="258"/>
      <c r="X43" s="258"/>
      <c r="Y43" s="258"/>
      <c r="Z43" s="258"/>
      <c r="AA43" s="258"/>
      <c r="AB43" s="258"/>
      <c r="AC43" s="258"/>
    </row>
    <row r="44" spans="1:29"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113</v>
      </c>
      <c r="G44" s="276"/>
      <c r="H44" s="22"/>
      <c r="I44" s="22"/>
      <c r="J44" s="22"/>
      <c r="K44" s="22"/>
      <c r="L44" s="22"/>
      <c r="M44" s="258"/>
      <c r="N44" s="258"/>
      <c r="O44" s="258"/>
      <c r="P44" s="258"/>
      <c r="Q44" s="258"/>
      <c r="R44" s="258"/>
      <c r="S44" s="258"/>
      <c r="T44" s="258"/>
      <c r="U44" s="258"/>
      <c r="V44" s="258"/>
      <c r="W44" s="258"/>
      <c r="X44" s="258"/>
      <c r="Y44" s="258"/>
      <c r="Z44" s="258"/>
      <c r="AA44" s="258"/>
      <c r="AB44" s="258"/>
      <c r="AC44" s="258"/>
    </row>
    <row r="45" spans="1:29"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113</v>
      </c>
      <c r="G45" s="276"/>
      <c r="H45" s="22"/>
      <c r="I45" s="22"/>
      <c r="J45" s="22"/>
      <c r="K45" s="22"/>
      <c r="L45" s="22"/>
      <c r="M45" s="258"/>
      <c r="N45" s="258"/>
      <c r="O45" s="258"/>
      <c r="P45" s="258"/>
      <c r="Q45" s="258"/>
      <c r="R45" s="258"/>
      <c r="S45" s="258"/>
      <c r="T45" s="258"/>
      <c r="U45" s="258"/>
      <c r="V45" s="258"/>
      <c r="W45" s="258"/>
      <c r="X45" s="258"/>
      <c r="Y45" s="258"/>
      <c r="Z45" s="258"/>
      <c r="AA45" s="258"/>
      <c r="AB45" s="258"/>
      <c r="AC45" s="258"/>
    </row>
    <row r="46" spans="1:29"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113</v>
      </c>
      <c r="G46" s="276"/>
      <c r="H46" s="22"/>
      <c r="I46" s="22"/>
      <c r="J46" s="22"/>
      <c r="K46" s="22"/>
      <c r="L46" s="22"/>
      <c r="M46" s="258"/>
      <c r="N46" s="258"/>
      <c r="O46" s="258"/>
      <c r="P46" s="258"/>
      <c r="Q46" s="258"/>
      <c r="R46" s="258"/>
      <c r="S46" s="258"/>
      <c r="T46" s="258"/>
      <c r="U46" s="258"/>
      <c r="V46" s="258"/>
      <c r="W46" s="258"/>
      <c r="X46" s="258"/>
      <c r="Y46" s="258"/>
      <c r="Z46" s="258"/>
      <c r="AA46" s="258"/>
      <c r="AB46" s="258"/>
      <c r="AC46" s="258"/>
    </row>
    <row r="47" spans="1:29"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113</v>
      </c>
      <c r="G47" s="276"/>
      <c r="H47" s="22"/>
      <c r="I47" s="22"/>
      <c r="J47" s="22"/>
      <c r="K47" s="22"/>
      <c r="L47" s="22"/>
      <c r="M47" s="258"/>
      <c r="N47" s="258"/>
      <c r="O47" s="258"/>
      <c r="P47" s="258"/>
      <c r="Q47" s="258"/>
      <c r="R47" s="258"/>
      <c r="S47" s="258"/>
      <c r="T47" s="258"/>
      <c r="U47" s="258"/>
      <c r="V47" s="258"/>
      <c r="W47" s="258"/>
      <c r="X47" s="258"/>
      <c r="Y47" s="258"/>
      <c r="Z47" s="258"/>
      <c r="AA47" s="258"/>
      <c r="AB47" s="258"/>
      <c r="AC47" s="258"/>
    </row>
    <row r="48" spans="1:29" ht="62.25" customHeight="1" x14ac:dyDescent="0.3">
      <c r="A48" s="352"/>
      <c r="B48" s="286" t="str">
        <f>Résultats!B49</f>
        <v>6.2</v>
      </c>
      <c r="C48" s="276" t="str">
        <f>Résultats!C49</f>
        <v>A</v>
      </c>
      <c r="D48" s="276" t="str">
        <f>Résultats!E49</f>
        <v>x</v>
      </c>
      <c r="E48" s="287" t="str">
        <f>Résultats!F49</f>
        <v>Dans chaque page web, chaque lien a-t-il un intitulé ?</v>
      </c>
      <c r="F48" s="276" t="s">
        <v>113</v>
      </c>
      <c r="G48" s="276"/>
      <c r="H48" s="22"/>
      <c r="I48" s="22"/>
      <c r="J48" s="22"/>
      <c r="K48" s="22"/>
      <c r="L48" s="22"/>
      <c r="M48" s="258"/>
      <c r="N48" s="258"/>
      <c r="O48" s="258"/>
      <c r="P48" s="258"/>
      <c r="Q48" s="258"/>
      <c r="R48" s="258"/>
      <c r="S48" s="258"/>
      <c r="T48" s="258"/>
      <c r="U48" s="258"/>
      <c r="V48" s="258"/>
      <c r="W48" s="258"/>
      <c r="X48" s="258"/>
      <c r="Y48" s="258"/>
      <c r="Z48" s="258"/>
      <c r="AA48" s="258"/>
      <c r="AB48" s="258"/>
      <c r="AC48" s="258"/>
    </row>
    <row r="49" spans="1:29"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113</v>
      </c>
      <c r="G49" s="276"/>
      <c r="H49" s="22"/>
      <c r="I49" s="22"/>
      <c r="J49" s="22"/>
      <c r="K49" s="22"/>
      <c r="L49" s="22"/>
      <c r="M49" s="258"/>
      <c r="N49" s="258"/>
      <c r="O49" s="258"/>
      <c r="P49" s="258"/>
      <c r="Q49" s="258"/>
      <c r="R49" s="258"/>
      <c r="S49" s="258"/>
      <c r="T49" s="258"/>
      <c r="U49" s="258"/>
      <c r="V49" s="258"/>
      <c r="W49" s="258"/>
      <c r="X49" s="258"/>
      <c r="Y49" s="258"/>
      <c r="Z49" s="258"/>
      <c r="AA49" s="258"/>
      <c r="AB49" s="258"/>
      <c r="AC49" s="258"/>
    </row>
    <row r="50" spans="1:29"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113</v>
      </c>
      <c r="G50" s="276"/>
      <c r="H50" s="22"/>
      <c r="I50" s="22"/>
      <c r="J50" s="22"/>
      <c r="K50" s="22"/>
      <c r="L50" s="22"/>
      <c r="M50" s="258"/>
      <c r="N50" s="258"/>
      <c r="O50" s="258"/>
      <c r="P50" s="258"/>
      <c r="Q50" s="258"/>
      <c r="R50" s="258"/>
      <c r="S50" s="258"/>
      <c r="T50" s="258"/>
      <c r="U50" s="258"/>
      <c r="V50" s="258"/>
      <c r="W50" s="258"/>
      <c r="X50" s="258"/>
      <c r="Y50" s="258"/>
      <c r="Z50" s="258"/>
      <c r="AA50" s="258"/>
      <c r="AB50" s="258"/>
      <c r="AC50" s="258"/>
    </row>
    <row r="51" spans="1:29"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113</v>
      </c>
      <c r="G51" s="276"/>
      <c r="H51" s="22"/>
      <c r="I51" s="22"/>
      <c r="J51" s="22"/>
      <c r="K51" s="22"/>
      <c r="L51" s="22"/>
      <c r="M51" s="258"/>
      <c r="N51" s="258"/>
      <c r="O51" s="258"/>
      <c r="P51" s="258"/>
      <c r="Q51" s="258"/>
      <c r="R51" s="258"/>
      <c r="S51" s="258"/>
      <c r="T51" s="258"/>
      <c r="U51" s="258"/>
      <c r="V51" s="258"/>
      <c r="W51" s="258"/>
      <c r="X51" s="258"/>
      <c r="Y51" s="258"/>
      <c r="Z51" s="258"/>
      <c r="AA51" s="258"/>
      <c r="AB51" s="258"/>
      <c r="AC51" s="258"/>
    </row>
    <row r="52" spans="1:29"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113</v>
      </c>
      <c r="G52" s="276"/>
      <c r="H52" s="22"/>
      <c r="I52" s="22"/>
      <c r="J52" s="22"/>
      <c r="K52" s="22"/>
      <c r="L52" s="22"/>
      <c r="M52" s="258"/>
      <c r="N52" s="258"/>
      <c r="O52" s="258"/>
      <c r="P52" s="258"/>
      <c r="Q52" s="258"/>
      <c r="R52" s="258"/>
      <c r="S52" s="258"/>
      <c r="T52" s="258"/>
      <c r="U52" s="258"/>
      <c r="V52" s="258"/>
      <c r="W52" s="258"/>
      <c r="X52" s="258"/>
      <c r="Y52" s="258"/>
      <c r="Z52" s="258"/>
      <c r="AA52" s="258"/>
      <c r="AB52" s="258"/>
      <c r="AC52" s="258"/>
    </row>
    <row r="53" spans="1:29"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113</v>
      </c>
      <c r="G53" s="276"/>
      <c r="H53" s="22"/>
      <c r="I53" s="22"/>
      <c r="J53" s="22"/>
      <c r="K53" s="22"/>
      <c r="L53" s="22"/>
      <c r="M53" s="258"/>
      <c r="N53" s="258"/>
      <c r="O53" s="258"/>
      <c r="P53" s="258"/>
      <c r="Q53" s="258"/>
      <c r="R53" s="258"/>
      <c r="S53" s="258"/>
      <c r="T53" s="258"/>
      <c r="U53" s="258"/>
      <c r="V53" s="258"/>
      <c r="W53" s="258"/>
      <c r="X53" s="258"/>
      <c r="Y53" s="258"/>
      <c r="Z53" s="258"/>
      <c r="AA53" s="258"/>
      <c r="AB53" s="258"/>
      <c r="AC53" s="258"/>
    </row>
    <row r="54" spans="1:29"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113</v>
      </c>
      <c r="G54" s="276"/>
      <c r="H54" s="22"/>
      <c r="I54" s="22"/>
      <c r="J54" s="22"/>
      <c r="K54" s="22"/>
      <c r="L54" s="291" t="s">
        <v>504</v>
      </c>
      <c r="M54" s="258"/>
      <c r="N54" s="258"/>
      <c r="O54" s="258"/>
      <c r="P54" s="258"/>
      <c r="Q54" s="258"/>
      <c r="R54" s="258"/>
      <c r="S54" s="258"/>
      <c r="T54" s="258"/>
      <c r="U54" s="258"/>
      <c r="V54" s="258"/>
      <c r="W54" s="258"/>
      <c r="X54" s="258"/>
      <c r="Y54" s="258"/>
      <c r="Z54" s="258"/>
      <c r="AA54" s="258"/>
      <c r="AB54" s="258"/>
      <c r="AC54" s="258"/>
    </row>
    <row r="55" spans="1:29"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113</v>
      </c>
      <c r="G55" s="276"/>
      <c r="H55" s="22"/>
      <c r="I55" s="22"/>
      <c r="J55" s="22"/>
      <c r="K55" s="22"/>
      <c r="L55" s="291" t="s">
        <v>504</v>
      </c>
      <c r="M55" s="258"/>
      <c r="N55" s="258"/>
      <c r="O55" s="258"/>
      <c r="P55" s="258"/>
      <c r="Q55" s="258"/>
      <c r="R55" s="258"/>
      <c r="S55" s="258"/>
      <c r="T55" s="258"/>
      <c r="U55" s="258"/>
      <c r="V55" s="258"/>
      <c r="W55" s="258"/>
      <c r="X55" s="258"/>
      <c r="Y55" s="258"/>
      <c r="Z55" s="258"/>
      <c r="AA55" s="258"/>
      <c r="AB55" s="258"/>
      <c r="AC55" s="258"/>
    </row>
    <row r="56" spans="1:29"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113</v>
      </c>
      <c r="G56" s="276"/>
      <c r="H56" s="22"/>
      <c r="I56" s="22"/>
      <c r="J56" s="22"/>
      <c r="K56" s="22"/>
      <c r="L56" s="22"/>
      <c r="M56" s="258"/>
      <c r="N56" s="258"/>
      <c r="O56" s="258"/>
      <c r="P56" s="258"/>
      <c r="Q56" s="258"/>
      <c r="R56" s="258"/>
      <c r="S56" s="258"/>
      <c r="T56" s="258"/>
      <c r="U56" s="258"/>
      <c r="V56" s="258"/>
      <c r="W56" s="258"/>
      <c r="X56" s="258"/>
      <c r="Y56" s="258"/>
      <c r="Z56" s="258"/>
      <c r="AA56" s="258"/>
      <c r="AB56" s="258"/>
      <c r="AC56" s="258"/>
    </row>
    <row r="57" spans="1:29"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113</v>
      </c>
      <c r="G57" s="276"/>
      <c r="H57" s="22"/>
      <c r="I57" s="22"/>
      <c r="J57" s="22"/>
      <c r="K57" s="22"/>
      <c r="L57" s="22"/>
      <c r="M57" s="258"/>
      <c r="N57" s="258"/>
      <c r="O57" s="258"/>
      <c r="P57" s="258"/>
      <c r="Q57" s="258"/>
      <c r="R57" s="258"/>
      <c r="S57" s="258"/>
      <c r="T57" s="258"/>
      <c r="U57" s="258"/>
      <c r="V57" s="258"/>
      <c r="W57" s="258"/>
      <c r="X57" s="258"/>
      <c r="Y57" s="258"/>
      <c r="Z57" s="258"/>
      <c r="AA57" s="258"/>
      <c r="AB57" s="258"/>
      <c r="AC57" s="258"/>
    </row>
    <row r="58" spans="1:29" ht="62.25" customHeight="1" x14ac:dyDescent="0.3">
      <c r="A58" s="351"/>
      <c r="B58" s="292" t="str">
        <f>Résultats!B59</f>
        <v>8.5</v>
      </c>
      <c r="C58" s="276" t="str">
        <f>Résultats!C59</f>
        <v>A</v>
      </c>
      <c r="D58" s="276" t="str">
        <f>Résultats!E59</f>
        <v>x</v>
      </c>
      <c r="E58" s="287" t="str">
        <f>Résultats!F59</f>
        <v>Chaque page web a-t-elle un titre de page ?</v>
      </c>
      <c r="F58" s="276" t="s">
        <v>113</v>
      </c>
      <c r="G58" s="276"/>
      <c r="H58" s="22"/>
      <c r="I58" s="22"/>
      <c r="J58" s="22"/>
      <c r="K58" s="22"/>
      <c r="L58" s="22"/>
      <c r="M58" s="258"/>
      <c r="N58" s="258"/>
      <c r="O58" s="258"/>
      <c r="P58" s="258"/>
      <c r="Q58" s="258"/>
      <c r="R58" s="258"/>
      <c r="S58" s="258"/>
      <c r="T58" s="258"/>
      <c r="U58" s="258"/>
      <c r="V58" s="258"/>
      <c r="W58" s="258"/>
      <c r="X58" s="258"/>
      <c r="Y58" s="258"/>
      <c r="Z58" s="258"/>
      <c r="AA58" s="258"/>
      <c r="AB58" s="258"/>
      <c r="AC58" s="258"/>
    </row>
    <row r="59" spans="1:29"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113</v>
      </c>
      <c r="G59" s="276"/>
      <c r="H59" s="22"/>
      <c r="I59" s="22"/>
      <c r="J59" s="22"/>
      <c r="K59" s="22"/>
      <c r="L59" s="22"/>
      <c r="M59" s="258"/>
      <c r="N59" s="258"/>
      <c r="O59" s="258"/>
      <c r="P59" s="258"/>
      <c r="Q59" s="258"/>
      <c r="R59" s="258"/>
      <c r="S59" s="258"/>
      <c r="T59" s="258"/>
      <c r="U59" s="258"/>
      <c r="V59" s="258"/>
      <c r="W59" s="258"/>
      <c r="X59" s="258"/>
      <c r="Y59" s="258"/>
      <c r="Z59" s="258"/>
      <c r="AA59" s="258"/>
      <c r="AB59" s="258"/>
      <c r="AC59" s="258"/>
    </row>
    <row r="60" spans="1:29"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113</v>
      </c>
      <c r="G60" s="276"/>
      <c r="H60" s="22"/>
      <c r="I60" s="22"/>
      <c r="J60" s="22"/>
      <c r="K60" s="22"/>
      <c r="L60" s="22"/>
      <c r="M60" s="258"/>
      <c r="N60" s="258"/>
      <c r="O60" s="258"/>
      <c r="P60" s="258"/>
      <c r="Q60" s="258"/>
      <c r="R60" s="258"/>
      <c r="S60" s="258"/>
      <c r="T60" s="258"/>
      <c r="U60" s="258"/>
      <c r="V60" s="258"/>
      <c r="W60" s="258"/>
      <c r="X60" s="258"/>
      <c r="Y60" s="258"/>
      <c r="Z60" s="258"/>
      <c r="AA60" s="258"/>
      <c r="AB60" s="258"/>
      <c r="AC60" s="258"/>
    </row>
    <row r="61" spans="1:29"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113</v>
      </c>
      <c r="G61" s="276"/>
      <c r="H61" s="22"/>
      <c r="I61" s="22"/>
      <c r="J61" s="22"/>
      <c r="K61" s="22"/>
      <c r="L61" s="22"/>
      <c r="M61" s="258"/>
      <c r="N61" s="258"/>
      <c r="O61" s="258"/>
      <c r="P61" s="258"/>
      <c r="Q61" s="258"/>
      <c r="R61" s="258"/>
      <c r="S61" s="258"/>
      <c r="T61" s="258"/>
      <c r="U61" s="258"/>
      <c r="V61" s="258"/>
      <c r="W61" s="258"/>
      <c r="X61" s="258"/>
      <c r="Y61" s="258"/>
      <c r="Z61" s="258"/>
      <c r="AA61" s="258"/>
      <c r="AB61" s="258"/>
      <c r="AC61" s="258"/>
    </row>
    <row r="62" spans="1:29"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113</v>
      </c>
      <c r="G62" s="276"/>
      <c r="H62" s="22"/>
      <c r="I62" s="22"/>
      <c r="J62" s="22"/>
      <c r="K62" s="22"/>
      <c r="L62" s="22"/>
      <c r="M62" s="258"/>
      <c r="N62" s="258"/>
      <c r="O62" s="258"/>
      <c r="P62" s="258"/>
      <c r="Q62" s="258"/>
      <c r="R62" s="258"/>
      <c r="S62" s="258"/>
      <c r="T62" s="258"/>
      <c r="U62" s="258"/>
      <c r="V62" s="258"/>
      <c r="W62" s="258"/>
      <c r="X62" s="258"/>
      <c r="Y62" s="258"/>
      <c r="Z62" s="258"/>
      <c r="AA62" s="258"/>
      <c r="AB62" s="258"/>
      <c r="AC62" s="258"/>
    </row>
    <row r="63" spans="1:29"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113</v>
      </c>
      <c r="G63" s="276"/>
      <c r="H63" s="22"/>
      <c r="I63" s="22"/>
      <c r="J63" s="22"/>
      <c r="K63" s="22"/>
      <c r="L63" s="22"/>
      <c r="M63" s="258"/>
      <c r="N63" s="258"/>
      <c r="O63" s="258"/>
      <c r="P63" s="258"/>
      <c r="Q63" s="258"/>
      <c r="R63" s="258"/>
      <c r="S63" s="258"/>
      <c r="T63" s="258"/>
      <c r="U63" s="258"/>
      <c r="V63" s="258"/>
      <c r="W63" s="258"/>
      <c r="X63" s="258"/>
      <c r="Y63" s="258"/>
      <c r="Z63" s="258"/>
      <c r="AA63" s="258"/>
      <c r="AB63" s="258"/>
      <c r="AC63" s="258"/>
    </row>
    <row r="64" spans="1:29"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113</v>
      </c>
      <c r="G64" s="276"/>
      <c r="H64" s="22"/>
      <c r="I64" s="22"/>
      <c r="J64" s="22"/>
      <c r="K64" s="22"/>
      <c r="L64" s="22"/>
      <c r="M64" s="258"/>
      <c r="N64" s="258"/>
      <c r="O64" s="258"/>
      <c r="P64" s="258"/>
      <c r="Q64" s="258"/>
      <c r="R64" s="258"/>
      <c r="S64" s="258"/>
      <c r="T64" s="258"/>
      <c r="U64" s="258"/>
      <c r="V64" s="258"/>
      <c r="W64" s="258"/>
      <c r="X64" s="258"/>
      <c r="Y64" s="258"/>
      <c r="Z64" s="258"/>
      <c r="AA64" s="258"/>
      <c r="AB64" s="258"/>
      <c r="AC64" s="258"/>
    </row>
    <row r="65" spans="1:29"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113</v>
      </c>
      <c r="G65" s="276"/>
      <c r="H65" s="22"/>
      <c r="I65" s="22"/>
      <c r="J65" s="22"/>
      <c r="K65" s="22"/>
      <c r="L65" s="22"/>
      <c r="M65" s="258"/>
      <c r="N65" s="258"/>
      <c r="O65" s="258"/>
      <c r="P65" s="258"/>
      <c r="Q65" s="258"/>
      <c r="R65" s="258"/>
      <c r="S65" s="258"/>
      <c r="T65" s="258"/>
      <c r="U65" s="258"/>
      <c r="V65" s="258"/>
      <c r="W65" s="258"/>
      <c r="X65" s="258"/>
      <c r="Y65" s="258"/>
      <c r="Z65" s="258"/>
      <c r="AA65" s="258"/>
      <c r="AB65" s="258"/>
      <c r="AC65" s="258"/>
    </row>
    <row r="66" spans="1:29"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113</v>
      </c>
      <c r="G66" s="276"/>
      <c r="H66" s="22"/>
      <c r="I66" s="22"/>
      <c r="J66" s="22"/>
      <c r="K66" s="22"/>
      <c r="L66" s="22"/>
      <c r="M66" s="258"/>
      <c r="N66" s="258"/>
      <c r="O66" s="258"/>
      <c r="P66" s="258"/>
      <c r="Q66" s="258"/>
      <c r="R66" s="258"/>
      <c r="S66" s="258"/>
      <c r="T66" s="258"/>
      <c r="U66" s="258"/>
      <c r="V66" s="258"/>
      <c r="W66" s="258"/>
      <c r="X66" s="258"/>
      <c r="Y66" s="258"/>
      <c r="Z66" s="258"/>
      <c r="AA66" s="258"/>
      <c r="AB66" s="258"/>
      <c r="AC66" s="258"/>
    </row>
    <row r="67" spans="1:29"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113</v>
      </c>
      <c r="G67" s="276"/>
      <c r="H67" s="22"/>
      <c r="I67" s="22"/>
      <c r="J67" s="22"/>
      <c r="K67" s="22"/>
      <c r="L67" s="22"/>
      <c r="M67" s="258"/>
      <c r="N67" s="258"/>
      <c r="O67" s="258"/>
      <c r="P67" s="258"/>
      <c r="Q67" s="258"/>
      <c r="R67" s="258"/>
      <c r="S67" s="258"/>
      <c r="T67" s="258"/>
      <c r="U67" s="258"/>
      <c r="V67" s="258"/>
      <c r="W67" s="258"/>
      <c r="X67" s="258"/>
      <c r="Y67" s="258"/>
      <c r="Z67" s="258"/>
      <c r="AA67" s="258"/>
      <c r="AB67" s="258"/>
      <c r="AC67" s="258"/>
    </row>
    <row r="68" spans="1:29"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113</v>
      </c>
      <c r="G68" s="276"/>
      <c r="H68" s="22"/>
      <c r="I68" s="22"/>
      <c r="J68" s="22"/>
      <c r="K68" s="22"/>
      <c r="L68" s="22"/>
      <c r="M68" s="258"/>
      <c r="N68" s="258"/>
      <c r="O68" s="258"/>
      <c r="P68" s="258"/>
      <c r="Q68" s="258"/>
      <c r="R68" s="258"/>
      <c r="S68" s="258"/>
      <c r="T68" s="258"/>
      <c r="U68" s="258"/>
      <c r="V68" s="258"/>
      <c r="W68" s="258"/>
      <c r="X68" s="258"/>
      <c r="Y68" s="258"/>
      <c r="Z68" s="258"/>
      <c r="AA68" s="258"/>
      <c r="AB68" s="258"/>
      <c r="AC68" s="258"/>
    </row>
    <row r="69" spans="1:29"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113</v>
      </c>
      <c r="G69" s="276"/>
      <c r="H69" s="22"/>
      <c r="I69" s="22"/>
      <c r="J69" s="22"/>
      <c r="K69" s="22"/>
      <c r="L69" s="22"/>
      <c r="M69" s="258"/>
      <c r="N69" s="258"/>
      <c r="O69" s="258"/>
      <c r="P69" s="258"/>
      <c r="Q69" s="258"/>
      <c r="R69" s="258"/>
      <c r="S69" s="258"/>
      <c r="T69" s="258"/>
      <c r="U69" s="258"/>
      <c r="V69" s="258"/>
      <c r="W69" s="258"/>
      <c r="X69" s="258"/>
      <c r="Y69" s="258"/>
      <c r="Z69" s="258"/>
      <c r="AA69" s="258"/>
      <c r="AB69" s="258"/>
      <c r="AC69" s="258"/>
    </row>
    <row r="70" spans="1:29"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113</v>
      </c>
      <c r="G70" s="276"/>
      <c r="H70" s="22"/>
      <c r="I70" s="22"/>
      <c r="J70" s="22"/>
      <c r="K70" s="22"/>
      <c r="L70" s="22"/>
      <c r="M70" s="258"/>
      <c r="N70" s="258"/>
      <c r="O70" s="258"/>
      <c r="P70" s="258"/>
      <c r="Q70" s="258"/>
      <c r="R70" s="258"/>
      <c r="S70" s="258"/>
      <c r="T70" s="258"/>
      <c r="U70" s="258"/>
      <c r="V70" s="258"/>
      <c r="W70" s="258"/>
      <c r="X70" s="258"/>
      <c r="Y70" s="258"/>
      <c r="Z70" s="258"/>
      <c r="AA70" s="258"/>
      <c r="AB70" s="258"/>
      <c r="AC70" s="258"/>
    </row>
    <row r="71" spans="1:29"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113</v>
      </c>
      <c r="G71" s="276"/>
      <c r="H71" s="22"/>
      <c r="I71" s="22"/>
      <c r="J71" s="22"/>
      <c r="K71" s="22"/>
      <c r="L71" s="22"/>
      <c r="M71" s="258"/>
      <c r="N71" s="258"/>
      <c r="O71" s="258"/>
      <c r="P71" s="258"/>
      <c r="Q71" s="258"/>
      <c r="R71" s="258"/>
      <c r="S71" s="258"/>
      <c r="T71" s="258"/>
      <c r="U71" s="258"/>
      <c r="V71" s="258"/>
      <c r="W71" s="258"/>
      <c r="X71" s="258"/>
      <c r="Y71" s="258"/>
      <c r="Z71" s="258"/>
      <c r="AA71" s="258"/>
      <c r="AB71" s="258"/>
      <c r="AC71" s="258"/>
    </row>
    <row r="72" spans="1:29"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113</v>
      </c>
      <c r="G72" s="276"/>
      <c r="H72" s="22"/>
      <c r="I72" s="22"/>
      <c r="J72" s="22"/>
      <c r="K72" s="22"/>
      <c r="L72" s="22"/>
      <c r="M72" s="258"/>
      <c r="N72" s="258"/>
      <c r="O72" s="258"/>
      <c r="P72" s="258"/>
      <c r="Q72" s="258"/>
      <c r="R72" s="258"/>
      <c r="S72" s="258"/>
      <c r="T72" s="258"/>
      <c r="U72" s="258"/>
      <c r="V72" s="258"/>
      <c r="W72" s="258"/>
      <c r="X72" s="258"/>
      <c r="Y72" s="258"/>
      <c r="Z72" s="258"/>
      <c r="AA72" s="258"/>
      <c r="AB72" s="258"/>
      <c r="AC72" s="258"/>
    </row>
    <row r="73" spans="1:29"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113</v>
      </c>
      <c r="G73" s="276"/>
      <c r="H73" s="22"/>
      <c r="I73" s="22"/>
      <c r="J73" s="22"/>
      <c r="K73" s="22"/>
      <c r="L73" s="22"/>
      <c r="M73" s="258"/>
      <c r="N73" s="258"/>
      <c r="O73" s="258"/>
      <c r="P73" s="258"/>
      <c r="Q73" s="258"/>
      <c r="R73" s="258"/>
      <c r="S73" s="258"/>
      <c r="T73" s="258"/>
      <c r="U73" s="258"/>
      <c r="V73" s="258"/>
      <c r="W73" s="258"/>
      <c r="X73" s="258"/>
      <c r="Y73" s="258"/>
      <c r="Z73" s="258"/>
      <c r="AA73" s="258"/>
      <c r="AB73" s="258"/>
      <c r="AC73" s="258"/>
    </row>
    <row r="74" spans="1:29"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113</v>
      </c>
      <c r="G74" s="276"/>
      <c r="H74" s="22"/>
      <c r="I74" s="22"/>
      <c r="J74" s="22"/>
      <c r="K74" s="22"/>
      <c r="L74" s="22"/>
      <c r="M74" s="258"/>
      <c r="N74" s="258"/>
      <c r="O74" s="258"/>
      <c r="P74" s="258"/>
      <c r="Q74" s="258"/>
      <c r="R74" s="258"/>
      <c r="S74" s="258"/>
      <c r="T74" s="258"/>
      <c r="U74" s="258"/>
      <c r="V74" s="258"/>
      <c r="W74" s="258"/>
      <c r="X74" s="258"/>
      <c r="Y74" s="258"/>
      <c r="Z74" s="258"/>
      <c r="AA74" s="258"/>
      <c r="AB74" s="258"/>
      <c r="AC74" s="258"/>
    </row>
    <row r="75" spans="1:29"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113</v>
      </c>
      <c r="G75" s="276"/>
      <c r="H75" s="22"/>
      <c r="I75" s="22"/>
      <c r="J75" s="22"/>
      <c r="K75" s="22"/>
      <c r="L75" s="22"/>
      <c r="M75" s="258"/>
      <c r="N75" s="258"/>
      <c r="O75" s="258"/>
      <c r="P75" s="258"/>
      <c r="Q75" s="258"/>
      <c r="R75" s="258"/>
      <c r="S75" s="258"/>
      <c r="T75" s="258"/>
      <c r="U75" s="258"/>
      <c r="V75" s="258"/>
      <c r="W75" s="258"/>
      <c r="X75" s="258"/>
      <c r="Y75" s="258"/>
      <c r="Z75" s="258"/>
      <c r="AA75" s="258"/>
      <c r="AB75" s="258"/>
      <c r="AC75" s="258"/>
    </row>
    <row r="76" spans="1:29"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113</v>
      </c>
      <c r="G76" s="276"/>
      <c r="H76" s="22"/>
      <c r="I76" s="22"/>
      <c r="J76" s="22"/>
      <c r="K76" s="22"/>
      <c r="L76" s="22"/>
      <c r="M76" s="258"/>
      <c r="N76" s="258"/>
      <c r="O76" s="258"/>
      <c r="P76" s="258"/>
      <c r="Q76" s="258"/>
      <c r="R76" s="258"/>
      <c r="S76" s="258"/>
      <c r="T76" s="258"/>
      <c r="U76" s="258"/>
      <c r="V76" s="258"/>
      <c r="W76" s="258"/>
      <c r="X76" s="258"/>
      <c r="Y76" s="258"/>
      <c r="Z76" s="258"/>
      <c r="AA76" s="258"/>
      <c r="AB76" s="258"/>
      <c r="AC76" s="258"/>
    </row>
    <row r="77" spans="1:29"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113</v>
      </c>
      <c r="G77" s="276"/>
      <c r="H77" s="22"/>
      <c r="I77" s="22"/>
      <c r="J77" s="22"/>
      <c r="K77" s="22"/>
      <c r="L77" s="22"/>
      <c r="M77" s="258"/>
      <c r="N77" s="258"/>
      <c r="O77" s="258"/>
      <c r="P77" s="258"/>
      <c r="Q77" s="258"/>
      <c r="R77" s="258"/>
      <c r="S77" s="258"/>
      <c r="T77" s="258"/>
      <c r="U77" s="258"/>
      <c r="V77" s="258"/>
      <c r="W77" s="258"/>
      <c r="X77" s="258"/>
      <c r="Y77" s="258"/>
      <c r="Z77" s="258"/>
      <c r="AA77" s="258"/>
      <c r="AB77" s="258"/>
      <c r="AC77" s="258"/>
    </row>
    <row r="78" spans="1:29"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113</v>
      </c>
      <c r="G78" s="276"/>
      <c r="H78" s="22"/>
      <c r="I78" s="22"/>
      <c r="J78" s="22"/>
      <c r="K78" s="22"/>
      <c r="L78" s="22"/>
      <c r="M78" s="258"/>
      <c r="N78" s="258"/>
      <c r="O78" s="258"/>
      <c r="P78" s="258"/>
      <c r="Q78" s="258"/>
      <c r="R78" s="258"/>
      <c r="S78" s="258"/>
      <c r="T78" s="258"/>
      <c r="U78" s="258"/>
      <c r="V78" s="258"/>
      <c r="W78" s="258"/>
      <c r="X78" s="258"/>
      <c r="Y78" s="258"/>
      <c r="Z78" s="258"/>
      <c r="AA78" s="258"/>
      <c r="AB78" s="258"/>
      <c r="AC78" s="258"/>
    </row>
    <row r="79" spans="1:29"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113</v>
      </c>
      <c r="G79" s="276"/>
      <c r="H79" s="22"/>
      <c r="I79" s="22"/>
      <c r="J79" s="22"/>
      <c r="K79" s="22"/>
      <c r="L79" s="22"/>
      <c r="M79" s="258"/>
      <c r="N79" s="258"/>
      <c r="O79" s="258"/>
      <c r="P79" s="258"/>
      <c r="Q79" s="258"/>
      <c r="R79" s="258"/>
      <c r="S79" s="258"/>
      <c r="T79" s="258"/>
      <c r="U79" s="258"/>
      <c r="V79" s="258"/>
      <c r="W79" s="258"/>
      <c r="X79" s="258"/>
      <c r="Y79" s="258"/>
      <c r="Z79" s="258"/>
      <c r="AA79" s="258"/>
      <c r="AB79" s="258"/>
      <c r="AC79" s="258"/>
    </row>
    <row r="80" spans="1:29"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113</v>
      </c>
      <c r="G80" s="276"/>
      <c r="H80" s="22"/>
      <c r="I80" s="22"/>
      <c r="J80" s="22"/>
      <c r="K80" s="22"/>
      <c r="L80" s="22"/>
      <c r="M80" s="258"/>
      <c r="N80" s="258"/>
      <c r="O80" s="258"/>
      <c r="P80" s="258"/>
      <c r="Q80" s="258"/>
      <c r="R80" s="258"/>
      <c r="S80" s="258"/>
      <c r="T80" s="258"/>
      <c r="U80" s="258"/>
      <c r="V80" s="258"/>
      <c r="W80" s="258"/>
      <c r="X80" s="258"/>
      <c r="Y80" s="258"/>
      <c r="Z80" s="258"/>
      <c r="AA80" s="258"/>
      <c r="AB80" s="258"/>
      <c r="AC80" s="258"/>
    </row>
    <row r="81" spans="1:29"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113</v>
      </c>
      <c r="G81" s="276"/>
      <c r="H81" s="22"/>
      <c r="I81" s="22"/>
      <c r="J81" s="22"/>
      <c r="K81" s="22"/>
      <c r="L81" s="22"/>
      <c r="M81" s="258"/>
      <c r="N81" s="258"/>
      <c r="O81" s="258"/>
      <c r="P81" s="258"/>
      <c r="Q81" s="258"/>
      <c r="R81" s="258"/>
      <c r="S81" s="258"/>
      <c r="T81" s="258"/>
      <c r="U81" s="258"/>
      <c r="V81" s="258"/>
      <c r="W81" s="258"/>
      <c r="X81" s="258"/>
      <c r="Y81" s="258"/>
      <c r="Z81" s="258"/>
      <c r="AA81" s="258"/>
      <c r="AB81" s="258"/>
      <c r="AC81" s="258"/>
    </row>
    <row r="82" spans="1:29"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113</v>
      </c>
      <c r="G82" s="276"/>
      <c r="H82" s="22"/>
      <c r="I82" s="22"/>
      <c r="J82" s="22"/>
      <c r="K82" s="22"/>
      <c r="L82" s="22"/>
      <c r="M82" s="258"/>
      <c r="N82" s="258"/>
      <c r="O82" s="258"/>
      <c r="P82" s="258"/>
      <c r="Q82" s="258"/>
      <c r="R82" s="258"/>
      <c r="S82" s="258"/>
      <c r="T82" s="258"/>
      <c r="U82" s="258"/>
      <c r="V82" s="258"/>
      <c r="W82" s="258"/>
      <c r="X82" s="258"/>
      <c r="Y82" s="258"/>
      <c r="Z82" s="258"/>
      <c r="AA82" s="258"/>
      <c r="AB82" s="258"/>
      <c r="AC82" s="258"/>
    </row>
    <row r="83" spans="1:29"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113</v>
      </c>
      <c r="G83" s="276"/>
      <c r="H83" s="22"/>
      <c r="I83" s="22"/>
      <c r="J83" s="22"/>
      <c r="K83" s="22"/>
      <c r="L83" s="22"/>
      <c r="M83" s="258"/>
      <c r="N83" s="258"/>
      <c r="O83" s="258"/>
      <c r="P83" s="258"/>
      <c r="Q83" s="258"/>
      <c r="R83" s="258"/>
      <c r="S83" s="258"/>
      <c r="T83" s="258"/>
      <c r="U83" s="258"/>
      <c r="V83" s="258"/>
      <c r="W83" s="258"/>
      <c r="X83" s="258"/>
      <c r="Y83" s="258"/>
      <c r="Z83" s="258"/>
      <c r="AA83" s="258"/>
      <c r="AB83" s="258"/>
      <c r="AC83" s="258"/>
    </row>
    <row r="84" spans="1:29"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113</v>
      </c>
      <c r="G84" s="276"/>
      <c r="H84" s="22"/>
      <c r="I84" s="22"/>
      <c r="J84" s="22"/>
      <c r="K84" s="22"/>
      <c r="L84" s="22"/>
      <c r="M84" s="258"/>
      <c r="N84" s="258"/>
      <c r="O84" s="258"/>
      <c r="P84" s="258"/>
      <c r="Q84" s="258"/>
      <c r="R84" s="258"/>
      <c r="S84" s="258"/>
      <c r="T84" s="258"/>
      <c r="U84" s="258"/>
      <c r="V84" s="258"/>
      <c r="W84" s="258"/>
      <c r="X84" s="258"/>
      <c r="Y84" s="258"/>
      <c r="Z84" s="258"/>
      <c r="AA84" s="258"/>
      <c r="AB84" s="258"/>
      <c r="AC84" s="258"/>
    </row>
    <row r="85" spans="1:29"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113</v>
      </c>
      <c r="G85" s="276"/>
      <c r="H85" s="22"/>
      <c r="I85" s="22"/>
      <c r="J85" s="22"/>
      <c r="K85" s="22"/>
      <c r="L85" s="22"/>
      <c r="M85" s="258"/>
      <c r="N85" s="258"/>
      <c r="O85" s="258"/>
      <c r="P85" s="258"/>
      <c r="Q85" s="258"/>
      <c r="R85" s="258"/>
      <c r="S85" s="258"/>
      <c r="T85" s="258"/>
      <c r="U85" s="258"/>
      <c r="V85" s="258"/>
      <c r="W85" s="258"/>
      <c r="X85" s="258"/>
      <c r="Y85" s="258"/>
      <c r="Z85" s="258"/>
      <c r="AA85" s="258"/>
      <c r="AB85" s="258"/>
      <c r="AC85" s="258"/>
    </row>
    <row r="86" spans="1:29"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113</v>
      </c>
      <c r="G86" s="276"/>
      <c r="H86" s="22"/>
      <c r="I86" s="22"/>
      <c r="J86" s="22"/>
      <c r="K86" s="22"/>
      <c r="L86" s="22"/>
      <c r="M86" s="258"/>
      <c r="N86" s="258"/>
      <c r="O86" s="258"/>
      <c r="P86" s="258"/>
      <c r="Q86" s="258"/>
      <c r="R86" s="258"/>
      <c r="S86" s="258"/>
      <c r="T86" s="258"/>
      <c r="U86" s="258"/>
      <c r="V86" s="258"/>
      <c r="W86" s="258"/>
      <c r="X86" s="258"/>
      <c r="Y86" s="258"/>
      <c r="Z86" s="258"/>
      <c r="AA86" s="258"/>
      <c r="AB86" s="258"/>
      <c r="AC86" s="258"/>
    </row>
    <row r="87" spans="1:29"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113</v>
      </c>
      <c r="G87" s="276"/>
      <c r="H87" s="22"/>
      <c r="I87" s="22"/>
      <c r="J87" s="22"/>
      <c r="K87" s="22"/>
      <c r="L87" s="22"/>
      <c r="M87" s="258"/>
      <c r="N87" s="258"/>
      <c r="O87" s="258"/>
      <c r="P87" s="258"/>
      <c r="Q87" s="258"/>
      <c r="R87" s="258"/>
      <c r="S87" s="258"/>
      <c r="T87" s="258"/>
      <c r="U87" s="258"/>
      <c r="V87" s="258"/>
      <c r="W87" s="258"/>
      <c r="X87" s="258"/>
      <c r="Y87" s="258"/>
      <c r="Z87" s="258"/>
      <c r="AA87" s="258"/>
      <c r="AB87" s="258"/>
      <c r="AC87" s="258"/>
    </row>
    <row r="88" spans="1:29"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113</v>
      </c>
      <c r="G88" s="276"/>
      <c r="H88" s="22"/>
      <c r="I88" s="22"/>
      <c r="J88" s="22"/>
      <c r="K88" s="22"/>
      <c r="L88" s="22"/>
      <c r="M88" s="258"/>
      <c r="N88" s="258"/>
      <c r="O88" s="258"/>
      <c r="P88" s="258"/>
      <c r="Q88" s="258"/>
      <c r="R88" s="258"/>
      <c r="S88" s="258"/>
      <c r="T88" s="258"/>
      <c r="U88" s="258"/>
      <c r="V88" s="258"/>
      <c r="W88" s="258"/>
      <c r="X88" s="258"/>
      <c r="Y88" s="258"/>
      <c r="Z88" s="258"/>
      <c r="AA88" s="258"/>
      <c r="AB88" s="258"/>
      <c r="AC88" s="258"/>
    </row>
    <row r="89" spans="1:29"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113</v>
      </c>
      <c r="G89" s="276"/>
      <c r="H89" s="22"/>
      <c r="I89" s="22"/>
      <c r="J89" s="22"/>
      <c r="K89" s="22"/>
      <c r="L89" s="22"/>
      <c r="M89" s="258"/>
      <c r="N89" s="258"/>
      <c r="O89" s="258"/>
      <c r="P89" s="258"/>
      <c r="Q89" s="258"/>
      <c r="R89" s="258"/>
      <c r="S89" s="258"/>
      <c r="T89" s="258"/>
      <c r="U89" s="258"/>
      <c r="V89" s="258"/>
      <c r="W89" s="258"/>
      <c r="X89" s="258"/>
      <c r="Y89" s="258"/>
      <c r="Z89" s="258"/>
      <c r="AA89" s="258"/>
      <c r="AB89" s="258"/>
      <c r="AC89" s="258"/>
    </row>
    <row r="90" spans="1:29"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113</v>
      </c>
      <c r="G90" s="276"/>
      <c r="H90" s="22"/>
      <c r="I90" s="22"/>
      <c r="J90" s="22"/>
      <c r="K90" s="22"/>
      <c r="L90" s="22"/>
      <c r="M90" s="258"/>
      <c r="N90" s="258"/>
      <c r="O90" s="258"/>
      <c r="P90" s="258"/>
      <c r="Q90" s="258"/>
      <c r="R90" s="258"/>
      <c r="S90" s="258"/>
      <c r="T90" s="258"/>
      <c r="U90" s="258"/>
      <c r="V90" s="258"/>
      <c r="W90" s="258"/>
      <c r="X90" s="258"/>
      <c r="Y90" s="258"/>
      <c r="Z90" s="258"/>
      <c r="AA90" s="258"/>
      <c r="AB90" s="258"/>
      <c r="AC90" s="258"/>
    </row>
    <row r="91" spans="1:29"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113</v>
      </c>
      <c r="G91" s="276"/>
      <c r="H91" s="22"/>
      <c r="I91" s="22"/>
      <c r="J91" s="22"/>
      <c r="K91" s="22"/>
      <c r="L91" s="22"/>
      <c r="M91" s="258"/>
      <c r="N91" s="258"/>
      <c r="O91" s="258"/>
      <c r="P91" s="258"/>
      <c r="Q91" s="258"/>
      <c r="R91" s="258"/>
      <c r="S91" s="258"/>
      <c r="T91" s="258"/>
      <c r="U91" s="258"/>
      <c r="V91" s="258"/>
      <c r="W91" s="258"/>
      <c r="X91" s="258"/>
      <c r="Y91" s="258"/>
      <c r="Z91" s="258"/>
      <c r="AA91" s="258"/>
      <c r="AB91" s="258"/>
      <c r="AC91" s="258"/>
    </row>
    <row r="92" spans="1:29"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113</v>
      </c>
      <c r="G92" s="276"/>
      <c r="H92" s="22"/>
      <c r="I92" s="22"/>
      <c r="J92" s="22"/>
      <c r="K92" s="22"/>
      <c r="L92" s="22"/>
      <c r="M92" s="258"/>
      <c r="N92" s="258"/>
      <c r="O92" s="258"/>
      <c r="P92" s="258"/>
      <c r="Q92" s="258"/>
      <c r="R92" s="258"/>
      <c r="S92" s="258"/>
      <c r="T92" s="258"/>
      <c r="U92" s="258"/>
      <c r="V92" s="258"/>
      <c r="W92" s="258"/>
      <c r="X92" s="258"/>
      <c r="Y92" s="258"/>
      <c r="Z92" s="258"/>
      <c r="AA92" s="258"/>
      <c r="AB92" s="258"/>
      <c r="AC92" s="258"/>
    </row>
    <row r="93" spans="1:29"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113</v>
      </c>
      <c r="G93" s="276"/>
      <c r="H93" s="22"/>
      <c r="I93" s="22"/>
      <c r="J93" s="22"/>
      <c r="K93" s="22"/>
      <c r="L93" s="22"/>
      <c r="M93" s="258"/>
      <c r="N93" s="258"/>
      <c r="O93" s="258"/>
      <c r="P93" s="258"/>
      <c r="Q93" s="258"/>
      <c r="R93" s="258"/>
      <c r="S93" s="258"/>
      <c r="T93" s="258"/>
      <c r="U93" s="258"/>
      <c r="V93" s="258"/>
      <c r="W93" s="258"/>
      <c r="X93" s="258"/>
      <c r="Y93" s="258"/>
      <c r="Z93" s="258"/>
      <c r="AA93" s="258"/>
      <c r="AB93" s="258"/>
      <c r="AC93" s="258"/>
    </row>
    <row r="94" spans="1:29"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113</v>
      </c>
      <c r="G94" s="276"/>
      <c r="H94" s="22"/>
      <c r="I94" s="22"/>
      <c r="J94" s="22"/>
      <c r="K94" s="22"/>
      <c r="L94" s="22"/>
      <c r="M94" s="258"/>
      <c r="N94" s="258"/>
      <c r="O94" s="258"/>
      <c r="P94" s="258"/>
      <c r="Q94" s="258"/>
      <c r="R94" s="258"/>
      <c r="S94" s="258"/>
      <c r="T94" s="258"/>
      <c r="U94" s="258"/>
      <c r="V94" s="258"/>
      <c r="W94" s="258"/>
      <c r="X94" s="258"/>
      <c r="Y94" s="258"/>
      <c r="Z94" s="258"/>
      <c r="AA94" s="258"/>
      <c r="AB94" s="258"/>
      <c r="AC94" s="258"/>
    </row>
    <row r="95" spans="1:29"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113</v>
      </c>
      <c r="G95" s="276"/>
      <c r="H95" s="22"/>
      <c r="I95" s="22"/>
      <c r="J95" s="22"/>
      <c r="K95" s="22"/>
      <c r="L95" s="22"/>
      <c r="M95" s="258"/>
      <c r="N95" s="258"/>
      <c r="O95" s="258"/>
      <c r="P95" s="258"/>
      <c r="Q95" s="258"/>
      <c r="R95" s="258"/>
      <c r="S95" s="258"/>
      <c r="T95" s="258"/>
      <c r="U95" s="258"/>
      <c r="V95" s="258"/>
      <c r="W95" s="258"/>
      <c r="X95" s="258"/>
      <c r="Y95" s="258"/>
      <c r="Z95" s="258"/>
      <c r="AA95" s="258"/>
      <c r="AB95" s="258"/>
      <c r="AC95" s="258"/>
    </row>
    <row r="96" spans="1:29"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113</v>
      </c>
      <c r="G96" s="276"/>
      <c r="H96" s="22"/>
      <c r="I96" s="22"/>
      <c r="J96" s="22"/>
      <c r="K96" s="22"/>
      <c r="L96" s="22"/>
      <c r="M96" s="258"/>
      <c r="N96" s="258"/>
      <c r="O96" s="258"/>
      <c r="P96" s="258"/>
      <c r="Q96" s="258"/>
      <c r="R96" s="258"/>
      <c r="S96" s="258"/>
      <c r="T96" s="258"/>
      <c r="U96" s="258"/>
      <c r="V96" s="258"/>
      <c r="W96" s="258"/>
      <c r="X96" s="258"/>
      <c r="Y96" s="258"/>
      <c r="Z96" s="258"/>
      <c r="AA96" s="258"/>
      <c r="AB96" s="258"/>
      <c r="AC96" s="258"/>
    </row>
    <row r="97" spans="1:29" ht="62.25" customHeight="1" x14ac:dyDescent="0.3">
      <c r="A97" s="351"/>
      <c r="B97" s="292" t="str">
        <f>Résultats!B98</f>
        <v>12.3</v>
      </c>
      <c r="C97" s="276" t="str">
        <f>Résultats!C98</f>
        <v>AA</v>
      </c>
      <c r="D97" s="276">
        <f>Résultats!E98</f>
        <v>0</v>
      </c>
      <c r="E97" s="287" t="str">
        <f>Résultats!F98</f>
        <v>La page « plan du site » est-elle pertinente ?</v>
      </c>
      <c r="F97" s="276" t="s">
        <v>113</v>
      </c>
      <c r="G97" s="276"/>
      <c r="H97" s="22"/>
      <c r="I97" s="22"/>
      <c r="J97" s="22"/>
      <c r="K97" s="22"/>
      <c r="L97" s="22"/>
      <c r="M97" s="258"/>
      <c r="N97" s="258"/>
      <c r="O97" s="258"/>
      <c r="P97" s="258"/>
      <c r="Q97" s="258"/>
      <c r="R97" s="258"/>
      <c r="S97" s="258"/>
      <c r="T97" s="258"/>
      <c r="U97" s="258"/>
      <c r="V97" s="258"/>
      <c r="W97" s="258"/>
      <c r="X97" s="258"/>
      <c r="Y97" s="258"/>
      <c r="Z97" s="258"/>
      <c r="AA97" s="258"/>
      <c r="AB97" s="258"/>
      <c r="AC97" s="258"/>
    </row>
    <row r="98" spans="1:29"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113</v>
      </c>
      <c r="G98" s="276"/>
      <c r="H98" s="22"/>
      <c r="I98" s="22"/>
      <c r="J98" s="22"/>
      <c r="K98" s="22"/>
      <c r="L98" s="22"/>
      <c r="M98" s="258"/>
      <c r="N98" s="258"/>
      <c r="O98" s="258"/>
      <c r="P98" s="258"/>
      <c r="Q98" s="258"/>
      <c r="R98" s="258"/>
      <c r="S98" s="258"/>
      <c r="T98" s="258"/>
      <c r="U98" s="258"/>
      <c r="V98" s="258"/>
      <c r="W98" s="258"/>
      <c r="X98" s="258"/>
      <c r="Y98" s="258"/>
      <c r="Z98" s="258"/>
      <c r="AA98" s="258"/>
      <c r="AB98" s="258"/>
      <c r="AC98" s="258"/>
    </row>
    <row r="99" spans="1:29"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113</v>
      </c>
      <c r="G99" s="276"/>
      <c r="H99" s="22"/>
      <c r="I99" s="22"/>
      <c r="J99" s="22"/>
      <c r="K99" s="22"/>
      <c r="L99" s="22"/>
      <c r="M99" s="258"/>
      <c r="N99" s="258"/>
      <c r="O99" s="258"/>
      <c r="P99" s="258"/>
      <c r="Q99" s="258"/>
      <c r="R99" s="258"/>
      <c r="S99" s="258"/>
      <c r="T99" s="258"/>
      <c r="U99" s="258"/>
      <c r="V99" s="258"/>
      <c r="W99" s="258"/>
      <c r="X99" s="258"/>
      <c r="Y99" s="258"/>
      <c r="Z99" s="258"/>
      <c r="AA99" s="258"/>
      <c r="AB99" s="258"/>
      <c r="AC99" s="258"/>
    </row>
    <row r="100" spans="1:29"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113</v>
      </c>
      <c r="G100" s="276"/>
      <c r="H100" s="22"/>
      <c r="I100" s="22"/>
      <c r="J100" s="22"/>
      <c r="K100" s="22"/>
      <c r="L100" s="22"/>
      <c r="M100" s="258"/>
      <c r="N100" s="258"/>
      <c r="O100" s="258"/>
      <c r="P100" s="258"/>
      <c r="Q100" s="258"/>
      <c r="R100" s="258"/>
      <c r="S100" s="258"/>
      <c r="T100" s="258"/>
      <c r="U100" s="258"/>
      <c r="V100" s="258"/>
      <c r="W100" s="258"/>
      <c r="X100" s="258"/>
      <c r="Y100" s="258"/>
      <c r="Z100" s="258"/>
      <c r="AA100" s="258"/>
      <c r="AB100" s="258"/>
      <c r="AC100" s="258"/>
    </row>
    <row r="101" spans="1:29"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113</v>
      </c>
      <c r="G101" s="276"/>
      <c r="H101" s="22"/>
      <c r="I101" s="22"/>
      <c r="J101" s="22"/>
      <c r="K101" s="22"/>
      <c r="L101" s="22"/>
      <c r="M101" s="258"/>
      <c r="N101" s="258"/>
      <c r="O101" s="258"/>
      <c r="P101" s="258"/>
      <c r="Q101" s="258"/>
      <c r="R101" s="258"/>
      <c r="S101" s="258"/>
      <c r="T101" s="258"/>
      <c r="U101" s="258"/>
      <c r="V101" s="258"/>
      <c r="W101" s="258"/>
      <c r="X101" s="258"/>
      <c r="Y101" s="258"/>
      <c r="Z101" s="258"/>
      <c r="AA101" s="258"/>
      <c r="AB101" s="258"/>
      <c r="AC101" s="258"/>
    </row>
    <row r="102" spans="1:29"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113</v>
      </c>
      <c r="G102" s="276"/>
      <c r="H102" s="22"/>
      <c r="I102" s="22"/>
      <c r="J102" s="22"/>
      <c r="K102" s="22"/>
      <c r="L102" s="22"/>
      <c r="M102" s="258"/>
      <c r="N102" s="258"/>
      <c r="O102" s="258"/>
      <c r="P102" s="258"/>
      <c r="Q102" s="258"/>
      <c r="R102" s="258"/>
      <c r="S102" s="258"/>
      <c r="T102" s="258"/>
      <c r="U102" s="258"/>
      <c r="V102" s="258"/>
      <c r="W102" s="258"/>
      <c r="X102" s="258"/>
      <c r="Y102" s="258"/>
      <c r="Z102" s="258"/>
      <c r="AA102" s="258"/>
      <c r="AB102" s="258"/>
      <c r="AC102" s="258"/>
    </row>
    <row r="103" spans="1:29"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113</v>
      </c>
      <c r="G103" s="276"/>
      <c r="H103" s="22"/>
      <c r="I103" s="22"/>
      <c r="J103" s="22"/>
      <c r="K103" s="22"/>
      <c r="L103" s="22"/>
      <c r="M103" s="258"/>
      <c r="N103" s="258"/>
      <c r="O103" s="258"/>
      <c r="P103" s="258"/>
      <c r="Q103" s="258"/>
      <c r="R103" s="258"/>
      <c r="S103" s="258"/>
      <c r="T103" s="258"/>
      <c r="U103" s="258"/>
      <c r="V103" s="258"/>
      <c r="W103" s="258"/>
      <c r="X103" s="258"/>
      <c r="Y103" s="258"/>
      <c r="Z103" s="258"/>
      <c r="AA103" s="258"/>
      <c r="AB103" s="258"/>
      <c r="AC103" s="258"/>
    </row>
    <row r="104" spans="1:29"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113</v>
      </c>
      <c r="G104" s="276"/>
      <c r="H104" s="22"/>
      <c r="I104" s="22"/>
      <c r="J104" s="22"/>
      <c r="K104" s="22"/>
      <c r="L104" s="22"/>
      <c r="M104" s="258"/>
      <c r="N104" s="258"/>
      <c r="O104" s="258"/>
      <c r="P104" s="258"/>
      <c r="Q104" s="258"/>
      <c r="R104" s="258"/>
      <c r="S104" s="258"/>
      <c r="T104" s="258"/>
      <c r="U104" s="258"/>
      <c r="V104" s="258"/>
      <c r="W104" s="258"/>
      <c r="X104" s="258"/>
      <c r="Y104" s="258"/>
      <c r="Z104" s="258"/>
      <c r="AA104" s="258"/>
      <c r="AB104" s="258"/>
      <c r="AC104" s="258"/>
    </row>
    <row r="105" spans="1:29"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113</v>
      </c>
      <c r="G105" s="276"/>
      <c r="H105" s="22"/>
      <c r="I105" s="22"/>
      <c r="J105" s="22"/>
      <c r="K105" s="22"/>
      <c r="L105" s="22"/>
      <c r="M105" s="258"/>
      <c r="N105" s="258"/>
      <c r="O105" s="258"/>
      <c r="P105" s="258"/>
      <c r="Q105" s="258"/>
      <c r="R105" s="258"/>
      <c r="S105" s="258"/>
      <c r="T105" s="258"/>
      <c r="U105" s="258"/>
      <c r="V105" s="258"/>
      <c r="W105" s="258"/>
      <c r="X105" s="258"/>
      <c r="Y105" s="258"/>
      <c r="Z105" s="258"/>
      <c r="AA105" s="258"/>
      <c r="AB105" s="258"/>
      <c r="AC105" s="258"/>
    </row>
    <row r="106" spans="1:29"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113</v>
      </c>
      <c r="G106" s="276"/>
      <c r="H106" s="22"/>
      <c r="I106" s="22"/>
      <c r="J106" s="22"/>
      <c r="K106" s="22"/>
      <c r="L106" s="22"/>
      <c r="M106" s="258"/>
      <c r="N106" s="258"/>
      <c r="O106" s="258"/>
      <c r="P106" s="258"/>
      <c r="Q106" s="258"/>
      <c r="R106" s="258"/>
      <c r="S106" s="258"/>
      <c r="T106" s="258"/>
      <c r="U106" s="258"/>
      <c r="V106" s="258"/>
      <c r="W106" s="258"/>
      <c r="X106" s="258"/>
      <c r="Y106" s="258"/>
      <c r="Z106" s="258"/>
      <c r="AA106" s="258"/>
      <c r="AB106" s="258"/>
      <c r="AC106" s="258"/>
    </row>
    <row r="107" spans="1:29"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113</v>
      </c>
      <c r="G107" s="276"/>
      <c r="H107" s="22"/>
      <c r="I107" s="22"/>
      <c r="J107" s="22"/>
      <c r="K107" s="22"/>
      <c r="L107" s="22"/>
      <c r="M107" s="258"/>
      <c r="N107" s="258"/>
      <c r="O107" s="258"/>
      <c r="P107" s="258"/>
      <c r="Q107" s="258"/>
      <c r="R107" s="258"/>
      <c r="S107" s="258"/>
      <c r="T107" s="258"/>
      <c r="U107" s="258"/>
      <c r="V107" s="258"/>
      <c r="W107" s="258"/>
      <c r="X107" s="258"/>
      <c r="Y107" s="258"/>
      <c r="Z107" s="258"/>
      <c r="AA107" s="258"/>
      <c r="AB107" s="258"/>
      <c r="AC107" s="258"/>
    </row>
    <row r="108" spans="1:29"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113</v>
      </c>
      <c r="G108" s="276"/>
      <c r="H108" s="22"/>
      <c r="I108" s="22"/>
      <c r="J108" s="22"/>
      <c r="K108" s="22"/>
      <c r="L108" s="22"/>
      <c r="M108" s="258"/>
      <c r="N108" s="258"/>
      <c r="O108" s="258"/>
      <c r="P108" s="258"/>
      <c r="Q108" s="258"/>
      <c r="R108" s="258"/>
      <c r="S108" s="258"/>
      <c r="T108" s="258"/>
      <c r="U108" s="258"/>
      <c r="V108" s="258"/>
      <c r="W108" s="258"/>
      <c r="X108" s="258"/>
      <c r="Y108" s="258"/>
      <c r="Z108" s="258"/>
      <c r="AA108" s="258"/>
      <c r="AB108" s="258"/>
      <c r="AC108" s="258"/>
    </row>
    <row r="109" spans="1:29"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113</v>
      </c>
      <c r="G109" s="276"/>
      <c r="H109" s="22"/>
      <c r="I109" s="22"/>
      <c r="J109" s="22"/>
      <c r="K109" s="22"/>
      <c r="L109" s="22"/>
      <c r="M109" s="258"/>
      <c r="N109" s="258"/>
      <c r="O109" s="258"/>
      <c r="P109" s="258"/>
      <c r="Q109" s="258"/>
      <c r="R109" s="258"/>
      <c r="S109" s="258"/>
      <c r="T109" s="258"/>
      <c r="U109" s="258"/>
      <c r="V109" s="258"/>
      <c r="W109" s="258"/>
      <c r="X109" s="258"/>
      <c r="Y109" s="258"/>
      <c r="Z109" s="258"/>
      <c r="AA109" s="258"/>
      <c r="AB109" s="258"/>
      <c r="AC109" s="258"/>
    </row>
    <row r="110" spans="1:29"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113</v>
      </c>
      <c r="G110" s="276"/>
      <c r="H110" s="22"/>
      <c r="I110" s="22"/>
      <c r="J110" s="22"/>
      <c r="K110" s="22"/>
      <c r="L110" s="22"/>
      <c r="M110" s="258"/>
      <c r="N110" s="258"/>
      <c r="O110" s="258"/>
      <c r="P110" s="258"/>
      <c r="Q110" s="258"/>
      <c r="R110" s="258"/>
      <c r="S110" s="258"/>
      <c r="T110" s="258"/>
      <c r="U110" s="258"/>
      <c r="V110" s="258"/>
      <c r="W110" s="258"/>
      <c r="X110" s="258"/>
      <c r="Y110" s="258"/>
      <c r="Z110" s="258"/>
      <c r="AA110" s="258"/>
      <c r="AB110" s="258"/>
      <c r="AC110" s="258"/>
    </row>
    <row r="111" spans="1:29"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113</v>
      </c>
      <c r="G111" s="276"/>
      <c r="H111" s="22"/>
      <c r="I111" s="22"/>
      <c r="J111" s="22"/>
      <c r="K111" s="22"/>
      <c r="L111" s="22"/>
      <c r="M111" s="258"/>
      <c r="N111" s="258"/>
      <c r="O111" s="258"/>
      <c r="P111" s="258"/>
      <c r="Q111" s="258"/>
      <c r="R111" s="258"/>
      <c r="S111" s="258"/>
      <c r="T111" s="258"/>
      <c r="U111" s="258"/>
      <c r="V111" s="258"/>
      <c r="W111" s="258"/>
      <c r="X111" s="258"/>
      <c r="Y111" s="258"/>
      <c r="Z111" s="258"/>
      <c r="AA111" s="258"/>
      <c r="AB111" s="258"/>
      <c r="AC111" s="258"/>
    </row>
    <row r="112" spans="1:29"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113</v>
      </c>
      <c r="G112" s="276"/>
      <c r="H112" s="22"/>
      <c r="I112" s="22"/>
      <c r="J112" s="22"/>
      <c r="K112" s="22"/>
      <c r="L112" s="22"/>
      <c r="M112" s="258"/>
      <c r="N112" s="258"/>
      <c r="O112" s="258"/>
      <c r="P112" s="258"/>
      <c r="Q112" s="258"/>
      <c r="R112" s="258"/>
      <c r="S112" s="258"/>
      <c r="T112" s="258"/>
      <c r="U112" s="258"/>
      <c r="V112" s="258"/>
      <c r="W112" s="258"/>
      <c r="X112" s="258"/>
      <c r="Y112" s="258"/>
      <c r="Z112" s="258"/>
      <c r="AA112" s="258"/>
      <c r="AB112" s="258"/>
      <c r="AC112" s="258"/>
    </row>
    <row r="113" spans="1:29"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113</v>
      </c>
      <c r="G113" s="276"/>
      <c r="H113" s="22"/>
      <c r="I113" s="22"/>
      <c r="J113" s="22"/>
      <c r="K113" s="22"/>
      <c r="L113" s="22"/>
      <c r="M113" s="258"/>
      <c r="N113" s="258"/>
      <c r="O113" s="258"/>
      <c r="P113" s="258"/>
      <c r="Q113" s="258"/>
      <c r="R113" s="258"/>
      <c r="S113" s="258"/>
      <c r="T113" s="258"/>
      <c r="U113" s="258"/>
      <c r="V113" s="258"/>
      <c r="W113" s="258"/>
      <c r="X113" s="258"/>
      <c r="Y113" s="258"/>
      <c r="Z113" s="258"/>
      <c r="AA113" s="258"/>
      <c r="AB113" s="258"/>
      <c r="AC113" s="258"/>
    </row>
    <row r="114" spans="1:29"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113</v>
      </c>
      <c r="G114" s="276"/>
      <c r="H114" s="22"/>
      <c r="I114" s="22"/>
      <c r="J114" s="22"/>
      <c r="K114" s="22"/>
      <c r="L114" s="22"/>
      <c r="M114" s="258"/>
      <c r="N114" s="258"/>
      <c r="O114" s="258"/>
      <c r="P114" s="258"/>
      <c r="Q114" s="258"/>
      <c r="R114" s="258"/>
      <c r="S114" s="258"/>
      <c r="T114" s="258"/>
      <c r="U114" s="258"/>
      <c r="V114" s="258"/>
      <c r="W114" s="258"/>
      <c r="X114" s="258"/>
      <c r="Y114" s="258"/>
      <c r="Z114" s="258"/>
      <c r="AA114" s="258"/>
      <c r="AB114" s="258"/>
      <c r="AC114" s="258"/>
    </row>
    <row r="115" spans="1:29"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113</v>
      </c>
      <c r="G115" s="276"/>
      <c r="H115" s="22"/>
      <c r="I115" s="22"/>
      <c r="J115" s="22"/>
      <c r="K115" s="22"/>
      <c r="L115" s="22"/>
      <c r="M115" s="5"/>
      <c r="N115" s="5"/>
      <c r="O115" s="5"/>
      <c r="P115" s="5"/>
      <c r="Q115" s="5"/>
      <c r="R115" s="5"/>
      <c r="S115" s="5"/>
      <c r="T115" s="5"/>
      <c r="U115" s="5"/>
      <c r="V115" s="5"/>
      <c r="W115" s="5"/>
      <c r="X115" s="5"/>
      <c r="Y115" s="5"/>
      <c r="Z115" s="5"/>
      <c r="AA115" s="5"/>
      <c r="AB115" s="5"/>
      <c r="AC115" s="5"/>
    </row>
    <row r="116" spans="1:29"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113</v>
      </c>
      <c r="G116" s="276"/>
      <c r="H116" s="22"/>
      <c r="I116" s="22"/>
      <c r="J116" s="22"/>
      <c r="K116" s="22"/>
      <c r="L116" s="22"/>
      <c r="M116" s="258"/>
      <c r="N116" s="258"/>
      <c r="O116" s="258"/>
      <c r="P116" s="258"/>
      <c r="Q116" s="258"/>
      <c r="R116" s="258"/>
      <c r="S116" s="258"/>
      <c r="T116" s="258"/>
      <c r="U116" s="258"/>
      <c r="V116" s="258"/>
      <c r="W116" s="258"/>
      <c r="X116" s="258"/>
      <c r="Y116" s="258"/>
      <c r="Z116" s="258"/>
      <c r="AA116" s="258"/>
      <c r="AB116" s="258"/>
      <c r="AC116" s="258"/>
    </row>
    <row r="117" spans="1:29" ht="36" customHeight="1"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113</v>
      </c>
      <c r="G117" s="276"/>
      <c r="H117" s="22"/>
      <c r="I117" s="22"/>
      <c r="J117" s="22"/>
      <c r="K117" s="22"/>
      <c r="L117" s="22"/>
      <c r="M117" s="258"/>
      <c r="N117" s="258"/>
      <c r="O117" s="258"/>
      <c r="P117" s="258"/>
      <c r="Q117" s="258"/>
      <c r="R117" s="258"/>
      <c r="S117" s="258"/>
      <c r="T117" s="258"/>
      <c r="U117" s="258"/>
      <c r="V117" s="258"/>
      <c r="W117" s="258"/>
      <c r="X117" s="258"/>
      <c r="Y117" s="258"/>
      <c r="Z117" s="258"/>
      <c r="AA117" s="258"/>
      <c r="AB117" s="258"/>
      <c r="AC117" s="258"/>
    </row>
  </sheetData>
  <autoFilter ref="B11:L117" xr:uid="{00000000-0009-0000-0000-00001B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84" priority="2" operator="equal">
      <formula>"x"</formula>
    </cfRule>
  </conditionalFormatting>
  <conditionalFormatting sqref="F1:F2 C2 F4:F117">
    <cfRule type="cellIs" dxfId="83" priority="12" operator="equal">
      <formula>"na"</formula>
    </cfRule>
  </conditionalFormatting>
  <conditionalFormatting sqref="F4:F10">
    <cfRule type="cellIs" dxfId="82" priority="1" operator="equal">
      <formula>"na"</formula>
    </cfRule>
  </conditionalFormatting>
  <conditionalFormatting sqref="F11:F117">
    <cfRule type="cellIs" dxfId="81" priority="9" operator="equal">
      <formula>"c"</formula>
    </cfRule>
  </conditionalFormatting>
  <conditionalFormatting sqref="F11:F117">
    <cfRule type="cellIs" dxfId="80" priority="10" operator="equal">
      <formula>"nc"</formula>
    </cfRule>
  </conditionalFormatting>
  <conditionalFormatting sqref="F11:F117">
    <cfRule type="cellIs" dxfId="79" priority="11" operator="equal">
      <formula>"nt"</formula>
    </cfRule>
  </conditionalFormatting>
  <conditionalFormatting sqref="G12:G117">
    <cfRule type="cellIs" dxfId="78" priority="4" operator="equal">
      <formula>"d"</formula>
    </cfRule>
  </conditionalFormatting>
  <conditionalFormatting sqref="O4:S4">
    <cfRule type="cellIs" dxfId="77" priority="3" operator="equal">
      <formula>"NT"</formula>
    </cfRule>
  </conditionalFormatting>
  <conditionalFormatting sqref="O4:S4">
    <cfRule type="cellIs" dxfId="76" priority="5" operator="equal">
      <formula>"C"</formula>
    </cfRule>
  </conditionalFormatting>
  <conditionalFormatting sqref="O4:S4">
    <cfRule type="cellIs" dxfId="75" priority="6" operator="equal">
      <formula>"NC"</formula>
    </cfRule>
  </conditionalFormatting>
  <conditionalFormatting sqref="O4:S4">
    <cfRule type="cellIs" dxfId="74" priority="7" operator="equal">
      <formula>"NA"</formula>
    </cfRule>
  </conditionalFormatting>
  <conditionalFormatting sqref="O4:S4">
    <cfRule type="cellIs" dxfId="73" priority="8" operator="equal">
      <formula>"NT"</formula>
    </cfRule>
  </conditionalFormatting>
  <dataValidations count="3">
    <dataValidation type="list" allowBlank="1" showErrorMessage="1" sqref="F54:F55" xr:uid="{00D900D6-002A-40B8-883D-004F00FB0056}">
      <formula1>"nt,na,c"</formula1>
    </dataValidation>
    <dataValidation type="list" allowBlank="1" showErrorMessage="1" sqref="F12:F53 F56:F117" xr:uid="{00700008-00E4-40CE-97BD-000000C80051}">
      <formula1>"nt,na,c,nc"</formula1>
    </dataValidation>
    <dataValidation type="list" allowBlank="1" sqref="G12:G117" xr:uid="{0073003F-006D-42EE-840F-002B00F40007}">
      <formula1>"d"</formula1>
    </dataValidation>
  </dataValidations>
  <hyperlinks>
    <hyperlink ref="L54" r:id="rId1" xr:uid="{00000000-0004-0000-1B00-000000000000}"/>
    <hyperlink ref="L55" r:id="rId2" xr:uid="{00000000-0004-0000-1B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B00-000000000000}">
          <x14:formula1>
            <xm:f>Paramètres!$A$2:$A$5</xm:f>
          </x14:formula1>
          <xm:sqref>H12:H117</xm:sqref>
        </x14:dataValidation>
        <x14:dataValidation type="list" allowBlank="1" xr:uid="{00000000-0002-0000-1B00-000001000000}">
          <x14:formula1>
            <xm:f>Paramètres!$D$2:$D$5</xm:f>
          </x14:formula1>
          <xm:sqref>I12:I117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666666"/>
    <outlinePr summaryBelow="0" summaryRight="0"/>
  </sheetPr>
  <dimension ref="A1:AC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9" width="16.33203125" customWidth="1"/>
  </cols>
  <sheetData>
    <row r="1" spans="1:29" ht="0.75" customHeight="1" x14ac:dyDescent="0.3">
      <c r="A1" s="257"/>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row>
    <row r="2" spans="1:29" ht="16.5" customHeight="1" x14ac:dyDescent="0.3">
      <c r="A2" s="260"/>
      <c r="B2" s="305" t="str">
        <f>F4</f>
        <v>P21</v>
      </c>
      <c r="C2" s="306">
        <f>Echantillon!C33</f>
        <v>0</v>
      </c>
      <c r="D2" s="307"/>
      <c r="E2" s="307"/>
      <c r="F2" s="308"/>
      <c r="G2" s="309"/>
      <c r="H2" s="309"/>
      <c r="I2" s="309"/>
      <c r="J2" s="309"/>
      <c r="K2" s="310"/>
      <c r="L2" s="310"/>
      <c r="M2" s="297"/>
      <c r="N2" s="297"/>
      <c r="O2" s="296"/>
      <c r="P2" s="296"/>
      <c r="Q2" s="296"/>
      <c r="R2" s="296"/>
      <c r="S2" s="296"/>
      <c r="T2" s="296"/>
      <c r="U2" s="296"/>
      <c r="V2" s="296"/>
      <c r="W2" s="296"/>
      <c r="X2" s="296"/>
      <c r="Y2" s="296"/>
      <c r="Z2" s="296"/>
      <c r="AA2" s="296"/>
      <c r="AB2" s="296"/>
      <c r="AC2" s="296"/>
    </row>
    <row r="3" spans="1:29" ht="18.75" customHeight="1" x14ac:dyDescent="0.3">
      <c r="A3" s="260"/>
      <c r="B3" s="305" t="s">
        <v>490</v>
      </c>
      <c r="C3" s="387" t="str">
        <f>HYPERLINK(Echantillon!D33)</f>
        <v/>
      </c>
      <c r="D3" s="326"/>
      <c r="E3" s="326"/>
      <c r="F3" s="326"/>
      <c r="G3" s="309"/>
      <c r="H3" s="309"/>
      <c r="I3" s="309"/>
      <c r="J3" s="309"/>
      <c r="K3" s="309"/>
      <c r="L3" s="309"/>
      <c r="M3" s="296"/>
      <c r="N3" s="296"/>
      <c r="O3" s="296"/>
      <c r="P3" s="296"/>
      <c r="Q3" s="296"/>
      <c r="R3" s="296"/>
      <c r="S3" s="296"/>
      <c r="T3" s="296"/>
      <c r="U3" s="296"/>
      <c r="V3" s="296"/>
      <c r="W3" s="296"/>
      <c r="X3" s="296"/>
      <c r="Y3" s="296"/>
      <c r="Z3" s="296"/>
      <c r="AA3" s="296"/>
      <c r="AB3" s="296"/>
      <c r="AC3" s="296"/>
    </row>
    <row r="4" spans="1:29" ht="16.5" customHeight="1" x14ac:dyDescent="0.3">
      <c r="A4" s="257"/>
      <c r="B4" s="388" t="s">
        <v>147</v>
      </c>
      <c r="C4" s="389" t="s">
        <v>491</v>
      </c>
      <c r="D4" s="389" t="s">
        <v>150</v>
      </c>
      <c r="E4" s="268" t="s">
        <v>151</v>
      </c>
      <c r="F4" s="268" t="str">
        <f>Echantillon!B33</f>
        <v>P21</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c r="V4" s="275" t="s">
        <v>160</v>
      </c>
      <c r="W4" s="259"/>
      <c r="X4" s="259"/>
      <c r="Y4" s="259"/>
      <c r="Z4" s="259"/>
      <c r="AA4" s="259"/>
      <c r="AB4" s="259"/>
      <c r="AC4" s="259"/>
    </row>
    <row r="5" spans="1:29"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 t="shared" ref="U5:V5" si="2">T5</f>
        <v>-</v>
      </c>
      <c r="V5" s="279" t="str">
        <f t="shared" si="2"/>
        <v>-</v>
      </c>
      <c r="W5" s="258"/>
      <c r="X5" s="258"/>
      <c r="Y5" s="258"/>
      <c r="Z5" s="258"/>
      <c r="AA5" s="258"/>
      <c r="AB5" s="258"/>
      <c r="AC5" s="258"/>
    </row>
    <row r="6" spans="1:29"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 t="shared" ref="U6:V6" si="3">IF(S6&gt;0,SUM(O5:O6)/SUM(S5:S6),"-")</f>
        <v>-</v>
      </c>
      <c r="V6" s="103" t="e">
        <f t="shared" si="3"/>
        <v>#DIV/0!</v>
      </c>
      <c r="W6" s="258"/>
      <c r="X6" s="258"/>
      <c r="Y6" s="258"/>
      <c r="Z6" s="258"/>
      <c r="AA6" s="258"/>
      <c r="AB6" s="258"/>
      <c r="AC6" s="258"/>
    </row>
    <row r="7" spans="1:29"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 t="shared" ref="U7:V7" si="4">IF(S7&gt;0,SUM(O5:O7)/SUM(S5:S7),"-")</f>
        <v>-</v>
      </c>
      <c r="V7" s="279" t="e">
        <f t="shared" si="4"/>
        <v>#DIV/0!</v>
      </c>
      <c r="W7" s="258"/>
      <c r="X7" s="258"/>
      <c r="Y7" s="258"/>
      <c r="Z7" s="258"/>
      <c r="AA7" s="258"/>
      <c r="AB7" s="258"/>
      <c r="AC7" s="258"/>
    </row>
    <row r="8" spans="1:29" ht="16.5" customHeight="1" x14ac:dyDescent="0.3">
      <c r="A8" s="257"/>
      <c r="B8" s="351"/>
      <c r="C8" s="351"/>
      <c r="D8" s="351"/>
      <c r="E8" s="268" t="s">
        <v>156</v>
      </c>
      <c r="F8" s="268">
        <f>COUNTIF(F12:F117,"nt")</f>
        <v>106</v>
      </c>
      <c r="G8" s="351"/>
      <c r="H8" s="351"/>
      <c r="I8" s="351"/>
      <c r="J8" s="351"/>
      <c r="K8" s="351"/>
      <c r="L8" s="351"/>
      <c r="M8" s="258"/>
      <c r="N8" s="280" t="s">
        <v>498</v>
      </c>
      <c r="O8" s="281">
        <f t="shared" ref="O8:S8" si="5">SUM(O5:O7)</f>
        <v>0</v>
      </c>
      <c r="P8" s="281">
        <f t="shared" si="5"/>
        <v>0</v>
      </c>
      <c r="Q8" s="281">
        <f t="shared" si="5"/>
        <v>0</v>
      </c>
      <c r="R8" s="281">
        <f t="shared" si="5"/>
        <v>106</v>
      </c>
      <c r="S8" s="282">
        <f t="shared" si="5"/>
        <v>0</v>
      </c>
      <c r="T8" s="278"/>
      <c r="U8" s="276"/>
      <c r="V8" s="276"/>
      <c r="W8" s="258"/>
      <c r="X8" s="258"/>
      <c r="Y8" s="258"/>
      <c r="Z8" s="258"/>
      <c r="AA8" s="258"/>
      <c r="AB8" s="258"/>
      <c r="AC8" s="258"/>
    </row>
    <row r="9" spans="1:29"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c r="V9" s="258"/>
      <c r="W9" s="258"/>
      <c r="X9" s="258"/>
      <c r="Y9" s="258"/>
      <c r="Z9" s="258"/>
      <c r="AA9" s="258"/>
      <c r="AB9" s="258"/>
      <c r="AC9" s="258"/>
    </row>
    <row r="10" spans="1:29"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c r="V10" s="258"/>
      <c r="W10" s="258"/>
      <c r="X10" s="258"/>
      <c r="Y10" s="258"/>
      <c r="Z10" s="258"/>
      <c r="AA10" s="258"/>
      <c r="AB10" s="258"/>
      <c r="AC10" s="258"/>
    </row>
    <row r="11" spans="1:29" ht="13.8" x14ac:dyDescent="0.3">
      <c r="A11" s="257"/>
      <c r="B11" s="311"/>
      <c r="C11" s="311"/>
      <c r="D11" s="311"/>
      <c r="E11" s="312"/>
      <c r="F11" s="311"/>
      <c r="G11" s="311"/>
      <c r="H11" s="313"/>
      <c r="I11" s="313"/>
      <c r="J11" s="313"/>
      <c r="K11" s="313"/>
      <c r="L11" s="313"/>
      <c r="M11" s="296"/>
      <c r="N11" s="296"/>
      <c r="O11" s="296"/>
      <c r="P11" s="296"/>
      <c r="Q11" s="296"/>
      <c r="R11" s="296"/>
      <c r="S11" s="296"/>
      <c r="T11" s="296"/>
      <c r="U11" s="296"/>
      <c r="V11" s="296"/>
      <c r="W11" s="296"/>
      <c r="X11" s="296"/>
      <c r="Y11" s="296"/>
      <c r="Z11" s="296"/>
      <c r="AA11" s="296"/>
      <c r="AB11" s="296"/>
      <c r="AC11" s="296"/>
    </row>
    <row r="12" spans="1:29" ht="62.25" customHeight="1" x14ac:dyDescent="0.3">
      <c r="A12" s="390" t="s">
        <v>85</v>
      </c>
      <c r="B12" s="314" t="str">
        <f>Résultats!B13</f>
        <v>1.1</v>
      </c>
      <c r="C12" s="315" t="str">
        <f>Résultats!C13</f>
        <v>A</v>
      </c>
      <c r="D12" s="315" t="str">
        <f>Résultats!E13</f>
        <v>x</v>
      </c>
      <c r="E12" s="316" t="str">
        <f>Résultats!F13</f>
        <v>Chaque image porteuse d’information a-t-elle une alternative textuelle ?</v>
      </c>
      <c r="F12" s="315" t="s">
        <v>113</v>
      </c>
      <c r="G12" s="315"/>
      <c r="H12" s="317"/>
      <c r="I12" s="317"/>
      <c r="J12" s="317"/>
      <c r="K12" s="317"/>
      <c r="L12" s="317"/>
      <c r="M12" s="296"/>
      <c r="N12" s="296"/>
      <c r="O12" s="296"/>
      <c r="P12" s="296"/>
      <c r="Q12" s="296"/>
      <c r="R12" s="296"/>
      <c r="S12" s="296"/>
      <c r="T12" s="296"/>
      <c r="U12" s="296"/>
      <c r="V12" s="296"/>
      <c r="W12" s="296"/>
      <c r="X12" s="296"/>
      <c r="Y12" s="296"/>
      <c r="Z12" s="296"/>
      <c r="AA12" s="296"/>
      <c r="AB12" s="296"/>
      <c r="AC12" s="296"/>
    </row>
    <row r="13" spans="1:29" ht="62.25" customHeight="1" x14ac:dyDescent="0.3">
      <c r="A13" s="351"/>
      <c r="B13" s="314" t="str">
        <f>Résultats!B14</f>
        <v>1.2</v>
      </c>
      <c r="C13" s="315" t="str">
        <f>Résultats!C14</f>
        <v>A</v>
      </c>
      <c r="D13" s="315">
        <f>Résultats!E14</f>
        <v>0</v>
      </c>
      <c r="E13" s="316" t="str">
        <f>Résultats!F14</f>
        <v>Chaque image de décoration est-elle correctement ignorée par les technologies d’assistance ?</v>
      </c>
      <c r="F13" s="315" t="s">
        <v>113</v>
      </c>
      <c r="G13" s="315"/>
      <c r="H13" s="317"/>
      <c r="I13" s="317"/>
      <c r="J13" s="317"/>
      <c r="K13" s="317"/>
      <c r="L13" s="317"/>
      <c r="M13" s="296"/>
      <c r="N13" s="296"/>
      <c r="O13" s="296"/>
      <c r="P13" s="296"/>
      <c r="Q13" s="296"/>
      <c r="R13" s="296"/>
      <c r="S13" s="296"/>
      <c r="T13" s="296"/>
      <c r="U13" s="296"/>
      <c r="V13" s="296"/>
      <c r="W13" s="296"/>
      <c r="X13" s="296"/>
      <c r="Y13" s="296"/>
      <c r="Z13" s="296"/>
      <c r="AA13" s="296"/>
      <c r="AB13" s="296"/>
      <c r="AC13" s="296"/>
    </row>
    <row r="14" spans="1:29" ht="62.25" customHeight="1" x14ac:dyDescent="0.3">
      <c r="A14" s="351"/>
      <c r="B14" s="314" t="str">
        <f>Résultats!B15</f>
        <v>1.3</v>
      </c>
      <c r="C14" s="315" t="str">
        <f>Résultats!C15</f>
        <v>A</v>
      </c>
      <c r="D14" s="315">
        <f>Résultats!E15</f>
        <v>0</v>
      </c>
      <c r="E14" s="316" t="str">
        <f>Résultats!F15</f>
        <v>Pour chaque image porteuse d’information ayant une alternative textuelle, cette alternative est-elle pertinente (hors cas particuliers) ?</v>
      </c>
      <c r="F14" s="315" t="s">
        <v>113</v>
      </c>
      <c r="G14" s="315"/>
      <c r="H14" s="317"/>
      <c r="I14" s="317"/>
      <c r="J14" s="317"/>
      <c r="K14" s="317"/>
      <c r="L14" s="317"/>
      <c r="M14" s="296"/>
      <c r="N14" s="296"/>
      <c r="O14" s="296"/>
      <c r="P14" s="296"/>
      <c r="Q14" s="296"/>
      <c r="R14" s="296"/>
      <c r="S14" s="296"/>
      <c r="T14" s="296"/>
      <c r="U14" s="296"/>
      <c r="V14" s="296"/>
      <c r="W14" s="296"/>
      <c r="X14" s="296"/>
      <c r="Y14" s="296"/>
      <c r="Z14" s="296"/>
      <c r="AA14" s="296"/>
      <c r="AB14" s="296"/>
      <c r="AC14" s="296"/>
    </row>
    <row r="15" spans="1:29" ht="62.25" customHeight="1" x14ac:dyDescent="0.3">
      <c r="A15" s="351"/>
      <c r="B15" s="314" t="str">
        <f>Résultats!B16</f>
        <v>1.4</v>
      </c>
      <c r="C15" s="315" t="str">
        <f>Résultats!C16</f>
        <v>A</v>
      </c>
      <c r="D15" s="315">
        <f>Résultats!E16</f>
        <v>0</v>
      </c>
      <c r="E15" s="316" t="str">
        <f>Résultats!F16</f>
        <v>Pour chaque image utilisée comme CAPTCHA ou comme image-test, ayant une alternative textuelle, cette alternative permet-elle d’identifier la nature et la fonction de l’image ?</v>
      </c>
      <c r="F15" s="315" t="s">
        <v>113</v>
      </c>
      <c r="G15" s="315"/>
      <c r="H15" s="317"/>
      <c r="I15" s="317"/>
      <c r="J15" s="317"/>
      <c r="K15" s="317"/>
      <c r="L15" s="317"/>
      <c r="M15" s="296"/>
      <c r="N15" s="296"/>
      <c r="O15" s="296"/>
      <c r="P15" s="296"/>
      <c r="Q15" s="296"/>
      <c r="R15" s="296"/>
      <c r="S15" s="296"/>
      <c r="T15" s="296"/>
      <c r="U15" s="296"/>
      <c r="V15" s="296"/>
      <c r="W15" s="296"/>
      <c r="X15" s="296"/>
      <c r="Y15" s="296"/>
      <c r="Z15" s="296"/>
      <c r="AA15" s="296"/>
      <c r="AB15" s="296"/>
      <c r="AC15" s="296"/>
    </row>
    <row r="16" spans="1:29" ht="62.25" customHeight="1" x14ac:dyDescent="0.3">
      <c r="A16" s="351"/>
      <c r="B16" s="314" t="str">
        <f>Résultats!B17</f>
        <v>1.5</v>
      </c>
      <c r="C16" s="315" t="str">
        <f>Résultats!C17</f>
        <v>A</v>
      </c>
      <c r="D16" s="315">
        <f>Résultats!E17</f>
        <v>0</v>
      </c>
      <c r="E16" s="316" t="str">
        <f>Résultats!F17</f>
        <v>Pour chaque image utilisée comme CAPTCHA, une solution d’accès alternatif au contenu ou à la fonction du CAPTCHA est-elle présente ?</v>
      </c>
      <c r="F16" s="315" t="s">
        <v>113</v>
      </c>
      <c r="G16" s="315"/>
      <c r="H16" s="317"/>
      <c r="I16" s="317"/>
      <c r="J16" s="317"/>
      <c r="K16" s="317"/>
      <c r="L16" s="317"/>
      <c r="M16" s="296"/>
      <c r="N16" s="296"/>
      <c r="O16" s="296"/>
      <c r="P16" s="296"/>
      <c r="Q16" s="296"/>
      <c r="R16" s="296"/>
      <c r="S16" s="296"/>
      <c r="T16" s="296"/>
      <c r="U16" s="296"/>
      <c r="V16" s="296"/>
      <c r="W16" s="296"/>
      <c r="X16" s="296"/>
      <c r="Y16" s="296"/>
      <c r="Z16" s="296"/>
      <c r="AA16" s="296"/>
      <c r="AB16" s="296"/>
      <c r="AC16" s="296"/>
    </row>
    <row r="17" spans="1:29" ht="62.25" customHeight="1" x14ac:dyDescent="0.3">
      <c r="A17" s="351"/>
      <c r="B17" s="314" t="str">
        <f>Résultats!B18</f>
        <v>1.6</v>
      </c>
      <c r="C17" s="315" t="str">
        <f>Résultats!C18</f>
        <v>A</v>
      </c>
      <c r="D17" s="315">
        <f>Résultats!E18</f>
        <v>0</v>
      </c>
      <c r="E17" s="316" t="str">
        <f>Résultats!F18</f>
        <v>Chaque image porteuse d’information a-t-elle, si nécessaire, une description détaillée ?</v>
      </c>
      <c r="F17" s="315" t="s">
        <v>113</v>
      </c>
      <c r="G17" s="315"/>
      <c r="H17" s="317"/>
      <c r="I17" s="317"/>
      <c r="J17" s="317"/>
      <c r="K17" s="317"/>
      <c r="L17" s="317"/>
      <c r="M17" s="296"/>
      <c r="N17" s="296"/>
      <c r="O17" s="296"/>
      <c r="P17" s="296"/>
      <c r="Q17" s="296"/>
      <c r="R17" s="296"/>
      <c r="S17" s="296"/>
      <c r="T17" s="296"/>
      <c r="U17" s="296"/>
      <c r="V17" s="296"/>
      <c r="W17" s="296"/>
      <c r="X17" s="296"/>
      <c r="Y17" s="296"/>
      <c r="Z17" s="296"/>
      <c r="AA17" s="296"/>
      <c r="AB17" s="296"/>
      <c r="AC17" s="296"/>
    </row>
    <row r="18" spans="1:29" ht="62.25" customHeight="1" x14ac:dyDescent="0.3">
      <c r="A18" s="351"/>
      <c r="B18" s="314" t="str">
        <f>Résultats!B19</f>
        <v>1.7</v>
      </c>
      <c r="C18" s="315" t="str">
        <f>Résultats!C19</f>
        <v>A</v>
      </c>
      <c r="D18" s="315">
        <f>Résultats!E19</f>
        <v>0</v>
      </c>
      <c r="E18" s="316" t="str">
        <f>Résultats!F19</f>
        <v>Pour chaque image porteuse d’information ayant une description détaillée, cette description est-elle pertinente ?</v>
      </c>
      <c r="F18" s="315" t="s">
        <v>113</v>
      </c>
      <c r="G18" s="315"/>
      <c r="H18" s="317"/>
      <c r="I18" s="317"/>
      <c r="J18" s="317"/>
      <c r="K18" s="317"/>
      <c r="L18" s="317"/>
      <c r="M18" s="298"/>
      <c r="N18" s="298"/>
      <c r="O18" s="298"/>
      <c r="P18" s="298"/>
      <c r="Q18" s="298"/>
      <c r="R18" s="298"/>
      <c r="S18" s="298"/>
      <c r="T18" s="298"/>
      <c r="U18" s="298"/>
      <c r="V18" s="298"/>
      <c r="W18" s="298"/>
      <c r="X18" s="298"/>
      <c r="Y18" s="298"/>
      <c r="Z18" s="298"/>
      <c r="AA18" s="298"/>
      <c r="AB18" s="298"/>
      <c r="AC18" s="298"/>
    </row>
    <row r="19" spans="1:29" ht="62.25" customHeight="1" x14ac:dyDescent="0.3">
      <c r="A19" s="351"/>
      <c r="B19" s="314" t="str">
        <f>Résultats!B20</f>
        <v>1.8</v>
      </c>
      <c r="C19" s="315" t="str">
        <f>Résultats!C20</f>
        <v>AA</v>
      </c>
      <c r="D19" s="315">
        <f>Résultats!E20</f>
        <v>0</v>
      </c>
      <c r="E19" s="318" t="str">
        <f>Résultats!F20</f>
        <v>Chaque image texte porteuse d’information, en l’absence d’un mécanisme de remplacement, doit si possible être remplacée par du texte stylé. Cette règle est-elle respectée (hors cas particuliers) ?</v>
      </c>
      <c r="F19" s="315" t="s">
        <v>113</v>
      </c>
      <c r="G19" s="315"/>
      <c r="H19" s="317"/>
      <c r="I19" s="317"/>
      <c r="J19" s="317"/>
      <c r="K19" s="317"/>
      <c r="L19" s="317"/>
      <c r="M19" s="299"/>
      <c r="N19" s="299"/>
      <c r="O19" s="299"/>
      <c r="P19" s="299"/>
      <c r="Q19" s="299"/>
      <c r="R19" s="299"/>
      <c r="S19" s="300"/>
      <c r="T19" s="296"/>
      <c r="U19" s="296"/>
      <c r="V19" s="296"/>
      <c r="W19" s="296"/>
      <c r="X19" s="296"/>
      <c r="Y19" s="296"/>
      <c r="Z19" s="296"/>
      <c r="AA19" s="296"/>
      <c r="AB19" s="296"/>
      <c r="AC19" s="296"/>
    </row>
    <row r="20" spans="1:29" ht="62.25" customHeight="1" x14ac:dyDescent="0.3">
      <c r="A20" s="352"/>
      <c r="B20" s="314" t="str">
        <f>Résultats!B21</f>
        <v>1.9</v>
      </c>
      <c r="C20" s="315" t="str">
        <f>Résultats!C21</f>
        <v>A</v>
      </c>
      <c r="D20" s="315">
        <f>Résultats!E21</f>
        <v>0</v>
      </c>
      <c r="E20" s="316" t="str">
        <f>Résultats!F21</f>
        <v>Chaque légende d’image est-elle, si nécessaire, correctement reliée à l’image correspondante ?</v>
      </c>
      <c r="F20" s="315" t="s">
        <v>113</v>
      </c>
      <c r="G20" s="315"/>
      <c r="H20" s="317"/>
      <c r="I20" s="317"/>
      <c r="J20" s="317"/>
      <c r="K20" s="317"/>
      <c r="L20" s="317"/>
      <c r="M20" s="296"/>
      <c r="N20" s="296"/>
      <c r="O20" s="296"/>
      <c r="P20" s="296"/>
      <c r="Q20" s="296"/>
      <c r="R20" s="296"/>
      <c r="S20" s="296"/>
      <c r="T20" s="296"/>
      <c r="U20" s="296"/>
      <c r="V20" s="296"/>
      <c r="W20" s="296"/>
      <c r="X20" s="296"/>
      <c r="Y20" s="296"/>
      <c r="Z20" s="296"/>
      <c r="AA20" s="296"/>
      <c r="AB20" s="296"/>
      <c r="AC20" s="296"/>
    </row>
    <row r="21" spans="1:29" ht="62.25" customHeight="1" x14ac:dyDescent="0.3">
      <c r="A21" s="390" t="s">
        <v>86</v>
      </c>
      <c r="B21" s="314" t="str">
        <f>Résultats!B22</f>
        <v>2.1</v>
      </c>
      <c r="C21" s="315" t="str">
        <f>Résultats!C22</f>
        <v>A</v>
      </c>
      <c r="D21" s="315">
        <f>Résultats!E22</f>
        <v>0</v>
      </c>
      <c r="E21" s="316" t="str">
        <f>Résultats!F22</f>
        <v>Chaque cadre a-t-il un titre de cadre ?</v>
      </c>
      <c r="F21" s="315" t="s">
        <v>113</v>
      </c>
      <c r="G21" s="315"/>
      <c r="H21" s="317"/>
      <c r="I21" s="317"/>
      <c r="J21" s="317"/>
      <c r="K21" s="317"/>
      <c r="L21" s="317"/>
      <c r="M21" s="296"/>
      <c r="N21" s="296"/>
      <c r="O21" s="296"/>
      <c r="P21" s="296"/>
      <c r="Q21" s="296"/>
      <c r="R21" s="296"/>
      <c r="S21" s="296"/>
      <c r="T21" s="296"/>
      <c r="U21" s="296"/>
      <c r="V21" s="296"/>
      <c r="W21" s="296"/>
      <c r="X21" s="296"/>
      <c r="Y21" s="296"/>
      <c r="Z21" s="296"/>
      <c r="AA21" s="296"/>
      <c r="AB21" s="296"/>
      <c r="AC21" s="296"/>
    </row>
    <row r="22" spans="1:29" ht="62.25" customHeight="1" x14ac:dyDescent="0.3">
      <c r="A22" s="352"/>
      <c r="B22" s="314" t="str">
        <f>Résultats!B23</f>
        <v>2.2</v>
      </c>
      <c r="C22" s="315" t="str">
        <f>Résultats!C23</f>
        <v>A</v>
      </c>
      <c r="D22" s="315">
        <f>Résultats!E23</f>
        <v>0</v>
      </c>
      <c r="E22" s="316" t="str">
        <f>Résultats!F23</f>
        <v>Pour chaque cadre ayant un titre de cadre, ce titre de cadre est-il pertinent ?</v>
      </c>
      <c r="F22" s="315" t="s">
        <v>113</v>
      </c>
      <c r="G22" s="315"/>
      <c r="H22" s="317"/>
      <c r="I22" s="317"/>
      <c r="J22" s="317"/>
      <c r="K22" s="317"/>
      <c r="L22" s="317"/>
      <c r="M22" s="296"/>
      <c r="N22" s="296"/>
      <c r="O22" s="296"/>
      <c r="P22" s="296"/>
      <c r="Q22" s="296"/>
      <c r="R22" s="296"/>
      <c r="S22" s="296"/>
      <c r="T22" s="296"/>
      <c r="U22" s="296"/>
      <c r="V22" s="296"/>
      <c r="W22" s="296"/>
      <c r="X22" s="296"/>
      <c r="Y22" s="296"/>
      <c r="Z22" s="296"/>
      <c r="AA22" s="296"/>
      <c r="AB22" s="296"/>
      <c r="AC22" s="296"/>
    </row>
    <row r="23" spans="1:29" ht="62.25" customHeight="1" x14ac:dyDescent="0.3">
      <c r="A23" s="390" t="s">
        <v>87</v>
      </c>
      <c r="B23" s="314" t="str">
        <f>Résultats!B24</f>
        <v>3.1</v>
      </c>
      <c r="C23" s="315" t="str">
        <f>Résultats!C24</f>
        <v>A</v>
      </c>
      <c r="D23" s="315" t="str">
        <f>Résultats!E24</f>
        <v>x</v>
      </c>
      <c r="E23" s="316" t="str">
        <f>Résultats!F24</f>
        <v>Dans chaque page web, l’information ne doit pas être donnée uniquement par la couleur. Cette règle est-elle respectée ?</v>
      </c>
      <c r="F23" s="315" t="s">
        <v>113</v>
      </c>
      <c r="G23" s="315"/>
      <c r="H23" s="317"/>
      <c r="I23" s="317"/>
      <c r="J23" s="317"/>
      <c r="K23" s="317"/>
      <c r="L23" s="317"/>
      <c r="M23" s="296"/>
      <c r="N23" s="296"/>
      <c r="O23" s="296"/>
      <c r="P23" s="296"/>
      <c r="Q23" s="296"/>
      <c r="R23" s="296"/>
      <c r="S23" s="296"/>
      <c r="T23" s="296"/>
      <c r="U23" s="296"/>
      <c r="V23" s="296"/>
      <c r="W23" s="296"/>
      <c r="X23" s="296"/>
      <c r="Y23" s="296"/>
      <c r="Z23" s="296"/>
      <c r="AA23" s="296"/>
      <c r="AB23" s="296"/>
      <c r="AC23" s="296"/>
    </row>
    <row r="24" spans="1:29" ht="62.25" customHeight="1" x14ac:dyDescent="0.3">
      <c r="A24" s="351"/>
      <c r="B24" s="314" t="str">
        <f>Résultats!B25</f>
        <v>3.2</v>
      </c>
      <c r="C24" s="315" t="str">
        <f>Résultats!C25</f>
        <v>AA</v>
      </c>
      <c r="D24" s="315">
        <f>Résultats!E25</f>
        <v>0</v>
      </c>
      <c r="E24" s="316" t="str">
        <f>Résultats!F25</f>
        <v>Dans chaque page web, le contraste entre la couleur du texte et la couleur de son arrière-plan est-il suffisamment élevé (hors cas particuliers) ?</v>
      </c>
      <c r="F24" s="315" t="s">
        <v>113</v>
      </c>
      <c r="G24" s="315"/>
      <c r="H24" s="317"/>
      <c r="I24" s="317"/>
      <c r="J24" s="317"/>
      <c r="K24" s="317"/>
      <c r="L24" s="317"/>
      <c r="M24" s="296"/>
      <c r="N24" s="296"/>
      <c r="O24" s="296"/>
      <c r="P24" s="296"/>
      <c r="Q24" s="296"/>
      <c r="R24" s="296"/>
      <c r="S24" s="296"/>
      <c r="T24" s="296"/>
      <c r="U24" s="296"/>
      <c r="V24" s="296"/>
      <c r="W24" s="296"/>
      <c r="X24" s="296"/>
      <c r="Y24" s="296"/>
      <c r="Z24" s="296"/>
      <c r="AA24" s="296"/>
      <c r="AB24" s="296"/>
      <c r="AC24" s="296"/>
    </row>
    <row r="25" spans="1:29" ht="62.25" customHeight="1" x14ac:dyDescent="0.3">
      <c r="A25" s="352"/>
      <c r="B25" s="314" t="str">
        <f>Résultats!B26</f>
        <v>3.3</v>
      </c>
      <c r="C25" s="315" t="str">
        <f>Résultats!C26</f>
        <v>AA</v>
      </c>
      <c r="D25" s="315">
        <f>Résultats!E26</f>
        <v>0</v>
      </c>
      <c r="E25" s="316" t="str">
        <f>Résultats!F26</f>
        <v>Dans chaque page web, les couleurs utilisées dans les composants d’interface ou les éléments graphiques porteurs d’informations sont-elles suffisamment contrastées (hors cas particuliers) ?</v>
      </c>
      <c r="F25" s="315" t="s">
        <v>113</v>
      </c>
      <c r="G25" s="315"/>
      <c r="H25" s="317"/>
      <c r="I25" s="317"/>
      <c r="J25" s="317"/>
      <c r="K25" s="317"/>
      <c r="L25" s="317"/>
      <c r="M25" s="296"/>
      <c r="N25" s="296"/>
      <c r="O25" s="296"/>
      <c r="P25" s="296"/>
      <c r="Q25" s="296"/>
      <c r="R25" s="296"/>
      <c r="S25" s="296"/>
      <c r="T25" s="296"/>
      <c r="U25" s="296"/>
      <c r="V25" s="296"/>
      <c r="W25" s="296"/>
      <c r="X25" s="296"/>
      <c r="Y25" s="296"/>
      <c r="Z25" s="296"/>
      <c r="AA25" s="296"/>
      <c r="AB25" s="296"/>
      <c r="AC25" s="296"/>
    </row>
    <row r="26" spans="1:29" ht="62.25" customHeight="1" x14ac:dyDescent="0.3">
      <c r="A26" s="390" t="s">
        <v>88</v>
      </c>
      <c r="B26" s="314" t="str">
        <f>Résultats!B27</f>
        <v>4.1</v>
      </c>
      <c r="C26" s="315" t="str">
        <f>Résultats!C27</f>
        <v>A</v>
      </c>
      <c r="D26" s="315" t="str">
        <f>Résultats!E27</f>
        <v>x</v>
      </c>
      <c r="E26" s="316" t="str">
        <f>Résultats!F27</f>
        <v>Chaque média temporel pré-enregistré a-t-il, si nécessaire, une transcription textuelle ou une audiodescription (hors cas particuliers) ?</v>
      </c>
      <c r="F26" s="315" t="s">
        <v>113</v>
      </c>
      <c r="G26" s="315"/>
      <c r="H26" s="317"/>
      <c r="I26" s="317"/>
      <c r="J26" s="317"/>
      <c r="K26" s="317"/>
      <c r="L26" s="317"/>
      <c r="M26" s="296"/>
      <c r="N26" s="296"/>
      <c r="O26" s="296"/>
      <c r="P26" s="296"/>
      <c r="Q26" s="296"/>
      <c r="R26" s="296"/>
      <c r="S26" s="296"/>
      <c r="T26" s="296"/>
      <c r="U26" s="296"/>
      <c r="V26" s="296"/>
      <c r="W26" s="296"/>
      <c r="X26" s="296"/>
      <c r="Y26" s="296"/>
      <c r="Z26" s="296"/>
      <c r="AA26" s="296"/>
      <c r="AB26" s="296"/>
      <c r="AC26" s="296"/>
    </row>
    <row r="27" spans="1:29" ht="62.25" customHeight="1" x14ac:dyDescent="0.3">
      <c r="A27" s="351"/>
      <c r="B27" s="314" t="str">
        <f>Résultats!B28</f>
        <v>4.2</v>
      </c>
      <c r="C27" s="315" t="str">
        <f>Résultats!C28</f>
        <v>A</v>
      </c>
      <c r="D27" s="315">
        <f>Résultats!E28</f>
        <v>0</v>
      </c>
      <c r="E27" s="316" t="str">
        <f>Résultats!F28</f>
        <v>Pour chaque média temporel pré-enregistré ayant une transcription textuelle ou une audiodescription synchronisée, celles-ci sont-elles pertinentes (hors cas particuliers) ?</v>
      </c>
      <c r="F27" s="315" t="s">
        <v>113</v>
      </c>
      <c r="G27" s="315"/>
      <c r="H27" s="317"/>
      <c r="I27" s="317"/>
      <c r="J27" s="317"/>
      <c r="K27" s="317"/>
      <c r="L27" s="317"/>
      <c r="M27" s="296"/>
      <c r="N27" s="296"/>
      <c r="O27" s="296"/>
      <c r="P27" s="296"/>
      <c r="Q27" s="296"/>
      <c r="R27" s="296"/>
      <c r="S27" s="296"/>
      <c r="T27" s="296"/>
      <c r="U27" s="296"/>
      <c r="V27" s="296"/>
      <c r="W27" s="296"/>
      <c r="X27" s="296"/>
      <c r="Y27" s="296"/>
      <c r="Z27" s="296"/>
      <c r="AA27" s="296"/>
      <c r="AB27" s="296"/>
      <c r="AC27" s="296"/>
    </row>
    <row r="28" spans="1:29" ht="62.25" customHeight="1" x14ac:dyDescent="0.3">
      <c r="A28" s="351"/>
      <c r="B28" s="314" t="str">
        <f>Résultats!B29</f>
        <v>4.3</v>
      </c>
      <c r="C28" s="315" t="str">
        <f>Résultats!C29</f>
        <v>A</v>
      </c>
      <c r="D28" s="315">
        <f>Résultats!E29</f>
        <v>0</v>
      </c>
      <c r="E28" s="316" t="str">
        <f>Résultats!F29</f>
        <v>Chaque média temporel synchronisé pré-enregistré a-t-il, si nécessaire, des sous-titres synchronisés (hors cas particuliers) ?</v>
      </c>
      <c r="F28" s="315" t="s">
        <v>113</v>
      </c>
      <c r="G28" s="315"/>
      <c r="H28" s="317"/>
      <c r="I28" s="317"/>
      <c r="J28" s="317"/>
      <c r="K28" s="317"/>
      <c r="L28" s="317"/>
      <c r="M28" s="296"/>
      <c r="N28" s="296"/>
      <c r="O28" s="296"/>
      <c r="P28" s="296"/>
      <c r="Q28" s="296"/>
      <c r="R28" s="296"/>
      <c r="S28" s="296"/>
      <c r="T28" s="296"/>
      <c r="U28" s="296"/>
      <c r="V28" s="296"/>
      <c r="W28" s="296"/>
      <c r="X28" s="296"/>
      <c r="Y28" s="296"/>
      <c r="Z28" s="296"/>
      <c r="AA28" s="296"/>
      <c r="AB28" s="296"/>
      <c r="AC28" s="296"/>
    </row>
    <row r="29" spans="1:29" ht="62.25" customHeight="1" x14ac:dyDescent="0.3">
      <c r="A29" s="351"/>
      <c r="B29" s="314" t="str">
        <f>Résultats!B30</f>
        <v>4.4</v>
      </c>
      <c r="C29" s="315" t="str">
        <f>Résultats!C30</f>
        <v>A</v>
      </c>
      <c r="D29" s="315">
        <f>Résultats!E30</f>
        <v>0</v>
      </c>
      <c r="E29" s="316" t="str">
        <f>Résultats!F30</f>
        <v>Pour chaque média temporel synchronisé pré-enregistré ayant des sous-titres synchronisés, ces sous-titres sont-ils pertinents ?</v>
      </c>
      <c r="F29" s="315" t="s">
        <v>113</v>
      </c>
      <c r="G29" s="315"/>
      <c r="H29" s="317"/>
      <c r="I29" s="317"/>
      <c r="J29" s="317"/>
      <c r="K29" s="317"/>
      <c r="L29" s="317"/>
      <c r="M29" s="296"/>
      <c r="N29" s="296"/>
      <c r="O29" s="296"/>
      <c r="P29" s="296"/>
      <c r="Q29" s="296"/>
      <c r="R29" s="296"/>
      <c r="S29" s="296"/>
      <c r="T29" s="296"/>
      <c r="U29" s="296"/>
      <c r="V29" s="296"/>
      <c r="W29" s="296"/>
      <c r="X29" s="296"/>
      <c r="Y29" s="296"/>
      <c r="Z29" s="296"/>
      <c r="AA29" s="296"/>
      <c r="AB29" s="296"/>
      <c r="AC29" s="296"/>
    </row>
    <row r="30" spans="1:29" ht="62.25" customHeight="1" x14ac:dyDescent="0.3">
      <c r="A30" s="351"/>
      <c r="B30" s="314" t="str">
        <f>Résultats!B31</f>
        <v>4.5</v>
      </c>
      <c r="C30" s="315" t="str">
        <f>Résultats!C31</f>
        <v>AA</v>
      </c>
      <c r="D30" s="315">
        <f>Résultats!E31</f>
        <v>0</v>
      </c>
      <c r="E30" s="316" t="str">
        <f>Résultats!F31</f>
        <v>Chaque média temporel pré-enregistré a-t-il, si nécessaire, une audiodescription synchronisée (hors cas particuliers) ?</v>
      </c>
      <c r="F30" s="315" t="s">
        <v>113</v>
      </c>
      <c r="G30" s="315"/>
      <c r="H30" s="317"/>
      <c r="I30" s="317"/>
      <c r="J30" s="317"/>
      <c r="K30" s="317"/>
      <c r="L30" s="317"/>
      <c r="M30" s="296"/>
      <c r="N30" s="296"/>
      <c r="O30" s="296"/>
      <c r="P30" s="296"/>
      <c r="Q30" s="296"/>
      <c r="R30" s="296"/>
      <c r="S30" s="296"/>
      <c r="T30" s="296"/>
      <c r="U30" s="296"/>
      <c r="V30" s="296"/>
      <c r="W30" s="296"/>
      <c r="X30" s="296"/>
      <c r="Y30" s="296"/>
      <c r="Z30" s="296"/>
      <c r="AA30" s="296"/>
      <c r="AB30" s="296"/>
      <c r="AC30" s="296"/>
    </row>
    <row r="31" spans="1:29" ht="62.25" customHeight="1" x14ac:dyDescent="0.3">
      <c r="A31" s="351"/>
      <c r="B31" s="314" t="str">
        <f>Résultats!B32</f>
        <v>4.6</v>
      </c>
      <c r="C31" s="315" t="str">
        <f>Résultats!C32</f>
        <v>AA</v>
      </c>
      <c r="D31" s="315">
        <f>Résultats!E32</f>
        <v>0</v>
      </c>
      <c r="E31" s="316" t="str">
        <f>Résultats!F32</f>
        <v>Pour chaque média temporel pré-enregistré ayant une audiodescription synchronisée, celle-ci est-elle pertinente ?</v>
      </c>
      <c r="F31" s="315" t="s">
        <v>113</v>
      </c>
      <c r="G31" s="315"/>
      <c r="H31" s="317"/>
      <c r="I31" s="317"/>
      <c r="J31" s="317"/>
      <c r="K31" s="317"/>
      <c r="L31" s="317"/>
      <c r="M31" s="296"/>
      <c r="N31" s="296"/>
      <c r="O31" s="296"/>
      <c r="P31" s="296"/>
      <c r="Q31" s="296"/>
      <c r="R31" s="296"/>
      <c r="S31" s="296"/>
      <c r="T31" s="296"/>
      <c r="U31" s="296"/>
      <c r="V31" s="296"/>
      <c r="W31" s="296"/>
      <c r="X31" s="296"/>
      <c r="Y31" s="296"/>
      <c r="Z31" s="296"/>
      <c r="AA31" s="296"/>
      <c r="AB31" s="296"/>
      <c r="AC31" s="296"/>
    </row>
    <row r="32" spans="1:29" ht="62.25" customHeight="1" x14ac:dyDescent="0.3">
      <c r="A32" s="351"/>
      <c r="B32" s="314" t="str">
        <f>Résultats!B33</f>
        <v>4.7</v>
      </c>
      <c r="C32" s="315" t="str">
        <f>Résultats!C33</f>
        <v>A</v>
      </c>
      <c r="D32" s="315">
        <f>Résultats!E33</f>
        <v>0</v>
      </c>
      <c r="E32" s="316" t="str">
        <f>Résultats!F33</f>
        <v>Chaque média temporel est-il clairement identifiable (hors cas particuliers) ?</v>
      </c>
      <c r="F32" s="315" t="s">
        <v>113</v>
      </c>
      <c r="G32" s="315"/>
      <c r="H32" s="317"/>
      <c r="I32" s="317"/>
      <c r="J32" s="317"/>
      <c r="K32" s="317"/>
      <c r="L32" s="317"/>
      <c r="M32" s="296"/>
      <c r="N32" s="296"/>
      <c r="O32" s="296"/>
      <c r="P32" s="296"/>
      <c r="Q32" s="296"/>
      <c r="R32" s="296"/>
      <c r="S32" s="296"/>
      <c r="T32" s="296"/>
      <c r="U32" s="296"/>
      <c r="V32" s="296"/>
      <c r="W32" s="296"/>
      <c r="X32" s="296"/>
      <c r="Y32" s="296"/>
      <c r="Z32" s="296"/>
      <c r="AA32" s="296"/>
      <c r="AB32" s="296"/>
      <c r="AC32" s="296"/>
    </row>
    <row r="33" spans="1:29" ht="62.25" customHeight="1" x14ac:dyDescent="0.3">
      <c r="A33" s="351"/>
      <c r="B33" s="314" t="str">
        <f>Résultats!B34</f>
        <v>4.8</v>
      </c>
      <c r="C33" s="315" t="str">
        <f>Résultats!C34</f>
        <v>A</v>
      </c>
      <c r="D33" s="315">
        <f>Résultats!E34</f>
        <v>0</v>
      </c>
      <c r="E33" s="316" t="str">
        <f>Résultats!F34</f>
        <v>Chaque média non temporel a-t-il, si nécessaire, une alternative (hors cas particuliers) ?</v>
      </c>
      <c r="F33" s="315" t="s">
        <v>113</v>
      </c>
      <c r="G33" s="315"/>
      <c r="H33" s="317"/>
      <c r="I33" s="317"/>
      <c r="J33" s="317"/>
      <c r="K33" s="317"/>
      <c r="L33" s="317"/>
      <c r="M33" s="296"/>
      <c r="N33" s="296"/>
      <c r="O33" s="296"/>
      <c r="P33" s="296"/>
      <c r="Q33" s="296"/>
      <c r="R33" s="296"/>
      <c r="S33" s="296"/>
      <c r="T33" s="296"/>
      <c r="U33" s="296"/>
      <c r="V33" s="296"/>
      <c r="W33" s="296"/>
      <c r="X33" s="296"/>
      <c r="Y33" s="296"/>
      <c r="Z33" s="296"/>
      <c r="AA33" s="296"/>
      <c r="AB33" s="296"/>
      <c r="AC33" s="296"/>
    </row>
    <row r="34" spans="1:29" ht="62.25" customHeight="1" x14ac:dyDescent="0.3">
      <c r="A34" s="351"/>
      <c r="B34" s="314" t="str">
        <f>Résultats!B35</f>
        <v>4.9</v>
      </c>
      <c r="C34" s="315" t="str">
        <f>Résultats!C35</f>
        <v>A</v>
      </c>
      <c r="D34" s="315">
        <f>Résultats!E35</f>
        <v>0</v>
      </c>
      <c r="E34" s="316" t="str">
        <f>Résultats!F35</f>
        <v>Pour chaque média non temporel ayant une alternative, cette alternative est-elle pertinente ?</v>
      </c>
      <c r="F34" s="315" t="s">
        <v>113</v>
      </c>
      <c r="G34" s="315"/>
      <c r="H34" s="317"/>
      <c r="I34" s="317"/>
      <c r="J34" s="317"/>
      <c r="K34" s="317"/>
      <c r="L34" s="317"/>
      <c r="M34" s="296"/>
      <c r="N34" s="296"/>
      <c r="O34" s="296"/>
      <c r="P34" s="296"/>
      <c r="Q34" s="296"/>
      <c r="R34" s="296"/>
      <c r="S34" s="296"/>
      <c r="T34" s="296"/>
      <c r="U34" s="296"/>
      <c r="V34" s="296"/>
      <c r="W34" s="296"/>
      <c r="X34" s="296"/>
      <c r="Y34" s="296"/>
      <c r="Z34" s="296"/>
      <c r="AA34" s="296"/>
      <c r="AB34" s="296"/>
      <c r="AC34" s="296"/>
    </row>
    <row r="35" spans="1:29" ht="62.25" customHeight="1" x14ac:dyDescent="0.3">
      <c r="A35" s="351"/>
      <c r="B35" s="314" t="str">
        <f>Résultats!B36</f>
        <v>4.10</v>
      </c>
      <c r="C35" s="315" t="str">
        <f>Résultats!C36</f>
        <v>A</v>
      </c>
      <c r="D35" s="315" t="str">
        <f>Résultats!E36</f>
        <v>x</v>
      </c>
      <c r="E35" s="316" t="str">
        <f>Résultats!F36</f>
        <v>Chaque son déclenché automatiquement est-il contrôlable par l’utilisateur ?</v>
      </c>
      <c r="F35" s="315" t="s">
        <v>113</v>
      </c>
      <c r="G35" s="315"/>
      <c r="H35" s="317"/>
      <c r="I35" s="317"/>
      <c r="J35" s="317"/>
      <c r="K35" s="317"/>
      <c r="L35" s="317"/>
      <c r="M35" s="296"/>
      <c r="N35" s="296"/>
      <c r="O35" s="296"/>
      <c r="P35" s="296"/>
      <c r="Q35" s="296"/>
      <c r="R35" s="296"/>
      <c r="S35" s="296"/>
      <c r="T35" s="296"/>
      <c r="U35" s="296"/>
      <c r="V35" s="296"/>
      <c r="W35" s="296"/>
      <c r="X35" s="296"/>
      <c r="Y35" s="296"/>
      <c r="Z35" s="296"/>
      <c r="AA35" s="296"/>
      <c r="AB35" s="296"/>
      <c r="AC35" s="296"/>
    </row>
    <row r="36" spans="1:29" ht="62.25" customHeight="1" x14ac:dyDescent="0.3">
      <c r="A36" s="351"/>
      <c r="B36" s="314" t="str">
        <f>Résultats!B37</f>
        <v>4.11</v>
      </c>
      <c r="C36" s="315" t="str">
        <f>Résultats!C37</f>
        <v>A</v>
      </c>
      <c r="D36" s="315">
        <f>Résultats!E37</f>
        <v>0</v>
      </c>
      <c r="E36" s="316" t="str">
        <f>Résultats!F37</f>
        <v>La consultation de chaque média temporel est-elle, si nécessaire, contrôlable par le clavier et tout dispositif de pointage ?</v>
      </c>
      <c r="F36" s="315" t="s">
        <v>113</v>
      </c>
      <c r="G36" s="315"/>
      <c r="H36" s="317"/>
      <c r="I36" s="317"/>
      <c r="J36" s="317"/>
      <c r="K36" s="317"/>
      <c r="L36" s="317"/>
      <c r="M36" s="296"/>
      <c r="N36" s="296"/>
      <c r="O36" s="296"/>
      <c r="P36" s="296"/>
      <c r="Q36" s="296"/>
      <c r="R36" s="296"/>
      <c r="S36" s="296"/>
      <c r="T36" s="296"/>
      <c r="U36" s="296"/>
      <c r="V36" s="296"/>
      <c r="W36" s="296"/>
      <c r="X36" s="296"/>
      <c r="Y36" s="296"/>
      <c r="Z36" s="296"/>
      <c r="AA36" s="296"/>
      <c r="AB36" s="296"/>
      <c r="AC36" s="296"/>
    </row>
    <row r="37" spans="1:29" ht="62.25" customHeight="1" x14ac:dyDescent="0.3">
      <c r="A37" s="351"/>
      <c r="B37" s="314" t="str">
        <f>Résultats!B38</f>
        <v>4.12</v>
      </c>
      <c r="C37" s="315" t="str">
        <f>Résultats!C38</f>
        <v>A</v>
      </c>
      <c r="D37" s="315">
        <f>Résultats!E38</f>
        <v>0</v>
      </c>
      <c r="E37" s="316" t="str">
        <f>Résultats!F38</f>
        <v>La consultation de chaque média non temporel est-elle contrôlable par le clavier et tout dispositif de pointage ?</v>
      </c>
      <c r="F37" s="315" t="s">
        <v>113</v>
      </c>
      <c r="G37" s="315"/>
      <c r="H37" s="317"/>
      <c r="I37" s="317"/>
      <c r="J37" s="317"/>
      <c r="K37" s="317"/>
      <c r="L37" s="317"/>
      <c r="M37" s="296"/>
      <c r="N37" s="296"/>
      <c r="O37" s="296"/>
      <c r="P37" s="296"/>
      <c r="Q37" s="296"/>
      <c r="R37" s="296"/>
      <c r="S37" s="296"/>
      <c r="T37" s="296"/>
      <c r="U37" s="296"/>
      <c r="V37" s="296"/>
      <c r="W37" s="296"/>
      <c r="X37" s="296"/>
      <c r="Y37" s="296"/>
      <c r="Z37" s="296"/>
      <c r="AA37" s="296"/>
      <c r="AB37" s="296"/>
      <c r="AC37" s="296"/>
    </row>
    <row r="38" spans="1:29" ht="62.25" customHeight="1" x14ac:dyDescent="0.3">
      <c r="A38" s="352"/>
      <c r="B38" s="314" t="str">
        <f>Résultats!B39</f>
        <v>4.13</v>
      </c>
      <c r="C38" s="315" t="str">
        <f>Résultats!C39</f>
        <v>A</v>
      </c>
      <c r="D38" s="315">
        <f>Résultats!E39</f>
        <v>0</v>
      </c>
      <c r="E38" s="316" t="str">
        <f>Résultats!F39</f>
        <v>Chaque média temporel et non temporel est-il compatible avec les technologies d’assistance (hors cas particuliers) ?</v>
      </c>
      <c r="F38" s="315" t="s">
        <v>113</v>
      </c>
      <c r="G38" s="315"/>
      <c r="H38" s="317"/>
      <c r="I38" s="317"/>
      <c r="J38" s="317"/>
      <c r="K38" s="317"/>
      <c r="L38" s="317"/>
      <c r="M38" s="296"/>
      <c r="N38" s="296"/>
      <c r="O38" s="296"/>
      <c r="P38" s="296"/>
      <c r="Q38" s="296"/>
      <c r="R38" s="296"/>
      <c r="S38" s="296"/>
      <c r="T38" s="296"/>
      <c r="U38" s="296"/>
      <c r="V38" s="296"/>
      <c r="W38" s="296"/>
      <c r="X38" s="296"/>
      <c r="Y38" s="296"/>
      <c r="Z38" s="296"/>
      <c r="AA38" s="296"/>
      <c r="AB38" s="296"/>
      <c r="AC38" s="296"/>
    </row>
    <row r="39" spans="1:29" ht="62.25" customHeight="1" x14ac:dyDescent="0.3">
      <c r="A39" s="390" t="s">
        <v>89</v>
      </c>
      <c r="B39" s="314" t="str">
        <f>Résultats!B40</f>
        <v>5.1</v>
      </c>
      <c r="C39" s="315" t="str">
        <f>Résultats!C40</f>
        <v>A</v>
      </c>
      <c r="D39" s="315">
        <f>Résultats!E40</f>
        <v>0</v>
      </c>
      <c r="E39" s="316" t="str">
        <f>Résultats!F40</f>
        <v>Chaque tableau de données complexe a-t-il un résumé ?</v>
      </c>
      <c r="F39" s="315" t="s">
        <v>113</v>
      </c>
      <c r="G39" s="315"/>
      <c r="H39" s="317"/>
      <c r="I39" s="317"/>
      <c r="J39" s="317"/>
      <c r="K39" s="317"/>
      <c r="L39" s="317"/>
      <c r="M39" s="296"/>
      <c r="N39" s="296"/>
      <c r="O39" s="296"/>
      <c r="P39" s="296"/>
      <c r="Q39" s="296"/>
      <c r="R39" s="296"/>
      <c r="S39" s="296"/>
      <c r="T39" s="296"/>
      <c r="U39" s="296"/>
      <c r="V39" s="296"/>
      <c r="W39" s="296"/>
      <c r="X39" s="296"/>
      <c r="Y39" s="296"/>
      <c r="Z39" s="296"/>
      <c r="AA39" s="296"/>
      <c r="AB39" s="296"/>
      <c r="AC39" s="296"/>
    </row>
    <row r="40" spans="1:29" ht="62.25" customHeight="1" x14ac:dyDescent="0.3">
      <c r="A40" s="351"/>
      <c r="B40" s="314" t="str">
        <f>Résultats!B41</f>
        <v>5.2</v>
      </c>
      <c r="C40" s="315" t="str">
        <f>Résultats!C41</f>
        <v>A</v>
      </c>
      <c r="D40" s="315">
        <f>Résultats!E41</f>
        <v>0</v>
      </c>
      <c r="E40" s="316" t="str">
        <f>Résultats!F41</f>
        <v>Pour chaque tableau de données complexe ayant un résumé, celui-ci est-il pertinent ?</v>
      </c>
      <c r="F40" s="315" t="s">
        <v>113</v>
      </c>
      <c r="G40" s="315"/>
      <c r="H40" s="317"/>
      <c r="I40" s="317"/>
      <c r="J40" s="317"/>
      <c r="K40" s="317"/>
      <c r="L40" s="317"/>
      <c r="M40" s="296"/>
      <c r="N40" s="296"/>
      <c r="O40" s="296"/>
      <c r="P40" s="296"/>
      <c r="Q40" s="296"/>
      <c r="R40" s="296"/>
      <c r="S40" s="296"/>
      <c r="T40" s="296"/>
      <c r="U40" s="296"/>
      <c r="V40" s="296"/>
      <c r="W40" s="296"/>
      <c r="X40" s="296"/>
      <c r="Y40" s="296"/>
      <c r="Z40" s="296"/>
      <c r="AA40" s="296"/>
      <c r="AB40" s="296"/>
      <c r="AC40" s="296"/>
    </row>
    <row r="41" spans="1:29" ht="62.25" customHeight="1" x14ac:dyDescent="0.3">
      <c r="A41" s="351"/>
      <c r="B41" s="314" t="str">
        <f>Résultats!B42</f>
        <v>5.3</v>
      </c>
      <c r="C41" s="315" t="str">
        <f>Résultats!C42</f>
        <v>A</v>
      </c>
      <c r="D41" s="315" t="str">
        <f>Résultats!E42</f>
        <v>x</v>
      </c>
      <c r="E41" s="316" t="str">
        <f>Résultats!F42</f>
        <v>Pour chaque tableau de mise en forme, le contenu linéarisé reste-t-il compréhensible ?</v>
      </c>
      <c r="F41" s="315" t="s">
        <v>113</v>
      </c>
      <c r="G41" s="315"/>
      <c r="H41" s="317"/>
      <c r="I41" s="317"/>
      <c r="J41" s="317"/>
      <c r="K41" s="317"/>
      <c r="L41" s="317"/>
      <c r="M41" s="296"/>
      <c r="N41" s="296"/>
      <c r="O41" s="296"/>
      <c r="P41" s="296"/>
      <c r="Q41" s="296"/>
      <c r="R41" s="296"/>
      <c r="S41" s="296"/>
      <c r="T41" s="296"/>
      <c r="U41" s="296"/>
      <c r="V41" s="296"/>
      <c r="W41" s="296"/>
      <c r="X41" s="296"/>
      <c r="Y41" s="296"/>
      <c r="Z41" s="296"/>
      <c r="AA41" s="296"/>
      <c r="AB41" s="296"/>
      <c r="AC41" s="296"/>
    </row>
    <row r="42" spans="1:29" ht="62.25" customHeight="1" x14ac:dyDescent="0.3">
      <c r="A42" s="351"/>
      <c r="B42" s="314" t="str">
        <f>Résultats!B43</f>
        <v>5.4</v>
      </c>
      <c r="C42" s="315" t="str">
        <f>Résultats!C43</f>
        <v>A</v>
      </c>
      <c r="D42" s="315">
        <f>Résultats!E43</f>
        <v>0</v>
      </c>
      <c r="E42" s="316" t="str">
        <f>Résultats!F43</f>
        <v>Pour chaque tableau de données ayant un titre, le titre est-il correctement associé au tableau de données ?</v>
      </c>
      <c r="F42" s="315" t="s">
        <v>113</v>
      </c>
      <c r="G42" s="315"/>
      <c r="H42" s="317"/>
      <c r="I42" s="317"/>
      <c r="J42" s="317"/>
      <c r="K42" s="317"/>
      <c r="L42" s="317"/>
      <c r="M42" s="296"/>
      <c r="N42" s="296"/>
      <c r="O42" s="296"/>
      <c r="P42" s="296"/>
      <c r="Q42" s="296"/>
      <c r="R42" s="296"/>
      <c r="S42" s="296"/>
      <c r="T42" s="296"/>
      <c r="U42" s="296"/>
      <c r="V42" s="296"/>
      <c r="W42" s="296"/>
      <c r="X42" s="296"/>
      <c r="Y42" s="296"/>
      <c r="Z42" s="296"/>
      <c r="AA42" s="296"/>
      <c r="AB42" s="296"/>
      <c r="AC42" s="296"/>
    </row>
    <row r="43" spans="1:29" ht="62.25" customHeight="1" x14ac:dyDescent="0.3">
      <c r="A43" s="351"/>
      <c r="B43" s="314" t="str">
        <f>Résultats!B44</f>
        <v>5.5</v>
      </c>
      <c r="C43" s="315" t="str">
        <f>Résultats!C44</f>
        <v>A</v>
      </c>
      <c r="D43" s="315">
        <f>Résultats!E44</f>
        <v>0</v>
      </c>
      <c r="E43" s="316" t="str">
        <f>Résultats!F44</f>
        <v>Pour chaque tableau de données ayant un titre, celui-ci est-il pertinent ?</v>
      </c>
      <c r="F43" s="315" t="s">
        <v>113</v>
      </c>
      <c r="G43" s="315"/>
      <c r="H43" s="317"/>
      <c r="I43" s="317"/>
      <c r="J43" s="317"/>
      <c r="K43" s="317"/>
      <c r="L43" s="317"/>
      <c r="M43" s="296"/>
      <c r="N43" s="296"/>
      <c r="O43" s="296"/>
      <c r="P43" s="296"/>
      <c r="Q43" s="296"/>
      <c r="R43" s="296"/>
      <c r="S43" s="296"/>
      <c r="T43" s="296"/>
      <c r="U43" s="296"/>
      <c r="V43" s="296"/>
      <c r="W43" s="296"/>
      <c r="X43" s="296"/>
      <c r="Y43" s="296"/>
      <c r="Z43" s="296"/>
      <c r="AA43" s="296"/>
      <c r="AB43" s="296"/>
      <c r="AC43" s="296"/>
    </row>
    <row r="44" spans="1:29" ht="62.25" customHeight="1" x14ac:dyDescent="0.3">
      <c r="A44" s="351"/>
      <c r="B44" s="314" t="str">
        <f>Résultats!B45</f>
        <v>5.6</v>
      </c>
      <c r="C44" s="315" t="str">
        <f>Résultats!C45</f>
        <v>A</v>
      </c>
      <c r="D44" s="315">
        <f>Résultats!E45</f>
        <v>0</v>
      </c>
      <c r="E44" s="316" t="str">
        <f>Résultats!F45</f>
        <v>Pour chaque tableau de données, chaque en-tête de colonne et chaque en-tête de ligne sont-ils correctement déclarés ?</v>
      </c>
      <c r="F44" s="315" t="s">
        <v>113</v>
      </c>
      <c r="G44" s="315"/>
      <c r="H44" s="317"/>
      <c r="I44" s="317"/>
      <c r="J44" s="317"/>
      <c r="K44" s="317"/>
      <c r="L44" s="317"/>
      <c r="M44" s="296"/>
      <c r="N44" s="296"/>
      <c r="O44" s="296"/>
      <c r="P44" s="296"/>
      <c r="Q44" s="296"/>
      <c r="R44" s="296"/>
      <c r="S44" s="296"/>
      <c r="T44" s="296"/>
      <c r="U44" s="296"/>
      <c r="V44" s="296"/>
      <c r="W44" s="296"/>
      <c r="X44" s="296"/>
      <c r="Y44" s="296"/>
      <c r="Z44" s="296"/>
      <c r="AA44" s="296"/>
      <c r="AB44" s="296"/>
      <c r="AC44" s="296"/>
    </row>
    <row r="45" spans="1:29" ht="62.25" customHeight="1" x14ac:dyDescent="0.3">
      <c r="A45" s="351"/>
      <c r="B45" s="314" t="str">
        <f>Résultats!B46</f>
        <v>5.7</v>
      </c>
      <c r="C45" s="315" t="str">
        <f>Résultats!C46</f>
        <v>A</v>
      </c>
      <c r="D45" s="315" t="str">
        <f>Résultats!E46</f>
        <v>x</v>
      </c>
      <c r="E45" s="316" t="str">
        <f>Résultats!F46</f>
        <v>Pour chaque tableau de données, la technique appropriée permettant d’associer chaque cellule avec ses en-têtes est-elle utilisée (hors cas particuliers) ?</v>
      </c>
      <c r="F45" s="315" t="s">
        <v>113</v>
      </c>
      <c r="G45" s="315"/>
      <c r="H45" s="317"/>
      <c r="I45" s="317"/>
      <c r="J45" s="317"/>
      <c r="K45" s="317"/>
      <c r="L45" s="317"/>
      <c r="M45" s="296"/>
      <c r="N45" s="296"/>
      <c r="O45" s="296"/>
      <c r="P45" s="296"/>
      <c r="Q45" s="296"/>
      <c r="R45" s="296"/>
      <c r="S45" s="296"/>
      <c r="T45" s="296"/>
      <c r="U45" s="296"/>
      <c r="V45" s="296"/>
      <c r="W45" s="296"/>
      <c r="X45" s="296"/>
      <c r="Y45" s="296"/>
      <c r="Z45" s="296"/>
      <c r="AA45" s="296"/>
      <c r="AB45" s="296"/>
      <c r="AC45" s="296"/>
    </row>
    <row r="46" spans="1:29" ht="62.25" customHeight="1" x14ac:dyDescent="0.3">
      <c r="A46" s="352"/>
      <c r="B46" s="314" t="str">
        <f>Résultats!B47</f>
        <v>5.8</v>
      </c>
      <c r="C46" s="315" t="str">
        <f>Résultats!C47</f>
        <v>A</v>
      </c>
      <c r="D46" s="315">
        <f>Résultats!E47</f>
        <v>0</v>
      </c>
      <c r="E46" s="316" t="str">
        <f>Résultats!F47</f>
        <v>Chaque tableau de mise en forme ne doit pas utiliser d’éléments propres aux tableaux de données. Cette règle est-elle respectée ?</v>
      </c>
      <c r="F46" s="315" t="s">
        <v>113</v>
      </c>
      <c r="G46" s="315"/>
      <c r="H46" s="317"/>
      <c r="I46" s="317"/>
      <c r="J46" s="317"/>
      <c r="K46" s="317"/>
      <c r="L46" s="317"/>
      <c r="M46" s="296"/>
      <c r="N46" s="296"/>
      <c r="O46" s="296"/>
      <c r="P46" s="296"/>
      <c r="Q46" s="296"/>
      <c r="R46" s="296"/>
      <c r="S46" s="296"/>
      <c r="T46" s="296"/>
      <c r="U46" s="296"/>
      <c r="V46" s="296"/>
      <c r="W46" s="296"/>
      <c r="X46" s="296"/>
      <c r="Y46" s="296"/>
      <c r="Z46" s="296"/>
      <c r="AA46" s="296"/>
      <c r="AB46" s="296"/>
      <c r="AC46" s="296"/>
    </row>
    <row r="47" spans="1:29" ht="62.25" customHeight="1" x14ac:dyDescent="0.3">
      <c r="A47" s="390" t="s">
        <v>90</v>
      </c>
      <c r="B47" s="314" t="str">
        <f>Résultats!B48</f>
        <v>6.1</v>
      </c>
      <c r="C47" s="315" t="str">
        <f>Résultats!C48</f>
        <v>A</v>
      </c>
      <c r="D47" s="315" t="str">
        <f>Résultats!E48</f>
        <v>x</v>
      </c>
      <c r="E47" s="316" t="str">
        <f>Résultats!F48</f>
        <v>Chaque lien est-il explicite (hors cas particuliers) ?</v>
      </c>
      <c r="F47" s="315" t="s">
        <v>113</v>
      </c>
      <c r="G47" s="315"/>
      <c r="H47" s="317"/>
      <c r="I47" s="317"/>
      <c r="J47" s="317"/>
      <c r="K47" s="317"/>
      <c r="L47" s="317"/>
      <c r="M47" s="296"/>
      <c r="N47" s="296"/>
      <c r="O47" s="296"/>
      <c r="P47" s="296"/>
      <c r="Q47" s="296"/>
      <c r="R47" s="296"/>
      <c r="S47" s="296"/>
      <c r="T47" s="296"/>
      <c r="U47" s="296"/>
      <c r="V47" s="296"/>
      <c r="W47" s="296"/>
      <c r="X47" s="296"/>
      <c r="Y47" s="296"/>
      <c r="Z47" s="296"/>
      <c r="AA47" s="296"/>
      <c r="AB47" s="296"/>
      <c r="AC47" s="296"/>
    </row>
    <row r="48" spans="1:29" ht="62.25" customHeight="1" x14ac:dyDescent="0.3">
      <c r="A48" s="352"/>
      <c r="B48" s="314" t="str">
        <f>Résultats!B49</f>
        <v>6.2</v>
      </c>
      <c r="C48" s="315" t="str">
        <f>Résultats!C49</f>
        <v>A</v>
      </c>
      <c r="D48" s="315" t="str">
        <f>Résultats!E49</f>
        <v>x</v>
      </c>
      <c r="E48" s="316" t="str">
        <f>Résultats!F49</f>
        <v>Dans chaque page web, chaque lien a-t-il un intitulé ?</v>
      </c>
      <c r="F48" s="315" t="s">
        <v>113</v>
      </c>
      <c r="G48" s="315"/>
      <c r="H48" s="317"/>
      <c r="I48" s="317"/>
      <c r="J48" s="317"/>
      <c r="K48" s="317"/>
      <c r="L48" s="317"/>
      <c r="M48" s="296"/>
      <c r="N48" s="296"/>
      <c r="O48" s="296"/>
      <c r="P48" s="296"/>
      <c r="Q48" s="296"/>
      <c r="R48" s="296"/>
      <c r="S48" s="296"/>
      <c r="T48" s="296"/>
      <c r="U48" s="296"/>
      <c r="V48" s="296"/>
      <c r="W48" s="296"/>
      <c r="X48" s="296"/>
      <c r="Y48" s="296"/>
      <c r="Z48" s="296"/>
      <c r="AA48" s="296"/>
      <c r="AB48" s="296"/>
      <c r="AC48" s="296"/>
    </row>
    <row r="49" spans="1:29" ht="62.25" customHeight="1" x14ac:dyDescent="0.3">
      <c r="A49" s="390" t="s">
        <v>464</v>
      </c>
      <c r="B49" s="314" t="str">
        <f>Résultats!B50</f>
        <v>7.1</v>
      </c>
      <c r="C49" s="315" t="str">
        <f>Résultats!C50</f>
        <v>A</v>
      </c>
      <c r="D49" s="315" t="str">
        <f>Résultats!E50</f>
        <v>x</v>
      </c>
      <c r="E49" s="316" t="str">
        <f>Résultats!F50</f>
        <v>Chaque script est-il, si nécessaire, compatible avec les technologies d’assistance ?</v>
      </c>
      <c r="F49" s="315" t="s">
        <v>113</v>
      </c>
      <c r="G49" s="315"/>
      <c r="H49" s="317"/>
      <c r="I49" s="317"/>
      <c r="J49" s="317"/>
      <c r="K49" s="317"/>
      <c r="L49" s="317"/>
      <c r="M49" s="296"/>
      <c r="N49" s="296"/>
      <c r="O49" s="296"/>
      <c r="P49" s="296"/>
      <c r="Q49" s="296"/>
      <c r="R49" s="296"/>
      <c r="S49" s="296"/>
      <c r="T49" s="296"/>
      <c r="U49" s="296"/>
      <c r="V49" s="296"/>
      <c r="W49" s="296"/>
      <c r="X49" s="296"/>
      <c r="Y49" s="296"/>
      <c r="Z49" s="296"/>
      <c r="AA49" s="296"/>
      <c r="AB49" s="296"/>
      <c r="AC49" s="296"/>
    </row>
    <row r="50" spans="1:29" ht="62.25" customHeight="1" x14ac:dyDescent="0.3">
      <c r="A50" s="351"/>
      <c r="B50" s="314" t="str">
        <f>Résultats!B51</f>
        <v>7.2</v>
      </c>
      <c r="C50" s="315" t="str">
        <f>Résultats!C51</f>
        <v>A</v>
      </c>
      <c r="D50" s="315">
        <f>Résultats!E51</f>
        <v>0</v>
      </c>
      <c r="E50" s="316" t="str">
        <f>Résultats!F51</f>
        <v>Pour chaque script ayant une alternative, cette alternative est-elle pertinente ?</v>
      </c>
      <c r="F50" s="315" t="s">
        <v>113</v>
      </c>
      <c r="G50" s="315"/>
      <c r="H50" s="317"/>
      <c r="I50" s="317"/>
      <c r="J50" s="317"/>
      <c r="K50" s="317"/>
      <c r="L50" s="317"/>
      <c r="M50" s="296"/>
      <c r="N50" s="296"/>
      <c r="O50" s="296"/>
      <c r="P50" s="296"/>
      <c r="Q50" s="296"/>
      <c r="R50" s="296"/>
      <c r="S50" s="296"/>
      <c r="T50" s="296"/>
      <c r="U50" s="296"/>
      <c r="V50" s="296"/>
      <c r="W50" s="296"/>
      <c r="X50" s="296"/>
      <c r="Y50" s="296"/>
      <c r="Z50" s="296"/>
      <c r="AA50" s="296"/>
      <c r="AB50" s="296"/>
      <c r="AC50" s="296"/>
    </row>
    <row r="51" spans="1:29" ht="62.25" customHeight="1" x14ac:dyDescent="0.3">
      <c r="A51" s="351"/>
      <c r="B51" s="314" t="str">
        <f>Résultats!B52</f>
        <v>7.3</v>
      </c>
      <c r="C51" s="315" t="str">
        <f>Résultats!C52</f>
        <v>A</v>
      </c>
      <c r="D51" s="315" t="str">
        <f>Résultats!E52</f>
        <v>x</v>
      </c>
      <c r="E51" s="316" t="str">
        <f>Résultats!F52</f>
        <v>Chaque script est-il contrôlable par le clavier et par tout dispositif de pointage (hors cas particuliers) ?</v>
      </c>
      <c r="F51" s="315" t="s">
        <v>113</v>
      </c>
      <c r="G51" s="315"/>
      <c r="H51" s="317"/>
      <c r="I51" s="317"/>
      <c r="J51" s="317"/>
      <c r="K51" s="317"/>
      <c r="L51" s="317"/>
      <c r="M51" s="296"/>
      <c r="N51" s="296"/>
      <c r="O51" s="296"/>
      <c r="P51" s="296"/>
      <c r="Q51" s="296"/>
      <c r="R51" s="296"/>
      <c r="S51" s="296"/>
      <c r="T51" s="296"/>
      <c r="U51" s="296"/>
      <c r="V51" s="296"/>
      <c r="W51" s="296"/>
      <c r="X51" s="296"/>
      <c r="Y51" s="296"/>
      <c r="Z51" s="296"/>
      <c r="AA51" s="296"/>
      <c r="AB51" s="296"/>
      <c r="AC51" s="296"/>
    </row>
    <row r="52" spans="1:29" ht="62.25" customHeight="1" x14ac:dyDescent="0.3">
      <c r="A52" s="351"/>
      <c r="B52" s="314" t="str">
        <f>Résultats!B53</f>
        <v>7.4</v>
      </c>
      <c r="C52" s="315" t="str">
        <f>Résultats!C53</f>
        <v>A</v>
      </c>
      <c r="D52" s="315">
        <f>Résultats!E53</f>
        <v>0</v>
      </c>
      <c r="E52" s="316" t="str">
        <f>Résultats!F53</f>
        <v>Pour chaque script qui initie un changement de contexte, l’utilisateur est-il averti ou en a-t-il le contrôle ?</v>
      </c>
      <c r="F52" s="315" t="s">
        <v>113</v>
      </c>
      <c r="G52" s="315"/>
      <c r="H52" s="317"/>
      <c r="I52" s="317"/>
      <c r="J52" s="317"/>
      <c r="K52" s="317"/>
      <c r="L52" s="317"/>
      <c r="M52" s="296"/>
      <c r="N52" s="296"/>
      <c r="O52" s="296"/>
      <c r="P52" s="296"/>
      <c r="Q52" s="296"/>
      <c r="R52" s="296"/>
      <c r="S52" s="296"/>
      <c r="T52" s="296"/>
      <c r="U52" s="296"/>
      <c r="V52" s="296"/>
      <c r="W52" s="296"/>
      <c r="X52" s="296"/>
      <c r="Y52" s="296"/>
      <c r="Z52" s="296"/>
      <c r="AA52" s="296"/>
      <c r="AB52" s="296"/>
      <c r="AC52" s="296"/>
    </row>
    <row r="53" spans="1:29" ht="62.25" customHeight="1" x14ac:dyDescent="0.3">
      <c r="A53" s="352"/>
      <c r="B53" s="314" t="str">
        <f>Résultats!B54</f>
        <v>7.5</v>
      </c>
      <c r="C53" s="315" t="str">
        <f>Résultats!C54</f>
        <v>AA</v>
      </c>
      <c r="D53" s="315">
        <f>Résultats!E54</f>
        <v>0</v>
      </c>
      <c r="E53" s="316" t="str">
        <f>Résultats!F54</f>
        <v>Dans chaque page web, les messages de statut sont-ils correctement restitués par les technologies d’assistance ?</v>
      </c>
      <c r="F53" s="315" t="s">
        <v>113</v>
      </c>
      <c r="G53" s="315"/>
      <c r="H53" s="317"/>
      <c r="I53" s="317"/>
      <c r="J53" s="317"/>
      <c r="K53" s="317"/>
      <c r="L53" s="317"/>
      <c r="M53" s="296"/>
      <c r="N53" s="296"/>
      <c r="O53" s="296"/>
      <c r="P53" s="296"/>
      <c r="Q53" s="296"/>
      <c r="R53" s="296"/>
      <c r="S53" s="296"/>
      <c r="T53" s="296"/>
      <c r="U53" s="296"/>
      <c r="V53" s="296"/>
      <c r="W53" s="296"/>
      <c r="X53" s="296"/>
      <c r="Y53" s="296"/>
      <c r="Z53" s="296"/>
      <c r="AA53" s="296"/>
      <c r="AB53" s="296"/>
      <c r="AC53" s="296"/>
    </row>
    <row r="54" spans="1:29" ht="62.25" customHeight="1" x14ac:dyDescent="0.3">
      <c r="A54" s="390" t="s">
        <v>465</v>
      </c>
      <c r="B54" s="314" t="str">
        <f>Résultats!B55</f>
        <v>8.1</v>
      </c>
      <c r="C54" s="315" t="str">
        <f>Résultats!C55</f>
        <v>A</v>
      </c>
      <c r="D54" s="315">
        <f>Résultats!E55</f>
        <v>0</v>
      </c>
      <c r="E54" s="316" t="str">
        <f>Résultats!F55</f>
        <v>Chaque page web est-elle définie par un type de document ?</v>
      </c>
      <c r="F54" s="315" t="s">
        <v>113</v>
      </c>
      <c r="G54" s="315"/>
      <c r="H54" s="317"/>
      <c r="I54" s="317"/>
      <c r="J54" s="317"/>
      <c r="K54" s="317"/>
      <c r="L54" s="319" t="s">
        <v>543</v>
      </c>
      <c r="M54" s="296"/>
      <c r="N54" s="296"/>
      <c r="O54" s="296"/>
      <c r="P54" s="296"/>
      <c r="Q54" s="296"/>
      <c r="R54" s="296"/>
      <c r="S54" s="296"/>
      <c r="T54" s="296"/>
      <c r="U54" s="296"/>
      <c r="V54" s="296"/>
      <c r="W54" s="296"/>
      <c r="X54" s="296"/>
      <c r="Y54" s="296"/>
      <c r="Z54" s="296"/>
      <c r="AA54" s="296"/>
      <c r="AB54" s="296"/>
      <c r="AC54" s="296"/>
    </row>
    <row r="55" spans="1:29" ht="62.25" customHeight="1" x14ac:dyDescent="0.3">
      <c r="A55" s="351"/>
      <c r="B55" s="314" t="str">
        <f>Résultats!B56</f>
        <v>8.2</v>
      </c>
      <c r="C55" s="315" t="str">
        <f>Résultats!C56</f>
        <v>A</v>
      </c>
      <c r="D55" s="315">
        <f>Résultats!E56</f>
        <v>0</v>
      </c>
      <c r="E55" s="316" t="str">
        <f>Résultats!F56</f>
        <v>Pour chaque page web, le code source généré est-il valide selon le type de document spécifié ?</v>
      </c>
      <c r="F55" s="315" t="s">
        <v>113</v>
      </c>
      <c r="G55" s="315"/>
      <c r="H55" s="317"/>
      <c r="I55" s="317"/>
      <c r="J55" s="317"/>
      <c r="K55" s="317"/>
      <c r="L55" s="319" t="s">
        <v>543</v>
      </c>
      <c r="M55" s="296"/>
      <c r="N55" s="296"/>
      <c r="O55" s="296"/>
      <c r="P55" s="296"/>
      <c r="Q55" s="296"/>
      <c r="R55" s="296"/>
      <c r="S55" s="296"/>
      <c r="T55" s="296"/>
      <c r="U55" s="296"/>
      <c r="V55" s="296"/>
      <c r="W55" s="296"/>
      <c r="X55" s="296"/>
      <c r="Y55" s="296"/>
      <c r="Z55" s="296"/>
      <c r="AA55" s="296"/>
      <c r="AB55" s="296"/>
      <c r="AC55" s="296"/>
    </row>
    <row r="56" spans="1:29" ht="62.25" customHeight="1" x14ac:dyDescent="0.3">
      <c r="A56" s="351"/>
      <c r="B56" s="314" t="str">
        <f>Résultats!B57</f>
        <v>8.3</v>
      </c>
      <c r="C56" s="315" t="str">
        <f>Résultats!C57</f>
        <v>A</v>
      </c>
      <c r="D56" s="315" t="str">
        <f>Résultats!E57</f>
        <v>x</v>
      </c>
      <c r="E56" s="316" t="str">
        <f>Résultats!F57</f>
        <v>Dans chaque page web, la langue par défaut est-elle présente ?</v>
      </c>
      <c r="F56" s="315" t="s">
        <v>113</v>
      </c>
      <c r="G56" s="315"/>
      <c r="H56" s="317"/>
      <c r="I56" s="317"/>
      <c r="J56" s="317"/>
      <c r="K56" s="317"/>
      <c r="L56" s="317"/>
      <c r="M56" s="296"/>
      <c r="N56" s="296"/>
      <c r="O56" s="296"/>
      <c r="P56" s="296"/>
      <c r="Q56" s="296"/>
      <c r="R56" s="296"/>
      <c r="S56" s="296"/>
      <c r="T56" s="296"/>
      <c r="U56" s="296"/>
      <c r="V56" s="296"/>
      <c r="W56" s="296"/>
      <c r="X56" s="296"/>
      <c r="Y56" s="296"/>
      <c r="Z56" s="296"/>
      <c r="AA56" s="296"/>
      <c r="AB56" s="296"/>
      <c r="AC56" s="296"/>
    </row>
    <row r="57" spans="1:29" ht="62.25" customHeight="1" x14ac:dyDescent="0.3">
      <c r="A57" s="351"/>
      <c r="B57" s="314" t="str">
        <f>Résultats!B58</f>
        <v>8.4</v>
      </c>
      <c r="C57" s="315" t="str">
        <f>Résultats!C58</f>
        <v>A</v>
      </c>
      <c r="D57" s="315" t="str">
        <f>Résultats!E58</f>
        <v>x</v>
      </c>
      <c r="E57" s="316" t="str">
        <f>Résultats!F58</f>
        <v>Pour chaque page web ayant une langue par défaut, le code de langue est-il pertinent ?</v>
      </c>
      <c r="F57" s="315" t="s">
        <v>113</v>
      </c>
      <c r="G57" s="315"/>
      <c r="H57" s="317"/>
      <c r="I57" s="317"/>
      <c r="J57" s="317"/>
      <c r="K57" s="317"/>
      <c r="L57" s="317"/>
      <c r="M57" s="296"/>
      <c r="N57" s="296"/>
      <c r="O57" s="296"/>
      <c r="P57" s="296"/>
      <c r="Q57" s="296"/>
      <c r="R57" s="296"/>
      <c r="S57" s="296"/>
      <c r="T57" s="296"/>
      <c r="U57" s="296"/>
      <c r="V57" s="296"/>
      <c r="W57" s="296"/>
      <c r="X57" s="296"/>
      <c r="Y57" s="296"/>
      <c r="Z57" s="296"/>
      <c r="AA57" s="296"/>
      <c r="AB57" s="296"/>
      <c r="AC57" s="296"/>
    </row>
    <row r="58" spans="1:29" ht="62.25" customHeight="1" x14ac:dyDescent="0.3">
      <c r="A58" s="351"/>
      <c r="B58" s="320" t="str">
        <f>Résultats!B59</f>
        <v>8.5</v>
      </c>
      <c r="C58" s="315" t="str">
        <f>Résultats!C59</f>
        <v>A</v>
      </c>
      <c r="D58" s="315" t="str">
        <f>Résultats!E59</f>
        <v>x</v>
      </c>
      <c r="E58" s="316" t="str">
        <f>Résultats!F59</f>
        <v>Chaque page web a-t-elle un titre de page ?</v>
      </c>
      <c r="F58" s="315" t="s">
        <v>113</v>
      </c>
      <c r="G58" s="315"/>
      <c r="H58" s="317"/>
      <c r="I58" s="317"/>
      <c r="J58" s="317"/>
      <c r="K58" s="317"/>
      <c r="L58" s="317"/>
      <c r="M58" s="296"/>
      <c r="N58" s="296"/>
      <c r="O58" s="296"/>
      <c r="P58" s="296"/>
      <c r="Q58" s="296"/>
      <c r="R58" s="296"/>
      <c r="S58" s="296"/>
      <c r="T58" s="296"/>
      <c r="U58" s="296"/>
      <c r="V58" s="296"/>
      <c r="W58" s="296"/>
      <c r="X58" s="296"/>
      <c r="Y58" s="296"/>
      <c r="Z58" s="296"/>
      <c r="AA58" s="296"/>
      <c r="AB58" s="296"/>
      <c r="AC58" s="296"/>
    </row>
    <row r="59" spans="1:29" ht="62.25" customHeight="1" x14ac:dyDescent="0.3">
      <c r="A59" s="351"/>
      <c r="B59" s="320" t="str">
        <f>Résultats!B60</f>
        <v>8.6</v>
      </c>
      <c r="C59" s="315" t="str">
        <f>Résultats!C60</f>
        <v>A</v>
      </c>
      <c r="D59" s="315">
        <f>Résultats!E60</f>
        <v>0</v>
      </c>
      <c r="E59" s="316" t="str">
        <f>Résultats!F60</f>
        <v>Pour chaque page web ayant un titre de page, ce titre est-il pertinent ?</v>
      </c>
      <c r="F59" s="315" t="s">
        <v>113</v>
      </c>
      <c r="G59" s="315"/>
      <c r="H59" s="317"/>
      <c r="I59" s="317"/>
      <c r="J59" s="317"/>
      <c r="K59" s="317"/>
      <c r="L59" s="317"/>
      <c r="M59" s="296"/>
      <c r="N59" s="296"/>
      <c r="O59" s="296"/>
      <c r="P59" s="296"/>
      <c r="Q59" s="296"/>
      <c r="R59" s="296"/>
      <c r="S59" s="296"/>
      <c r="T59" s="296"/>
      <c r="U59" s="296"/>
      <c r="V59" s="296"/>
      <c r="W59" s="296"/>
      <c r="X59" s="296"/>
      <c r="Y59" s="296"/>
      <c r="Z59" s="296"/>
      <c r="AA59" s="296"/>
      <c r="AB59" s="296"/>
      <c r="AC59" s="296"/>
    </row>
    <row r="60" spans="1:29" ht="62.25" customHeight="1" x14ac:dyDescent="0.3">
      <c r="A60" s="351"/>
      <c r="B60" s="320" t="str">
        <f>Résultats!B61</f>
        <v>8.7</v>
      </c>
      <c r="C60" s="315" t="str">
        <f>Résultats!C61</f>
        <v>AA</v>
      </c>
      <c r="D60" s="315">
        <f>Résultats!E61</f>
        <v>0</v>
      </c>
      <c r="E60" s="316" t="str">
        <f>Résultats!F61</f>
        <v>Dans chaque page web, chaque changement de langue est-il indiqué dans le code source (hors cas particuliers) ?</v>
      </c>
      <c r="F60" s="315" t="s">
        <v>113</v>
      </c>
      <c r="G60" s="315"/>
      <c r="H60" s="317"/>
      <c r="I60" s="317"/>
      <c r="J60" s="317"/>
      <c r="K60" s="317"/>
      <c r="L60" s="317"/>
      <c r="M60" s="296"/>
      <c r="N60" s="296"/>
      <c r="O60" s="296"/>
      <c r="P60" s="296"/>
      <c r="Q60" s="296"/>
      <c r="R60" s="296"/>
      <c r="S60" s="296"/>
      <c r="T60" s="296"/>
      <c r="U60" s="296"/>
      <c r="V60" s="296"/>
      <c r="W60" s="296"/>
      <c r="X60" s="296"/>
      <c r="Y60" s="296"/>
      <c r="Z60" s="296"/>
      <c r="AA60" s="296"/>
      <c r="AB60" s="296"/>
      <c r="AC60" s="296"/>
    </row>
    <row r="61" spans="1:29" ht="62.25" customHeight="1" x14ac:dyDescent="0.3">
      <c r="A61" s="351"/>
      <c r="B61" s="320" t="str">
        <f>Résultats!B62</f>
        <v>8.8</v>
      </c>
      <c r="C61" s="315" t="str">
        <f>Résultats!C62</f>
        <v>AA</v>
      </c>
      <c r="D61" s="315">
        <f>Résultats!E62</f>
        <v>0</v>
      </c>
      <c r="E61" s="316" t="str">
        <f>Résultats!F62</f>
        <v>Dans chaque page web, le code de langue de chaque changement de langue est-il valide et pertinent ?</v>
      </c>
      <c r="F61" s="315" t="s">
        <v>113</v>
      </c>
      <c r="G61" s="315"/>
      <c r="H61" s="317"/>
      <c r="I61" s="317"/>
      <c r="J61" s="317"/>
      <c r="K61" s="317"/>
      <c r="L61" s="317"/>
      <c r="M61" s="296"/>
      <c r="N61" s="296"/>
      <c r="O61" s="296"/>
      <c r="P61" s="296"/>
      <c r="Q61" s="296"/>
      <c r="R61" s="296"/>
      <c r="S61" s="296"/>
      <c r="T61" s="296"/>
      <c r="U61" s="296"/>
      <c r="V61" s="296"/>
      <c r="W61" s="296"/>
      <c r="X61" s="296"/>
      <c r="Y61" s="296"/>
      <c r="Z61" s="296"/>
      <c r="AA61" s="296"/>
      <c r="AB61" s="296"/>
      <c r="AC61" s="296"/>
    </row>
    <row r="62" spans="1:29" ht="62.25" customHeight="1" x14ac:dyDescent="0.3">
      <c r="A62" s="351"/>
      <c r="B62" s="320" t="str">
        <f>Résultats!B63</f>
        <v>8.9</v>
      </c>
      <c r="C62" s="315" t="str">
        <f>Résultats!C63</f>
        <v>A</v>
      </c>
      <c r="D62" s="315">
        <f>Résultats!E63</f>
        <v>0</v>
      </c>
      <c r="E62" s="316" t="str">
        <f>Résultats!F63</f>
        <v>Dans chaque page web, les balises ne doivent pas être utilisées uniquement à des fins de présentation. Cette règle est-elle respectée ?</v>
      </c>
      <c r="F62" s="315" t="s">
        <v>113</v>
      </c>
      <c r="G62" s="315"/>
      <c r="H62" s="317"/>
      <c r="I62" s="317"/>
      <c r="J62" s="317"/>
      <c r="K62" s="317"/>
      <c r="L62" s="317"/>
      <c r="M62" s="296"/>
      <c r="N62" s="296"/>
      <c r="O62" s="296"/>
      <c r="P62" s="296"/>
      <c r="Q62" s="296"/>
      <c r="R62" s="296"/>
      <c r="S62" s="296"/>
      <c r="T62" s="296"/>
      <c r="U62" s="296"/>
      <c r="V62" s="296"/>
      <c r="W62" s="296"/>
      <c r="X62" s="296"/>
      <c r="Y62" s="296"/>
      <c r="Z62" s="296"/>
      <c r="AA62" s="296"/>
      <c r="AB62" s="296"/>
      <c r="AC62" s="296"/>
    </row>
    <row r="63" spans="1:29" ht="62.25" customHeight="1" x14ac:dyDescent="0.3">
      <c r="A63" s="352"/>
      <c r="B63" s="314" t="str">
        <f>Résultats!B64</f>
        <v>8.10</v>
      </c>
      <c r="C63" s="315" t="str">
        <f>Résultats!C64</f>
        <v>A</v>
      </c>
      <c r="D63" s="315">
        <f>Résultats!E64</f>
        <v>0</v>
      </c>
      <c r="E63" s="316" t="str">
        <f>Résultats!F64</f>
        <v>Dans chaque page web, les changements du sens de lecture sont-ils signalés ?</v>
      </c>
      <c r="F63" s="315" t="s">
        <v>113</v>
      </c>
      <c r="G63" s="315"/>
      <c r="H63" s="317"/>
      <c r="I63" s="317"/>
      <c r="J63" s="317"/>
      <c r="K63" s="317"/>
      <c r="L63" s="317"/>
      <c r="M63" s="296"/>
      <c r="N63" s="296"/>
      <c r="O63" s="296"/>
      <c r="P63" s="296"/>
      <c r="Q63" s="296"/>
      <c r="R63" s="296"/>
      <c r="S63" s="296"/>
      <c r="T63" s="296"/>
      <c r="U63" s="296"/>
      <c r="V63" s="296"/>
      <c r="W63" s="296"/>
      <c r="X63" s="296"/>
      <c r="Y63" s="296"/>
      <c r="Z63" s="296"/>
      <c r="AA63" s="296"/>
      <c r="AB63" s="296"/>
      <c r="AC63" s="296"/>
    </row>
    <row r="64" spans="1:29" ht="62.25" customHeight="1" x14ac:dyDescent="0.3">
      <c r="A64" s="390" t="s">
        <v>466</v>
      </c>
      <c r="B64" s="314" t="str">
        <f>Résultats!B65</f>
        <v>9.1</v>
      </c>
      <c r="C64" s="315" t="str">
        <f>Résultats!C65</f>
        <v>A</v>
      </c>
      <c r="D64" s="315" t="str">
        <f>Résultats!E65</f>
        <v>x</v>
      </c>
      <c r="E64" s="316" t="str">
        <f>Résultats!F65</f>
        <v>Dans chaque page web, l’information est-elle structurée par l’utilisation appropriée de titres ?</v>
      </c>
      <c r="F64" s="315" t="s">
        <v>113</v>
      </c>
      <c r="G64" s="315"/>
      <c r="H64" s="317"/>
      <c r="I64" s="317"/>
      <c r="J64" s="317"/>
      <c r="K64" s="317"/>
      <c r="L64" s="317"/>
      <c r="M64" s="296"/>
      <c r="N64" s="296"/>
      <c r="O64" s="296"/>
      <c r="P64" s="296"/>
      <c r="Q64" s="296"/>
      <c r="R64" s="296"/>
      <c r="S64" s="296"/>
      <c r="T64" s="296"/>
      <c r="U64" s="296"/>
      <c r="V64" s="296"/>
      <c r="W64" s="296"/>
      <c r="X64" s="296"/>
      <c r="Y64" s="296"/>
      <c r="Z64" s="296"/>
      <c r="AA64" s="296"/>
      <c r="AB64" s="296"/>
      <c r="AC64" s="296"/>
    </row>
    <row r="65" spans="1:29" ht="62.25" customHeight="1" x14ac:dyDescent="0.3">
      <c r="A65" s="351"/>
      <c r="B65" s="314" t="str">
        <f>Résultats!B66</f>
        <v>9.2</v>
      </c>
      <c r="C65" s="315" t="str">
        <f>Résultats!C66</f>
        <v>A</v>
      </c>
      <c r="D65" s="315">
        <f>Résultats!E66</f>
        <v>0</v>
      </c>
      <c r="E65" s="316" t="str">
        <f>Résultats!F66</f>
        <v>Dans chaque page web, la structure du document est-elle cohérente (hors cas particuliers) ?</v>
      </c>
      <c r="F65" s="315" t="s">
        <v>113</v>
      </c>
      <c r="G65" s="315"/>
      <c r="H65" s="317"/>
      <c r="I65" s="317"/>
      <c r="J65" s="317"/>
      <c r="K65" s="317"/>
      <c r="L65" s="317"/>
      <c r="M65" s="296"/>
      <c r="N65" s="296"/>
      <c r="O65" s="296"/>
      <c r="P65" s="296"/>
      <c r="Q65" s="296"/>
      <c r="R65" s="296"/>
      <c r="S65" s="296"/>
      <c r="T65" s="296"/>
      <c r="U65" s="296"/>
      <c r="V65" s="296"/>
      <c r="W65" s="296"/>
      <c r="X65" s="296"/>
      <c r="Y65" s="296"/>
      <c r="Z65" s="296"/>
      <c r="AA65" s="296"/>
      <c r="AB65" s="296"/>
      <c r="AC65" s="296"/>
    </row>
    <row r="66" spans="1:29" ht="62.25" customHeight="1" x14ac:dyDescent="0.3">
      <c r="A66" s="351"/>
      <c r="B66" s="314" t="str">
        <f>Résultats!B67</f>
        <v>9.3</v>
      </c>
      <c r="C66" s="315" t="str">
        <f>Résultats!C67</f>
        <v>A</v>
      </c>
      <c r="D66" s="315">
        <f>Résultats!E67</f>
        <v>0</v>
      </c>
      <c r="E66" s="316" t="str">
        <f>Résultats!F67</f>
        <v>Dans chaque page web, chaque liste est-elle correctement structurée ?</v>
      </c>
      <c r="F66" s="315" t="s">
        <v>113</v>
      </c>
      <c r="G66" s="315"/>
      <c r="H66" s="317"/>
      <c r="I66" s="317"/>
      <c r="J66" s="317"/>
      <c r="K66" s="317"/>
      <c r="L66" s="317"/>
      <c r="M66" s="296"/>
      <c r="N66" s="296"/>
      <c r="O66" s="296"/>
      <c r="P66" s="296"/>
      <c r="Q66" s="296"/>
      <c r="R66" s="296"/>
      <c r="S66" s="296"/>
      <c r="T66" s="296"/>
      <c r="U66" s="296"/>
      <c r="V66" s="296"/>
      <c r="W66" s="296"/>
      <c r="X66" s="296"/>
      <c r="Y66" s="296"/>
      <c r="Z66" s="296"/>
      <c r="AA66" s="296"/>
      <c r="AB66" s="296"/>
      <c r="AC66" s="296"/>
    </row>
    <row r="67" spans="1:29" ht="62.25" customHeight="1" x14ac:dyDescent="0.3">
      <c r="A67" s="352"/>
      <c r="B67" s="314" t="str">
        <f>Résultats!B68</f>
        <v>9.4</v>
      </c>
      <c r="C67" s="315" t="str">
        <f>Résultats!C68</f>
        <v>A</v>
      </c>
      <c r="D67" s="315">
        <f>Résultats!E68</f>
        <v>0</v>
      </c>
      <c r="E67" s="316" t="str">
        <f>Résultats!F68</f>
        <v>Dans chaque page web, chaque citation est-elle correctement indiquée ?</v>
      </c>
      <c r="F67" s="315" t="s">
        <v>113</v>
      </c>
      <c r="G67" s="315"/>
      <c r="H67" s="317"/>
      <c r="I67" s="317"/>
      <c r="J67" s="317"/>
      <c r="K67" s="317"/>
      <c r="L67" s="317"/>
      <c r="M67" s="296"/>
      <c r="N67" s="296"/>
      <c r="O67" s="296"/>
      <c r="P67" s="296"/>
      <c r="Q67" s="296"/>
      <c r="R67" s="296"/>
      <c r="S67" s="296"/>
      <c r="T67" s="296"/>
      <c r="U67" s="296"/>
      <c r="V67" s="296"/>
      <c r="W67" s="296"/>
      <c r="X67" s="296"/>
      <c r="Y67" s="296"/>
      <c r="Z67" s="296"/>
      <c r="AA67" s="296"/>
      <c r="AB67" s="296"/>
      <c r="AC67" s="296"/>
    </row>
    <row r="68" spans="1:29" ht="62.25" customHeight="1" x14ac:dyDescent="0.3">
      <c r="A68" s="390" t="s">
        <v>467</v>
      </c>
      <c r="B68" s="314" t="str">
        <f>Résultats!B69</f>
        <v>10.1</v>
      </c>
      <c r="C68" s="315" t="str">
        <f>Résultats!C69</f>
        <v>A</v>
      </c>
      <c r="D68" s="315">
        <f>Résultats!E69</f>
        <v>0</v>
      </c>
      <c r="E68" s="316" t="str">
        <f>Résultats!F69</f>
        <v>Dans le site web, des feuilles de styles sont-elles utilisées pour contrôler la présentation de l’information ?</v>
      </c>
      <c r="F68" s="315" t="s">
        <v>113</v>
      </c>
      <c r="G68" s="315"/>
      <c r="H68" s="317"/>
      <c r="I68" s="317"/>
      <c r="J68" s="317"/>
      <c r="K68" s="317"/>
      <c r="L68" s="317"/>
      <c r="M68" s="296"/>
      <c r="N68" s="296"/>
      <c r="O68" s="296"/>
      <c r="P68" s="296"/>
      <c r="Q68" s="296"/>
      <c r="R68" s="296"/>
      <c r="S68" s="296"/>
      <c r="T68" s="296"/>
      <c r="U68" s="296"/>
      <c r="V68" s="296"/>
      <c r="W68" s="296"/>
      <c r="X68" s="296"/>
      <c r="Y68" s="296"/>
      <c r="Z68" s="296"/>
      <c r="AA68" s="296"/>
      <c r="AB68" s="296"/>
      <c r="AC68" s="296"/>
    </row>
    <row r="69" spans="1:29" ht="62.25" customHeight="1" x14ac:dyDescent="0.3">
      <c r="A69" s="351"/>
      <c r="B69" s="314" t="str">
        <f>Résultats!B70</f>
        <v>10.2</v>
      </c>
      <c r="C69" s="315" t="str">
        <f>Résultats!C70</f>
        <v>A</v>
      </c>
      <c r="D69" s="315">
        <f>Résultats!E70</f>
        <v>0</v>
      </c>
      <c r="E69" s="316" t="str">
        <f>Résultats!F70</f>
        <v>Dans chaque page web, le contenu visible porteur d’information reste-t-il présent lorsque les feuilles de styles sont désactivées ?</v>
      </c>
      <c r="F69" s="315" t="s">
        <v>113</v>
      </c>
      <c r="G69" s="315"/>
      <c r="H69" s="317"/>
      <c r="I69" s="317"/>
      <c r="J69" s="317"/>
      <c r="K69" s="317"/>
      <c r="L69" s="317"/>
      <c r="M69" s="296"/>
      <c r="N69" s="296"/>
      <c r="O69" s="296"/>
      <c r="P69" s="296"/>
      <c r="Q69" s="296"/>
      <c r="R69" s="296"/>
      <c r="S69" s="296"/>
      <c r="T69" s="296"/>
      <c r="U69" s="296"/>
      <c r="V69" s="296"/>
      <c r="W69" s="296"/>
      <c r="X69" s="296"/>
      <c r="Y69" s="296"/>
      <c r="Z69" s="296"/>
      <c r="AA69" s="296"/>
      <c r="AB69" s="296"/>
      <c r="AC69" s="296"/>
    </row>
    <row r="70" spans="1:29" ht="62.25" customHeight="1" x14ac:dyDescent="0.3">
      <c r="A70" s="351"/>
      <c r="B70" s="314" t="str">
        <f>Résultats!B71</f>
        <v>10.3</v>
      </c>
      <c r="C70" s="315" t="str">
        <f>Résultats!C71</f>
        <v>A</v>
      </c>
      <c r="D70" s="315" t="str">
        <f>Résultats!E71</f>
        <v>x</v>
      </c>
      <c r="E70" s="316" t="str">
        <f>Résultats!F71</f>
        <v>Dans chaque page web, l’information reste-t-elle compréhensible lorsque les feuilles de styles sont désactivées ?</v>
      </c>
      <c r="F70" s="315" t="s">
        <v>113</v>
      </c>
      <c r="G70" s="315"/>
      <c r="H70" s="317"/>
      <c r="I70" s="317"/>
      <c r="J70" s="317"/>
      <c r="K70" s="317"/>
      <c r="L70" s="317"/>
      <c r="M70" s="296"/>
      <c r="N70" s="296"/>
      <c r="O70" s="296"/>
      <c r="P70" s="296"/>
      <c r="Q70" s="296"/>
      <c r="R70" s="296"/>
      <c r="S70" s="296"/>
      <c r="T70" s="296"/>
      <c r="U70" s="296"/>
      <c r="V70" s="296"/>
      <c r="W70" s="296"/>
      <c r="X70" s="296"/>
      <c r="Y70" s="296"/>
      <c r="Z70" s="296"/>
      <c r="AA70" s="296"/>
      <c r="AB70" s="296"/>
      <c r="AC70" s="296"/>
    </row>
    <row r="71" spans="1:29" ht="62.25" customHeight="1" x14ac:dyDescent="0.3">
      <c r="A71" s="351"/>
      <c r="B71" s="314" t="str">
        <f>Résultats!B72</f>
        <v>10.4</v>
      </c>
      <c r="C71" s="315" t="str">
        <f>Résultats!C72</f>
        <v>AA</v>
      </c>
      <c r="D71" s="315">
        <f>Résultats!E72</f>
        <v>0</v>
      </c>
      <c r="E71" s="316" t="str">
        <f>Résultats!F72</f>
        <v>Dans chaque page web, le texte reste-t-il lisible lorsque la taille des caractères est augmentée jusqu’à 200%, au moins (hors cas particuliers) ?</v>
      </c>
      <c r="F71" s="315" t="s">
        <v>113</v>
      </c>
      <c r="G71" s="315"/>
      <c r="H71" s="317"/>
      <c r="I71" s="317"/>
      <c r="J71" s="317"/>
      <c r="K71" s="317"/>
      <c r="L71" s="317"/>
      <c r="M71" s="296"/>
      <c r="N71" s="296"/>
      <c r="O71" s="296"/>
      <c r="P71" s="296"/>
      <c r="Q71" s="296"/>
      <c r="R71" s="296"/>
      <c r="S71" s="296"/>
      <c r="T71" s="296"/>
      <c r="U71" s="296"/>
      <c r="V71" s="296"/>
      <c r="W71" s="296"/>
      <c r="X71" s="296"/>
      <c r="Y71" s="296"/>
      <c r="Z71" s="296"/>
      <c r="AA71" s="296"/>
      <c r="AB71" s="296"/>
      <c r="AC71" s="296"/>
    </row>
    <row r="72" spans="1:29" ht="62.25" customHeight="1" x14ac:dyDescent="0.3">
      <c r="A72" s="351"/>
      <c r="B72" s="314" t="str">
        <f>Résultats!B73</f>
        <v>10.5</v>
      </c>
      <c r="C72" s="315" t="str">
        <f>Résultats!C73</f>
        <v>AA</v>
      </c>
      <c r="D72" s="315">
        <f>Résultats!E73</f>
        <v>0</v>
      </c>
      <c r="E72" s="316" t="str">
        <f>Résultats!F73</f>
        <v>Dans chaque page web, les déclarations CSS de couleurs de fond d’élément et de police sont-elles correctement utilisées ?</v>
      </c>
      <c r="F72" s="315" t="s">
        <v>113</v>
      </c>
      <c r="G72" s="315"/>
      <c r="H72" s="317"/>
      <c r="I72" s="317"/>
      <c r="J72" s="317"/>
      <c r="K72" s="317"/>
      <c r="L72" s="317"/>
      <c r="M72" s="296"/>
      <c r="N72" s="296"/>
      <c r="O72" s="296"/>
      <c r="P72" s="296"/>
      <c r="Q72" s="296"/>
      <c r="R72" s="296"/>
      <c r="S72" s="296"/>
      <c r="T72" s="296"/>
      <c r="U72" s="296"/>
      <c r="V72" s="296"/>
      <c r="W72" s="296"/>
      <c r="X72" s="296"/>
      <c r="Y72" s="296"/>
      <c r="Z72" s="296"/>
      <c r="AA72" s="296"/>
      <c r="AB72" s="296"/>
      <c r="AC72" s="296"/>
    </row>
    <row r="73" spans="1:29" ht="62.25" customHeight="1" x14ac:dyDescent="0.3">
      <c r="A73" s="351"/>
      <c r="B73" s="314" t="str">
        <f>Résultats!B74</f>
        <v>10.6</v>
      </c>
      <c r="C73" s="315" t="str">
        <f>Résultats!C74</f>
        <v>A</v>
      </c>
      <c r="D73" s="315" t="str">
        <f>Résultats!E74</f>
        <v>x</v>
      </c>
      <c r="E73" s="316" t="str">
        <f>Résultats!F74</f>
        <v>Dans chaque page web, chaque lien dont la nature n’est pas évidente est-il visible par rapport au texte environnant ?</v>
      </c>
      <c r="F73" s="315" t="s">
        <v>113</v>
      </c>
      <c r="G73" s="315"/>
      <c r="H73" s="317"/>
      <c r="I73" s="317"/>
      <c r="J73" s="317"/>
      <c r="K73" s="317"/>
      <c r="L73" s="317"/>
      <c r="M73" s="296"/>
      <c r="N73" s="296"/>
      <c r="O73" s="296"/>
      <c r="P73" s="296"/>
      <c r="Q73" s="296"/>
      <c r="R73" s="296"/>
      <c r="S73" s="296"/>
      <c r="T73" s="296"/>
      <c r="U73" s="296"/>
      <c r="V73" s="296"/>
      <c r="W73" s="296"/>
      <c r="X73" s="296"/>
      <c r="Y73" s="296"/>
      <c r="Z73" s="296"/>
      <c r="AA73" s="296"/>
      <c r="AB73" s="296"/>
      <c r="AC73" s="296"/>
    </row>
    <row r="74" spans="1:29" ht="62.25" customHeight="1" x14ac:dyDescent="0.3">
      <c r="A74" s="351"/>
      <c r="B74" s="314" t="str">
        <f>Résultats!B75</f>
        <v>10.7</v>
      </c>
      <c r="C74" s="315" t="str">
        <f>Résultats!C75</f>
        <v>A</v>
      </c>
      <c r="D74" s="315" t="str">
        <f>Résultats!E75</f>
        <v>x</v>
      </c>
      <c r="E74" s="316" t="str">
        <f>Résultats!F75</f>
        <v>Dans chaque page web, pour chaque élément recevant le focus, la prise de focus est-elle visible ?</v>
      </c>
      <c r="F74" s="315" t="s">
        <v>113</v>
      </c>
      <c r="G74" s="315"/>
      <c r="H74" s="317"/>
      <c r="I74" s="317"/>
      <c r="J74" s="317"/>
      <c r="K74" s="317"/>
      <c r="L74" s="317"/>
      <c r="M74" s="296"/>
      <c r="N74" s="296"/>
      <c r="O74" s="296"/>
      <c r="P74" s="296"/>
      <c r="Q74" s="296"/>
      <c r="R74" s="296"/>
      <c r="S74" s="296"/>
      <c r="T74" s="296"/>
      <c r="U74" s="296"/>
      <c r="V74" s="296"/>
      <c r="W74" s="296"/>
      <c r="X74" s="296"/>
      <c r="Y74" s="296"/>
      <c r="Z74" s="296"/>
      <c r="AA74" s="296"/>
      <c r="AB74" s="296"/>
      <c r="AC74" s="296"/>
    </row>
    <row r="75" spans="1:29" ht="62.25" customHeight="1" x14ac:dyDescent="0.3">
      <c r="A75" s="351"/>
      <c r="B75" s="314" t="str">
        <f>Résultats!B76</f>
        <v>10.8</v>
      </c>
      <c r="C75" s="315" t="str">
        <f>Résultats!C76</f>
        <v>A</v>
      </c>
      <c r="D75" s="315">
        <f>Résultats!E76</f>
        <v>0</v>
      </c>
      <c r="E75" s="316" t="str">
        <f>Résultats!F76</f>
        <v>Pour chaque page web, les contenus cachés ont-ils vocation à être ignorés par les technologies d’assistance ?</v>
      </c>
      <c r="F75" s="315" t="s">
        <v>113</v>
      </c>
      <c r="G75" s="315"/>
      <c r="H75" s="317"/>
      <c r="I75" s="317"/>
      <c r="J75" s="317"/>
      <c r="K75" s="317"/>
      <c r="L75" s="317"/>
      <c r="M75" s="296"/>
      <c r="N75" s="296"/>
      <c r="O75" s="296"/>
      <c r="P75" s="296"/>
      <c r="Q75" s="296"/>
      <c r="R75" s="296"/>
      <c r="S75" s="296"/>
      <c r="T75" s="296"/>
      <c r="U75" s="296"/>
      <c r="V75" s="296"/>
      <c r="W75" s="296"/>
      <c r="X75" s="296"/>
      <c r="Y75" s="296"/>
      <c r="Z75" s="296"/>
      <c r="AA75" s="296"/>
      <c r="AB75" s="296"/>
      <c r="AC75" s="296"/>
    </row>
    <row r="76" spans="1:29" ht="62.25" customHeight="1" x14ac:dyDescent="0.3">
      <c r="A76" s="351"/>
      <c r="B76" s="314" t="str">
        <f>Résultats!B77</f>
        <v>10.9</v>
      </c>
      <c r="C76" s="315" t="str">
        <f>Résultats!C77</f>
        <v>A</v>
      </c>
      <c r="D76" s="315">
        <f>Résultats!E77</f>
        <v>0</v>
      </c>
      <c r="E76" s="316" t="str">
        <f>Résultats!F77</f>
        <v>Dans chaque page web, l’information ne doit pas être donnée uniquement par la forme, taille ou position. Cette règle est-elle respectée ?</v>
      </c>
      <c r="F76" s="315" t="s">
        <v>113</v>
      </c>
      <c r="G76" s="315"/>
      <c r="H76" s="317"/>
      <c r="I76" s="317"/>
      <c r="J76" s="317"/>
      <c r="K76" s="317"/>
      <c r="L76" s="317"/>
      <c r="M76" s="296"/>
      <c r="N76" s="296"/>
      <c r="O76" s="296"/>
      <c r="P76" s="296"/>
      <c r="Q76" s="296"/>
      <c r="R76" s="296"/>
      <c r="S76" s="296"/>
      <c r="T76" s="296"/>
      <c r="U76" s="296"/>
      <c r="V76" s="296"/>
      <c r="W76" s="296"/>
      <c r="X76" s="296"/>
      <c r="Y76" s="296"/>
      <c r="Z76" s="296"/>
      <c r="AA76" s="296"/>
      <c r="AB76" s="296"/>
      <c r="AC76" s="296"/>
    </row>
    <row r="77" spans="1:29" ht="62.25" customHeight="1" x14ac:dyDescent="0.3">
      <c r="A77" s="351"/>
      <c r="B77" s="314" t="str">
        <f>Résultats!B78</f>
        <v>10.10</v>
      </c>
      <c r="C77" s="315" t="str">
        <f>Résultats!C78</f>
        <v>A</v>
      </c>
      <c r="D77" s="315">
        <f>Résultats!E78</f>
        <v>0</v>
      </c>
      <c r="E77" s="316" t="str">
        <f>Résultats!F78</f>
        <v>Dans chaque page web, l’information ne doit pas être donnée par la forme, taille ou position uniquement. Cette règle est-elle implémentée de façon pertinente ?</v>
      </c>
      <c r="F77" s="315" t="s">
        <v>113</v>
      </c>
      <c r="G77" s="315"/>
      <c r="H77" s="317"/>
      <c r="I77" s="317"/>
      <c r="J77" s="317"/>
      <c r="K77" s="317"/>
      <c r="L77" s="317"/>
      <c r="M77" s="296"/>
      <c r="N77" s="296"/>
      <c r="O77" s="296"/>
      <c r="P77" s="296"/>
      <c r="Q77" s="296"/>
      <c r="R77" s="296"/>
      <c r="S77" s="296"/>
      <c r="T77" s="296"/>
      <c r="U77" s="296"/>
      <c r="V77" s="296"/>
      <c r="W77" s="296"/>
      <c r="X77" s="296"/>
      <c r="Y77" s="296"/>
      <c r="Z77" s="296"/>
      <c r="AA77" s="296"/>
      <c r="AB77" s="296"/>
      <c r="AC77" s="296"/>
    </row>
    <row r="78" spans="1:29" ht="62.25" customHeight="1" x14ac:dyDescent="0.3">
      <c r="A78" s="351"/>
      <c r="B78" s="314" t="str">
        <f>Résultats!B79</f>
        <v>10.11</v>
      </c>
      <c r="C78" s="315" t="str">
        <f>Résultats!C79</f>
        <v>AA</v>
      </c>
      <c r="D78" s="315">
        <f>Résultats!E79</f>
        <v>0</v>
      </c>
      <c r="E78" s="316"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315" t="s">
        <v>113</v>
      </c>
      <c r="G78" s="315"/>
      <c r="H78" s="317"/>
      <c r="I78" s="317"/>
      <c r="J78" s="317"/>
      <c r="K78" s="317"/>
      <c r="L78" s="317"/>
      <c r="M78" s="296"/>
      <c r="N78" s="296"/>
      <c r="O78" s="296"/>
      <c r="P78" s="296"/>
      <c r="Q78" s="296"/>
      <c r="R78" s="296"/>
      <c r="S78" s="296"/>
      <c r="T78" s="296"/>
      <c r="U78" s="296"/>
      <c r="V78" s="296"/>
      <c r="W78" s="296"/>
      <c r="X78" s="296"/>
      <c r="Y78" s="296"/>
      <c r="Z78" s="296"/>
      <c r="AA78" s="296"/>
      <c r="AB78" s="296"/>
      <c r="AC78" s="296"/>
    </row>
    <row r="79" spans="1:29" ht="62.25" customHeight="1" x14ac:dyDescent="0.3">
      <c r="A79" s="351"/>
      <c r="B79" s="314" t="str">
        <f>Résultats!B80</f>
        <v>10.12</v>
      </c>
      <c r="C79" s="315" t="str">
        <f>Résultats!C80</f>
        <v>AA</v>
      </c>
      <c r="D79" s="315">
        <f>Résultats!E80</f>
        <v>0</v>
      </c>
      <c r="E79" s="316" t="str">
        <f>Résultats!F80</f>
        <v>Dans chaque page web, les propriétés d’espacement du texte peuvent-elles être redéfinies par l’utilisateur sans perte de contenu ou de fonctionnalité (hors cas particuliers) ?</v>
      </c>
      <c r="F79" s="315" t="s">
        <v>113</v>
      </c>
      <c r="G79" s="315"/>
      <c r="H79" s="317"/>
      <c r="I79" s="317"/>
      <c r="J79" s="317"/>
      <c r="K79" s="317"/>
      <c r="L79" s="317"/>
      <c r="M79" s="296"/>
      <c r="N79" s="296"/>
      <c r="O79" s="296"/>
      <c r="P79" s="296"/>
      <c r="Q79" s="296"/>
      <c r="R79" s="296"/>
      <c r="S79" s="296"/>
      <c r="T79" s="296"/>
      <c r="U79" s="296"/>
      <c r="V79" s="296"/>
      <c r="W79" s="296"/>
      <c r="X79" s="296"/>
      <c r="Y79" s="296"/>
      <c r="Z79" s="296"/>
      <c r="AA79" s="296"/>
      <c r="AB79" s="296"/>
      <c r="AC79" s="296"/>
    </row>
    <row r="80" spans="1:29" ht="62.25" customHeight="1" x14ac:dyDescent="0.3">
      <c r="A80" s="351"/>
      <c r="B80" s="314" t="str">
        <f>Résultats!B81</f>
        <v>10.13</v>
      </c>
      <c r="C80" s="315" t="str">
        <f>Résultats!C81</f>
        <v>AA</v>
      </c>
      <c r="D80" s="315">
        <f>Résultats!E81</f>
        <v>0</v>
      </c>
      <c r="E80" s="316" t="str">
        <f>Résultats!F81</f>
        <v>Dans chaque page web, les contenus additionnels apparaissant à la prise de focus ou au survol d’un composant d’interface sont-ils contrôlables par l’utilisateur (hors cas particuliers) ?</v>
      </c>
      <c r="F80" s="315" t="s">
        <v>113</v>
      </c>
      <c r="G80" s="315"/>
      <c r="H80" s="317"/>
      <c r="I80" s="317"/>
      <c r="J80" s="317"/>
      <c r="K80" s="317"/>
      <c r="L80" s="317"/>
      <c r="M80" s="296"/>
      <c r="N80" s="296"/>
      <c r="O80" s="296"/>
      <c r="P80" s="296"/>
      <c r="Q80" s="296"/>
      <c r="R80" s="296"/>
      <c r="S80" s="296"/>
      <c r="T80" s="296"/>
      <c r="U80" s="296"/>
      <c r="V80" s="296"/>
      <c r="W80" s="296"/>
      <c r="X80" s="296"/>
      <c r="Y80" s="296"/>
      <c r="Z80" s="296"/>
      <c r="AA80" s="296"/>
      <c r="AB80" s="296"/>
      <c r="AC80" s="296"/>
    </row>
    <row r="81" spans="1:29" ht="62.25" customHeight="1" x14ac:dyDescent="0.3">
      <c r="A81" s="352"/>
      <c r="B81" s="314" t="str">
        <f>Résultats!B82</f>
        <v>10.14</v>
      </c>
      <c r="C81" s="315" t="str">
        <f>Résultats!C82</f>
        <v>A</v>
      </c>
      <c r="D81" s="315">
        <f>Résultats!E82</f>
        <v>0</v>
      </c>
      <c r="E81" s="316" t="str">
        <f>Résultats!F82</f>
        <v>Dans chaque page web, les contenus additionnels apparaissant via les styles CSS uniquement peuvent-ils être rendus visibles au clavier et par tout dispositif de pointage ?</v>
      </c>
      <c r="F81" s="315" t="s">
        <v>113</v>
      </c>
      <c r="G81" s="315"/>
      <c r="H81" s="317"/>
      <c r="I81" s="317"/>
      <c r="J81" s="317"/>
      <c r="K81" s="317"/>
      <c r="L81" s="317"/>
      <c r="M81" s="296"/>
      <c r="N81" s="296"/>
      <c r="O81" s="296"/>
      <c r="P81" s="296"/>
      <c r="Q81" s="296"/>
      <c r="R81" s="296"/>
      <c r="S81" s="296"/>
      <c r="T81" s="296"/>
      <c r="U81" s="296"/>
      <c r="V81" s="296"/>
      <c r="W81" s="296"/>
      <c r="X81" s="296"/>
      <c r="Y81" s="296"/>
      <c r="Z81" s="296"/>
      <c r="AA81" s="296"/>
      <c r="AB81" s="296"/>
      <c r="AC81" s="296"/>
    </row>
    <row r="82" spans="1:29" ht="62.25" customHeight="1" x14ac:dyDescent="0.3">
      <c r="A82" s="390" t="s">
        <v>95</v>
      </c>
      <c r="B82" s="314" t="str">
        <f>Résultats!B83</f>
        <v>11.1</v>
      </c>
      <c r="C82" s="315" t="str">
        <f>Résultats!C83</f>
        <v>A</v>
      </c>
      <c r="D82" s="315" t="str">
        <f>Résultats!E83</f>
        <v>x</v>
      </c>
      <c r="E82" s="316" t="str">
        <f>Résultats!F83</f>
        <v>Chaque champ de formulaire a-t-il une étiquette ?</v>
      </c>
      <c r="F82" s="315" t="s">
        <v>113</v>
      </c>
      <c r="G82" s="315"/>
      <c r="H82" s="317"/>
      <c r="I82" s="317"/>
      <c r="J82" s="317"/>
      <c r="K82" s="317"/>
      <c r="L82" s="317"/>
      <c r="M82" s="296"/>
      <c r="N82" s="296"/>
      <c r="O82" s="296"/>
      <c r="P82" s="296"/>
      <c r="Q82" s="296"/>
      <c r="R82" s="296"/>
      <c r="S82" s="296"/>
      <c r="T82" s="296"/>
      <c r="U82" s="296"/>
      <c r="V82" s="296"/>
      <c r="W82" s="296"/>
      <c r="X82" s="296"/>
      <c r="Y82" s="296"/>
      <c r="Z82" s="296"/>
      <c r="AA82" s="296"/>
      <c r="AB82" s="296"/>
      <c r="AC82" s="296"/>
    </row>
    <row r="83" spans="1:29" ht="62.25" customHeight="1" x14ac:dyDescent="0.3">
      <c r="A83" s="351"/>
      <c r="B83" s="314" t="str">
        <f>Résultats!B84</f>
        <v>11.2</v>
      </c>
      <c r="C83" s="315" t="str">
        <f>Résultats!C84</f>
        <v>A</v>
      </c>
      <c r="D83" s="315" t="str">
        <f>Résultats!E84</f>
        <v>x</v>
      </c>
      <c r="E83" s="316" t="str">
        <f>Résultats!F84</f>
        <v>Chaque étiquette associée à un champ de formulaire est-elle pertinente (hors cas particuliers) ?</v>
      </c>
      <c r="F83" s="315" t="s">
        <v>113</v>
      </c>
      <c r="G83" s="315"/>
      <c r="H83" s="317"/>
      <c r="I83" s="317"/>
      <c r="J83" s="317"/>
      <c r="K83" s="317"/>
      <c r="L83" s="317"/>
      <c r="M83" s="296"/>
      <c r="N83" s="296"/>
      <c r="O83" s="296"/>
      <c r="P83" s="296"/>
      <c r="Q83" s="296"/>
      <c r="R83" s="296"/>
      <c r="S83" s="296"/>
      <c r="T83" s="296"/>
      <c r="U83" s="296"/>
      <c r="V83" s="296"/>
      <c r="W83" s="296"/>
      <c r="X83" s="296"/>
      <c r="Y83" s="296"/>
      <c r="Z83" s="296"/>
      <c r="AA83" s="296"/>
      <c r="AB83" s="296"/>
      <c r="AC83" s="296"/>
    </row>
    <row r="84" spans="1:29" ht="62.25" customHeight="1" x14ac:dyDescent="0.3">
      <c r="A84" s="351"/>
      <c r="B84" s="320" t="str">
        <f>Résultats!B85</f>
        <v>11.3</v>
      </c>
      <c r="C84" s="315" t="str">
        <f>Résultats!C85</f>
        <v>AA</v>
      </c>
      <c r="D84" s="315">
        <f>Résultats!E85</f>
        <v>0</v>
      </c>
      <c r="E84" s="316" t="str">
        <f>Résultats!F85</f>
        <v>Dans chaque formulaire, chaque étiquette associée à un champ de formulaire ayant la même fonction et répétée plusieurs fois dans une même page ou dans un ensemble de pages est-elle cohérente ?</v>
      </c>
      <c r="F84" s="315" t="s">
        <v>113</v>
      </c>
      <c r="G84" s="315"/>
      <c r="H84" s="317"/>
      <c r="I84" s="317"/>
      <c r="J84" s="317"/>
      <c r="K84" s="317"/>
      <c r="L84" s="317"/>
      <c r="M84" s="296"/>
      <c r="N84" s="296"/>
      <c r="O84" s="296"/>
      <c r="P84" s="296"/>
      <c r="Q84" s="296"/>
      <c r="R84" s="296"/>
      <c r="S84" s="296"/>
      <c r="T84" s="296"/>
      <c r="U84" s="296"/>
      <c r="V84" s="296"/>
      <c r="W84" s="296"/>
      <c r="X84" s="296"/>
      <c r="Y84" s="296"/>
      <c r="Z84" s="296"/>
      <c r="AA84" s="296"/>
      <c r="AB84" s="296"/>
      <c r="AC84" s="296"/>
    </row>
    <row r="85" spans="1:29" ht="62.25" customHeight="1" x14ac:dyDescent="0.3">
      <c r="A85" s="351"/>
      <c r="B85" s="320" t="str">
        <f>Résultats!B86</f>
        <v>11.4</v>
      </c>
      <c r="C85" s="315" t="str">
        <f>Résultats!C86</f>
        <v>A</v>
      </c>
      <c r="D85" s="315">
        <f>Résultats!E86</f>
        <v>0</v>
      </c>
      <c r="E85" s="316" t="str">
        <f>Résultats!F86</f>
        <v>Dans chaque formulaire, chaque étiquette de champ et son champ associé sont-ils accolés (hors cas particuliers) ?</v>
      </c>
      <c r="F85" s="315" t="s">
        <v>113</v>
      </c>
      <c r="G85" s="315"/>
      <c r="H85" s="317"/>
      <c r="I85" s="317"/>
      <c r="J85" s="317"/>
      <c r="K85" s="317"/>
      <c r="L85" s="317"/>
      <c r="M85" s="296"/>
      <c r="N85" s="296"/>
      <c r="O85" s="296"/>
      <c r="P85" s="296"/>
      <c r="Q85" s="296"/>
      <c r="R85" s="296"/>
      <c r="S85" s="296"/>
      <c r="T85" s="296"/>
      <c r="U85" s="296"/>
      <c r="V85" s="296"/>
      <c r="W85" s="296"/>
      <c r="X85" s="296"/>
      <c r="Y85" s="296"/>
      <c r="Z85" s="296"/>
      <c r="AA85" s="296"/>
      <c r="AB85" s="296"/>
      <c r="AC85" s="296"/>
    </row>
    <row r="86" spans="1:29" ht="62.25" customHeight="1" x14ac:dyDescent="0.3">
      <c r="A86" s="351"/>
      <c r="B86" s="320" t="str">
        <f>Résultats!B87</f>
        <v>11.5</v>
      </c>
      <c r="C86" s="315" t="str">
        <f>Résultats!C87</f>
        <v>A</v>
      </c>
      <c r="D86" s="315" t="str">
        <f>Résultats!E87</f>
        <v>x</v>
      </c>
      <c r="E86" s="316" t="str">
        <f>Résultats!F87</f>
        <v>Dans chaque formulaire, les champs de même nature sont-ils regroupés, si nécessaire ?</v>
      </c>
      <c r="F86" s="315" t="s">
        <v>113</v>
      </c>
      <c r="G86" s="315"/>
      <c r="H86" s="317"/>
      <c r="I86" s="317"/>
      <c r="J86" s="317"/>
      <c r="K86" s="317"/>
      <c r="L86" s="317"/>
      <c r="M86" s="296"/>
      <c r="N86" s="296"/>
      <c r="O86" s="296"/>
      <c r="P86" s="296"/>
      <c r="Q86" s="296"/>
      <c r="R86" s="296"/>
      <c r="S86" s="296"/>
      <c r="T86" s="296"/>
      <c r="U86" s="296"/>
      <c r="V86" s="296"/>
      <c r="W86" s="296"/>
      <c r="X86" s="296"/>
      <c r="Y86" s="296"/>
      <c r="Z86" s="296"/>
      <c r="AA86" s="296"/>
      <c r="AB86" s="296"/>
      <c r="AC86" s="296"/>
    </row>
    <row r="87" spans="1:29" ht="62.25" customHeight="1" x14ac:dyDescent="0.3">
      <c r="A87" s="351"/>
      <c r="B87" s="320" t="str">
        <f>Résultats!B88</f>
        <v>11.6</v>
      </c>
      <c r="C87" s="315" t="str">
        <f>Résultats!C88</f>
        <v>A</v>
      </c>
      <c r="D87" s="315" t="str">
        <f>Résultats!E88</f>
        <v>x</v>
      </c>
      <c r="E87" s="316" t="str">
        <f>Résultats!F88</f>
        <v>Dans chaque formulaire, chaque regroupement de champs de même nature a-t-il une légende ?</v>
      </c>
      <c r="F87" s="315" t="s">
        <v>113</v>
      </c>
      <c r="G87" s="315"/>
      <c r="H87" s="317"/>
      <c r="I87" s="317"/>
      <c r="J87" s="317"/>
      <c r="K87" s="317"/>
      <c r="L87" s="317"/>
      <c r="M87" s="296"/>
      <c r="N87" s="296"/>
      <c r="O87" s="296"/>
      <c r="P87" s="296"/>
      <c r="Q87" s="296"/>
      <c r="R87" s="296"/>
      <c r="S87" s="296"/>
      <c r="T87" s="296"/>
      <c r="U87" s="296"/>
      <c r="V87" s="296"/>
      <c r="W87" s="296"/>
      <c r="X87" s="296"/>
      <c r="Y87" s="296"/>
      <c r="Z87" s="296"/>
      <c r="AA87" s="296"/>
      <c r="AB87" s="296"/>
      <c r="AC87" s="296"/>
    </row>
    <row r="88" spans="1:29" ht="62.25" customHeight="1" x14ac:dyDescent="0.3">
      <c r="A88" s="351"/>
      <c r="B88" s="320" t="str">
        <f>Résultats!B89</f>
        <v>11.7</v>
      </c>
      <c r="C88" s="315" t="str">
        <f>Résultats!C89</f>
        <v>A</v>
      </c>
      <c r="D88" s="315">
        <f>Résultats!E89</f>
        <v>0</v>
      </c>
      <c r="E88" s="316" t="str">
        <f>Résultats!F89</f>
        <v>Dans chaque formulaire, chaque légende associée à un regroupement de champs de même nature est-elle pertinente ?</v>
      </c>
      <c r="F88" s="315" t="s">
        <v>113</v>
      </c>
      <c r="G88" s="315"/>
      <c r="H88" s="317"/>
      <c r="I88" s="317"/>
      <c r="J88" s="317"/>
      <c r="K88" s="317"/>
      <c r="L88" s="317"/>
      <c r="M88" s="296"/>
      <c r="N88" s="296"/>
      <c r="O88" s="296"/>
      <c r="P88" s="296"/>
      <c r="Q88" s="296"/>
      <c r="R88" s="296"/>
      <c r="S88" s="296"/>
      <c r="T88" s="296"/>
      <c r="U88" s="296"/>
      <c r="V88" s="296"/>
      <c r="W88" s="296"/>
      <c r="X88" s="296"/>
      <c r="Y88" s="296"/>
      <c r="Z88" s="296"/>
      <c r="AA88" s="296"/>
      <c r="AB88" s="296"/>
      <c r="AC88" s="296"/>
    </row>
    <row r="89" spans="1:29" ht="62.25" customHeight="1" x14ac:dyDescent="0.3">
      <c r="A89" s="351"/>
      <c r="B89" s="320" t="str">
        <f>Résultats!B90</f>
        <v>11.8</v>
      </c>
      <c r="C89" s="315" t="str">
        <f>Résultats!C90</f>
        <v>A</v>
      </c>
      <c r="D89" s="315">
        <f>Résultats!E90</f>
        <v>0</v>
      </c>
      <c r="E89" s="316" t="str">
        <f>Résultats!F90</f>
        <v>Dans chaque formulaire, les items de même nature d’une liste de choix sont-ils regroupés de manière pertinente ?</v>
      </c>
      <c r="F89" s="315" t="s">
        <v>113</v>
      </c>
      <c r="G89" s="315"/>
      <c r="H89" s="317"/>
      <c r="I89" s="317"/>
      <c r="J89" s="317"/>
      <c r="K89" s="317"/>
      <c r="L89" s="317"/>
      <c r="M89" s="296"/>
      <c r="N89" s="296"/>
      <c r="O89" s="296"/>
      <c r="P89" s="296"/>
      <c r="Q89" s="296"/>
      <c r="R89" s="296"/>
      <c r="S89" s="296"/>
      <c r="T89" s="296"/>
      <c r="U89" s="296"/>
      <c r="V89" s="296"/>
      <c r="W89" s="296"/>
      <c r="X89" s="296"/>
      <c r="Y89" s="296"/>
      <c r="Z89" s="296"/>
      <c r="AA89" s="296"/>
      <c r="AB89" s="296"/>
      <c r="AC89" s="296"/>
    </row>
    <row r="90" spans="1:29" ht="62.25" customHeight="1" x14ac:dyDescent="0.3">
      <c r="A90" s="351"/>
      <c r="B90" s="320" t="str">
        <f>Résultats!B91</f>
        <v>11.9</v>
      </c>
      <c r="C90" s="315" t="str">
        <f>Résultats!C91</f>
        <v>A</v>
      </c>
      <c r="D90" s="315" t="str">
        <f>Résultats!E91</f>
        <v>x</v>
      </c>
      <c r="E90" s="316" t="str">
        <f>Résultats!F91</f>
        <v>Dans chaque formulaire, l’intitulé de chaque bouton est-il pertinent (hors cas particuliers) ?</v>
      </c>
      <c r="F90" s="315" t="s">
        <v>113</v>
      </c>
      <c r="G90" s="315"/>
      <c r="H90" s="317"/>
      <c r="I90" s="317"/>
      <c r="J90" s="317"/>
      <c r="K90" s="317"/>
      <c r="L90" s="317"/>
      <c r="M90" s="296"/>
      <c r="N90" s="296"/>
      <c r="O90" s="296"/>
      <c r="P90" s="296"/>
      <c r="Q90" s="296"/>
      <c r="R90" s="296"/>
      <c r="S90" s="296"/>
      <c r="T90" s="296"/>
      <c r="U90" s="296"/>
      <c r="V90" s="296"/>
      <c r="W90" s="296"/>
      <c r="X90" s="296"/>
      <c r="Y90" s="296"/>
      <c r="Z90" s="296"/>
      <c r="AA90" s="296"/>
      <c r="AB90" s="296"/>
      <c r="AC90" s="296"/>
    </row>
    <row r="91" spans="1:29" ht="62.25" customHeight="1" x14ac:dyDescent="0.3">
      <c r="A91" s="351"/>
      <c r="B91" s="320" t="str">
        <f>Résultats!B92</f>
        <v>11.10</v>
      </c>
      <c r="C91" s="315" t="str">
        <f>Résultats!C92</f>
        <v>A</v>
      </c>
      <c r="D91" s="315" t="str">
        <f>Résultats!E92</f>
        <v>x</v>
      </c>
      <c r="E91" s="316" t="str">
        <f>Résultats!F92</f>
        <v>Dans chaque formulaire, le contrôle de saisie est-il utilisé de manière pertinente (hors cas particuliers) ?</v>
      </c>
      <c r="F91" s="315" t="s">
        <v>113</v>
      </c>
      <c r="G91" s="315"/>
      <c r="H91" s="317"/>
      <c r="I91" s="317"/>
      <c r="J91" s="317"/>
      <c r="K91" s="317"/>
      <c r="L91" s="317"/>
      <c r="M91" s="296"/>
      <c r="N91" s="296"/>
      <c r="O91" s="296"/>
      <c r="P91" s="296"/>
      <c r="Q91" s="296"/>
      <c r="R91" s="296"/>
      <c r="S91" s="296"/>
      <c r="T91" s="296"/>
      <c r="U91" s="296"/>
      <c r="V91" s="296"/>
      <c r="W91" s="296"/>
      <c r="X91" s="296"/>
      <c r="Y91" s="296"/>
      <c r="Z91" s="296"/>
      <c r="AA91" s="296"/>
      <c r="AB91" s="296"/>
      <c r="AC91" s="296"/>
    </row>
    <row r="92" spans="1:29" ht="62.25" customHeight="1" x14ac:dyDescent="0.3">
      <c r="A92" s="351"/>
      <c r="B92" s="320" t="str">
        <f>Résultats!B93</f>
        <v>11.11</v>
      </c>
      <c r="C92" s="315" t="str">
        <f>Résultats!C93</f>
        <v>AA</v>
      </c>
      <c r="D92" s="315">
        <f>Résultats!E93</f>
        <v>0</v>
      </c>
      <c r="E92" s="316" t="str">
        <f>Résultats!F93</f>
        <v>Dans chaque formulaire, le contrôle de saisie est-il accompagné, si nécessaire, de suggestions facilitant la correction des erreurs de saisie ?</v>
      </c>
      <c r="F92" s="315" t="s">
        <v>113</v>
      </c>
      <c r="G92" s="315"/>
      <c r="H92" s="317"/>
      <c r="I92" s="317"/>
      <c r="J92" s="317"/>
      <c r="K92" s="317"/>
      <c r="L92" s="317"/>
      <c r="M92" s="296"/>
      <c r="N92" s="296"/>
      <c r="O92" s="296"/>
      <c r="P92" s="296"/>
      <c r="Q92" s="296"/>
      <c r="R92" s="296"/>
      <c r="S92" s="296"/>
      <c r="T92" s="296"/>
      <c r="U92" s="296"/>
      <c r="V92" s="296"/>
      <c r="W92" s="296"/>
      <c r="X92" s="296"/>
      <c r="Y92" s="296"/>
      <c r="Z92" s="296"/>
      <c r="AA92" s="296"/>
      <c r="AB92" s="296"/>
      <c r="AC92" s="296"/>
    </row>
    <row r="93" spans="1:29" ht="62.25" customHeight="1" x14ac:dyDescent="0.3">
      <c r="A93" s="351"/>
      <c r="B93" s="320" t="str">
        <f>Résultats!B94</f>
        <v>11.12</v>
      </c>
      <c r="C93" s="315" t="str">
        <f>Résultats!C94</f>
        <v>AA</v>
      </c>
      <c r="D93" s="315">
        <f>Résultats!E94</f>
        <v>0</v>
      </c>
      <c r="E93" s="316"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315" t="s">
        <v>113</v>
      </c>
      <c r="G93" s="315"/>
      <c r="H93" s="317"/>
      <c r="I93" s="317"/>
      <c r="J93" s="317"/>
      <c r="K93" s="317"/>
      <c r="L93" s="317"/>
      <c r="M93" s="296"/>
      <c r="N93" s="296"/>
      <c r="O93" s="296"/>
      <c r="P93" s="296"/>
      <c r="Q93" s="296"/>
      <c r="R93" s="296"/>
      <c r="S93" s="296"/>
      <c r="T93" s="296"/>
      <c r="U93" s="296"/>
      <c r="V93" s="296"/>
      <c r="W93" s="296"/>
      <c r="X93" s="296"/>
      <c r="Y93" s="296"/>
      <c r="Z93" s="296"/>
      <c r="AA93" s="296"/>
      <c r="AB93" s="296"/>
      <c r="AC93" s="296"/>
    </row>
    <row r="94" spans="1:29" ht="62.25" customHeight="1" x14ac:dyDescent="0.3">
      <c r="A94" s="352"/>
      <c r="B94" s="320" t="str">
        <f>Résultats!B95</f>
        <v>11.13</v>
      </c>
      <c r="C94" s="315" t="str">
        <f>Résultats!C95</f>
        <v>AA</v>
      </c>
      <c r="D94" s="315">
        <f>Résultats!E95</f>
        <v>0</v>
      </c>
      <c r="E94" s="316" t="str">
        <f>Résultats!F95</f>
        <v>La finalité d’un champ de saisie peut-elle être déduite pour faciliter le remplissage automatique des champs avec les données de l’utilisateur ?</v>
      </c>
      <c r="F94" s="315" t="s">
        <v>113</v>
      </c>
      <c r="G94" s="315"/>
      <c r="H94" s="317"/>
      <c r="I94" s="317"/>
      <c r="J94" s="317"/>
      <c r="K94" s="317"/>
      <c r="L94" s="317"/>
      <c r="M94" s="296"/>
      <c r="N94" s="296"/>
      <c r="O94" s="296"/>
      <c r="P94" s="296"/>
      <c r="Q94" s="296"/>
      <c r="R94" s="296"/>
      <c r="S94" s="296"/>
      <c r="T94" s="296"/>
      <c r="U94" s="296"/>
      <c r="V94" s="296"/>
      <c r="W94" s="296"/>
      <c r="X94" s="296"/>
      <c r="Y94" s="296"/>
      <c r="Z94" s="296"/>
      <c r="AA94" s="296"/>
      <c r="AB94" s="296"/>
      <c r="AC94" s="296"/>
    </row>
    <row r="95" spans="1:29" ht="62.25" customHeight="1" x14ac:dyDescent="0.3">
      <c r="A95" s="390" t="s">
        <v>96</v>
      </c>
      <c r="B95" s="320" t="str">
        <f>Résultats!B96</f>
        <v>12.1</v>
      </c>
      <c r="C95" s="315" t="str">
        <f>Résultats!C96</f>
        <v>AA</v>
      </c>
      <c r="D95" s="315">
        <f>Résultats!E96</f>
        <v>0</v>
      </c>
      <c r="E95" s="316" t="str">
        <f>Résultats!F96</f>
        <v>Chaque ensemble de pages dispose-t-il de deux systèmes de navigation différents, au moins (hors cas particuliers) ?</v>
      </c>
      <c r="F95" s="315" t="s">
        <v>113</v>
      </c>
      <c r="G95" s="315"/>
      <c r="H95" s="317"/>
      <c r="I95" s="317"/>
      <c r="J95" s="317"/>
      <c r="K95" s="317"/>
      <c r="L95" s="317"/>
      <c r="M95" s="296"/>
      <c r="N95" s="296"/>
      <c r="O95" s="296"/>
      <c r="P95" s="296"/>
      <c r="Q95" s="296"/>
      <c r="R95" s="296"/>
      <c r="S95" s="296"/>
      <c r="T95" s="296"/>
      <c r="U95" s="296"/>
      <c r="V95" s="296"/>
      <c r="W95" s="296"/>
      <c r="X95" s="296"/>
      <c r="Y95" s="296"/>
      <c r="Z95" s="296"/>
      <c r="AA95" s="296"/>
      <c r="AB95" s="296"/>
      <c r="AC95" s="296"/>
    </row>
    <row r="96" spans="1:29" ht="62.25" customHeight="1" x14ac:dyDescent="0.3">
      <c r="A96" s="351"/>
      <c r="B96" s="320" t="str">
        <f>Résultats!B97</f>
        <v>12.2</v>
      </c>
      <c r="C96" s="315" t="str">
        <f>Résultats!C97</f>
        <v>AA</v>
      </c>
      <c r="D96" s="315">
        <f>Résultats!E97</f>
        <v>0</v>
      </c>
      <c r="E96" s="316" t="str">
        <f>Résultats!F97</f>
        <v>Dans chaque ensemble de pages, le menu et les barres de navigation sont-ils toujours à la même place (hors cas particuliers) ?</v>
      </c>
      <c r="F96" s="315" t="s">
        <v>113</v>
      </c>
      <c r="G96" s="315"/>
      <c r="H96" s="317"/>
      <c r="I96" s="317"/>
      <c r="J96" s="317"/>
      <c r="K96" s="317"/>
      <c r="L96" s="317"/>
      <c r="M96" s="296"/>
      <c r="N96" s="296"/>
      <c r="O96" s="296"/>
      <c r="P96" s="296"/>
      <c r="Q96" s="296"/>
      <c r="R96" s="296"/>
      <c r="S96" s="296"/>
      <c r="T96" s="296"/>
      <c r="U96" s="296"/>
      <c r="V96" s="296"/>
      <c r="W96" s="296"/>
      <c r="X96" s="296"/>
      <c r="Y96" s="296"/>
      <c r="Z96" s="296"/>
      <c r="AA96" s="296"/>
      <c r="AB96" s="296"/>
      <c r="AC96" s="296"/>
    </row>
    <row r="97" spans="1:29" ht="62.25" customHeight="1" x14ac:dyDescent="0.3">
      <c r="A97" s="351"/>
      <c r="B97" s="320" t="str">
        <f>Résultats!B98</f>
        <v>12.3</v>
      </c>
      <c r="C97" s="315" t="str">
        <f>Résultats!C98</f>
        <v>AA</v>
      </c>
      <c r="D97" s="315">
        <f>Résultats!E98</f>
        <v>0</v>
      </c>
      <c r="E97" s="316" t="str">
        <f>Résultats!F98</f>
        <v>La page « plan du site » est-elle pertinente ?</v>
      </c>
      <c r="F97" s="315" t="s">
        <v>113</v>
      </c>
      <c r="G97" s="315"/>
      <c r="H97" s="317"/>
      <c r="I97" s="317"/>
      <c r="J97" s="317"/>
      <c r="K97" s="317"/>
      <c r="L97" s="317"/>
      <c r="M97" s="296"/>
      <c r="N97" s="296"/>
      <c r="O97" s="296"/>
      <c r="P97" s="296"/>
      <c r="Q97" s="296"/>
      <c r="R97" s="296"/>
      <c r="S97" s="296"/>
      <c r="T97" s="296"/>
      <c r="U97" s="296"/>
      <c r="V97" s="296"/>
      <c r="W97" s="296"/>
      <c r="X97" s="296"/>
      <c r="Y97" s="296"/>
      <c r="Z97" s="296"/>
      <c r="AA97" s="296"/>
      <c r="AB97" s="296"/>
      <c r="AC97" s="296"/>
    </row>
    <row r="98" spans="1:29" ht="62.25" customHeight="1" x14ac:dyDescent="0.3">
      <c r="A98" s="351"/>
      <c r="B98" s="320" t="str">
        <f>Résultats!B99</f>
        <v>12.4</v>
      </c>
      <c r="C98" s="315" t="str">
        <f>Résultats!C99</f>
        <v>AA</v>
      </c>
      <c r="D98" s="315">
        <f>Résultats!E99</f>
        <v>0</v>
      </c>
      <c r="E98" s="316" t="str">
        <f>Résultats!F99</f>
        <v>Dans chaque ensemble de pages, la page « plan du site » est-elle atteignable de manière identique ?</v>
      </c>
      <c r="F98" s="315" t="s">
        <v>113</v>
      </c>
      <c r="G98" s="315"/>
      <c r="H98" s="317"/>
      <c r="I98" s="317"/>
      <c r="J98" s="317"/>
      <c r="K98" s="317"/>
      <c r="L98" s="317"/>
      <c r="M98" s="296"/>
      <c r="N98" s="296"/>
      <c r="O98" s="296"/>
      <c r="P98" s="296"/>
      <c r="Q98" s="296"/>
      <c r="R98" s="296"/>
      <c r="S98" s="296"/>
      <c r="T98" s="296"/>
      <c r="U98" s="296"/>
      <c r="V98" s="296"/>
      <c r="W98" s="296"/>
      <c r="X98" s="296"/>
      <c r="Y98" s="296"/>
      <c r="Z98" s="296"/>
      <c r="AA98" s="296"/>
      <c r="AB98" s="296"/>
      <c r="AC98" s="296"/>
    </row>
    <row r="99" spans="1:29" ht="62.25" customHeight="1" x14ac:dyDescent="0.3">
      <c r="A99" s="351"/>
      <c r="B99" s="314" t="str">
        <f>Résultats!B100</f>
        <v>12.5</v>
      </c>
      <c r="C99" s="315" t="str">
        <f>Résultats!C100</f>
        <v>AA</v>
      </c>
      <c r="D99" s="315">
        <f>Résultats!E100</f>
        <v>0</v>
      </c>
      <c r="E99" s="316" t="str">
        <f>Résultats!F100</f>
        <v>Dans chaque ensemble de pages, le moteur de recherche est-il atteignable de manière identique ?</v>
      </c>
      <c r="F99" s="315" t="s">
        <v>113</v>
      </c>
      <c r="G99" s="315"/>
      <c r="H99" s="317"/>
      <c r="I99" s="317"/>
      <c r="J99" s="317"/>
      <c r="K99" s="317"/>
      <c r="L99" s="317"/>
      <c r="M99" s="296"/>
      <c r="N99" s="296"/>
      <c r="O99" s="296"/>
      <c r="P99" s="296"/>
      <c r="Q99" s="296"/>
      <c r="R99" s="296"/>
      <c r="S99" s="296"/>
      <c r="T99" s="296"/>
      <c r="U99" s="296"/>
      <c r="V99" s="296"/>
      <c r="W99" s="296"/>
      <c r="X99" s="296"/>
      <c r="Y99" s="296"/>
      <c r="Z99" s="296"/>
      <c r="AA99" s="296"/>
      <c r="AB99" s="296"/>
      <c r="AC99" s="296"/>
    </row>
    <row r="100" spans="1:29" ht="66" x14ac:dyDescent="0.3">
      <c r="A100" s="351"/>
      <c r="B100" s="314" t="str">
        <f>Résultats!B101</f>
        <v>12.6</v>
      </c>
      <c r="C100" s="315" t="str">
        <f>Résultats!C101</f>
        <v>A</v>
      </c>
      <c r="D100" s="315">
        <f>Résultats!E101</f>
        <v>0</v>
      </c>
      <c r="E100" s="316" t="str">
        <f>Résultats!F101</f>
        <v>Les zones de regroupement de contenus présentes dans plusieurs pages web (zones d’en-tête, de navigation principale, de contenu principal, de pied de page et de moteur de recherche) peuvent-elles être atteintes ou évitées ?</v>
      </c>
      <c r="F100" s="315" t="s">
        <v>113</v>
      </c>
      <c r="G100" s="315"/>
      <c r="H100" s="317"/>
      <c r="I100" s="317"/>
      <c r="J100" s="317"/>
      <c r="K100" s="317"/>
      <c r="L100" s="317"/>
      <c r="M100" s="296"/>
      <c r="N100" s="296"/>
      <c r="O100" s="296"/>
      <c r="P100" s="296"/>
      <c r="Q100" s="296"/>
      <c r="R100" s="296"/>
      <c r="S100" s="296"/>
      <c r="T100" s="296"/>
      <c r="U100" s="296"/>
      <c r="V100" s="296"/>
      <c r="W100" s="296"/>
      <c r="X100" s="296"/>
      <c r="Y100" s="296"/>
      <c r="Z100" s="296"/>
      <c r="AA100" s="296"/>
      <c r="AB100" s="296"/>
      <c r="AC100" s="296"/>
    </row>
    <row r="101" spans="1:29" ht="62.25" customHeight="1" x14ac:dyDescent="0.3">
      <c r="A101" s="351"/>
      <c r="B101" s="314" t="str">
        <f>Résultats!B102</f>
        <v>12.7</v>
      </c>
      <c r="C101" s="315" t="str">
        <f>Résultats!C102</f>
        <v>A</v>
      </c>
      <c r="D101" s="315">
        <f>Résultats!E102</f>
        <v>0</v>
      </c>
      <c r="E101" s="316" t="str">
        <f>Résultats!F102</f>
        <v>Dans chaque page web, un lien d’évitement ou d’accès rapide à la zone de contenu principal est-il présent (hors cas particuliers) ?</v>
      </c>
      <c r="F101" s="315" t="s">
        <v>113</v>
      </c>
      <c r="G101" s="315"/>
      <c r="H101" s="317"/>
      <c r="I101" s="317"/>
      <c r="J101" s="317"/>
      <c r="K101" s="317"/>
      <c r="L101" s="317"/>
      <c r="M101" s="296"/>
      <c r="N101" s="296"/>
      <c r="O101" s="296"/>
      <c r="P101" s="296"/>
      <c r="Q101" s="296"/>
      <c r="R101" s="296"/>
      <c r="S101" s="296"/>
      <c r="T101" s="296"/>
      <c r="U101" s="296"/>
      <c r="V101" s="296"/>
      <c r="W101" s="296"/>
      <c r="X101" s="296"/>
      <c r="Y101" s="296"/>
      <c r="Z101" s="296"/>
      <c r="AA101" s="296"/>
      <c r="AB101" s="296"/>
      <c r="AC101" s="296"/>
    </row>
    <row r="102" spans="1:29" ht="62.25" customHeight="1" x14ac:dyDescent="0.3">
      <c r="A102" s="351"/>
      <c r="B102" s="314" t="str">
        <f>Résultats!B103</f>
        <v>12.8</v>
      </c>
      <c r="C102" s="315" t="str">
        <f>Résultats!C103</f>
        <v>A</v>
      </c>
      <c r="D102" s="315" t="str">
        <f>Résultats!E103</f>
        <v>x</v>
      </c>
      <c r="E102" s="316" t="str">
        <f>Résultats!F103</f>
        <v>Dans chaque page web, l’ordre de tabulation est-il cohérent ?</v>
      </c>
      <c r="F102" s="315" t="s">
        <v>113</v>
      </c>
      <c r="G102" s="315"/>
      <c r="H102" s="317"/>
      <c r="I102" s="317"/>
      <c r="J102" s="317"/>
      <c r="K102" s="317"/>
      <c r="L102" s="317"/>
      <c r="M102" s="296"/>
      <c r="N102" s="296"/>
      <c r="O102" s="296"/>
      <c r="P102" s="296"/>
      <c r="Q102" s="296"/>
      <c r="R102" s="296"/>
      <c r="S102" s="296"/>
      <c r="T102" s="296"/>
      <c r="U102" s="296"/>
      <c r="V102" s="296"/>
      <c r="W102" s="296"/>
      <c r="X102" s="296"/>
      <c r="Y102" s="296"/>
      <c r="Z102" s="296"/>
      <c r="AA102" s="296"/>
      <c r="AB102" s="296"/>
      <c r="AC102" s="296"/>
    </row>
    <row r="103" spans="1:29" ht="62.25" customHeight="1" x14ac:dyDescent="0.3">
      <c r="A103" s="351"/>
      <c r="B103" s="314" t="str">
        <f>Résultats!B104</f>
        <v>12.9</v>
      </c>
      <c r="C103" s="315" t="str">
        <f>Résultats!C104</f>
        <v>A</v>
      </c>
      <c r="D103" s="315" t="str">
        <f>Résultats!E104</f>
        <v>x</v>
      </c>
      <c r="E103" s="316" t="str">
        <f>Résultats!F104</f>
        <v>Dans chaque page web, la navigation ne doit pas contenir de piège au clavier. Cette règle est-elle respectée ?</v>
      </c>
      <c r="F103" s="315" t="s">
        <v>113</v>
      </c>
      <c r="G103" s="315"/>
      <c r="H103" s="317"/>
      <c r="I103" s="317"/>
      <c r="J103" s="317"/>
      <c r="K103" s="317"/>
      <c r="L103" s="317"/>
      <c r="M103" s="296"/>
      <c r="N103" s="296"/>
      <c r="O103" s="296"/>
      <c r="P103" s="296"/>
      <c r="Q103" s="296"/>
      <c r="R103" s="296"/>
      <c r="S103" s="296"/>
      <c r="T103" s="296"/>
      <c r="U103" s="296"/>
      <c r="V103" s="296"/>
      <c r="W103" s="296"/>
      <c r="X103" s="296"/>
      <c r="Y103" s="296"/>
      <c r="Z103" s="296"/>
      <c r="AA103" s="296"/>
      <c r="AB103" s="296"/>
      <c r="AC103" s="296"/>
    </row>
    <row r="104" spans="1:29" ht="62.25" customHeight="1" x14ac:dyDescent="0.3">
      <c r="A104" s="351"/>
      <c r="B104" s="314" t="str">
        <f>Résultats!B105</f>
        <v>12.10</v>
      </c>
      <c r="C104" s="315" t="str">
        <f>Résultats!C105</f>
        <v>A</v>
      </c>
      <c r="D104" s="315">
        <f>Résultats!E105</f>
        <v>0</v>
      </c>
      <c r="E104" s="316" t="str">
        <f>Résultats!F105</f>
        <v>Dans chaque page web, les raccourcis clavier n’utilisant qu’une seule touche (lettre minuscule ou majuscule, ponctuation, chiffre ou symbole) sont-ils contrôlables par l’utilisateur ?</v>
      </c>
      <c r="F104" s="315" t="s">
        <v>113</v>
      </c>
      <c r="G104" s="315"/>
      <c r="H104" s="317"/>
      <c r="I104" s="317"/>
      <c r="J104" s="317"/>
      <c r="K104" s="317"/>
      <c r="L104" s="317"/>
      <c r="M104" s="296"/>
      <c r="N104" s="296"/>
      <c r="O104" s="296"/>
      <c r="P104" s="296"/>
      <c r="Q104" s="296"/>
      <c r="R104" s="296"/>
      <c r="S104" s="296"/>
      <c r="T104" s="296"/>
      <c r="U104" s="296"/>
      <c r="V104" s="296"/>
      <c r="W104" s="296"/>
      <c r="X104" s="296"/>
      <c r="Y104" s="296"/>
      <c r="Z104" s="296"/>
      <c r="AA104" s="296"/>
      <c r="AB104" s="296"/>
      <c r="AC104" s="296"/>
    </row>
    <row r="105" spans="1:29" ht="62.25" customHeight="1" x14ac:dyDescent="0.3">
      <c r="A105" s="352"/>
      <c r="B105" s="314" t="str">
        <f>Résultats!B106</f>
        <v>12.11</v>
      </c>
      <c r="C105" s="315" t="str">
        <f>Résultats!C106</f>
        <v>A</v>
      </c>
      <c r="D105" s="315">
        <f>Résultats!E106</f>
        <v>0</v>
      </c>
      <c r="E105" s="316" t="str">
        <f>Résultats!F106</f>
        <v>Dans chaque page web, les contenus additionnels apparaissant au survol, à la prise de focus ou à l’activation d’un composant d’interface sont-ils si nécessaire atteignables au clavier ?</v>
      </c>
      <c r="F105" s="315" t="s">
        <v>113</v>
      </c>
      <c r="G105" s="315"/>
      <c r="H105" s="317"/>
      <c r="I105" s="317"/>
      <c r="J105" s="317"/>
      <c r="K105" s="317"/>
      <c r="L105" s="317"/>
      <c r="M105" s="296"/>
      <c r="N105" s="296"/>
      <c r="O105" s="296"/>
      <c r="P105" s="296"/>
      <c r="Q105" s="296"/>
      <c r="R105" s="296"/>
      <c r="S105" s="296"/>
      <c r="T105" s="296"/>
      <c r="U105" s="296"/>
      <c r="V105" s="296"/>
      <c r="W105" s="296"/>
      <c r="X105" s="296"/>
      <c r="Y105" s="296"/>
      <c r="Z105" s="296"/>
      <c r="AA105" s="296"/>
      <c r="AB105" s="296"/>
      <c r="AC105" s="296"/>
    </row>
    <row r="106" spans="1:29" ht="62.25" customHeight="1" x14ac:dyDescent="0.3">
      <c r="A106" s="390" t="s">
        <v>97</v>
      </c>
      <c r="B106" s="314" t="str">
        <f>Résultats!B107</f>
        <v>13.1</v>
      </c>
      <c r="C106" s="315" t="str">
        <f>Résultats!C107</f>
        <v>A</v>
      </c>
      <c r="D106" s="315">
        <f>Résultats!E107</f>
        <v>0</v>
      </c>
      <c r="E106" s="316" t="str">
        <f>Résultats!F107</f>
        <v>Pour chaque page web, l’utilisateur a-t-il le contrôle de chaque limite de temps modifiant le contenu (hors cas particuliers) ?</v>
      </c>
      <c r="F106" s="315" t="s">
        <v>113</v>
      </c>
      <c r="G106" s="315"/>
      <c r="H106" s="317"/>
      <c r="I106" s="317"/>
      <c r="J106" s="317"/>
      <c r="K106" s="317"/>
      <c r="L106" s="317"/>
      <c r="M106" s="296"/>
      <c r="N106" s="296"/>
      <c r="O106" s="296"/>
      <c r="P106" s="296"/>
      <c r="Q106" s="296"/>
      <c r="R106" s="296"/>
      <c r="S106" s="296"/>
      <c r="T106" s="296"/>
      <c r="U106" s="296"/>
      <c r="V106" s="296"/>
      <c r="W106" s="296"/>
      <c r="X106" s="296"/>
      <c r="Y106" s="296"/>
      <c r="Z106" s="296"/>
      <c r="AA106" s="296"/>
      <c r="AB106" s="296"/>
      <c r="AC106" s="296"/>
    </row>
    <row r="107" spans="1:29" ht="62.25" customHeight="1" x14ac:dyDescent="0.3">
      <c r="A107" s="351"/>
      <c r="B107" s="314" t="str">
        <f>Résultats!B108</f>
        <v>13.2</v>
      </c>
      <c r="C107" s="315" t="str">
        <f>Résultats!C108</f>
        <v>A</v>
      </c>
      <c r="D107" s="315">
        <f>Résultats!E108</f>
        <v>0</v>
      </c>
      <c r="E107" s="316" t="str">
        <f>Résultats!F108</f>
        <v>Dans chaque page web, l’ouverture d’une nouvelle fenêtre ne doit pas être déclenchée sans action de l’utilisateur. Cette règle est-elle respectée ?</v>
      </c>
      <c r="F107" s="315" t="s">
        <v>113</v>
      </c>
      <c r="G107" s="315"/>
      <c r="H107" s="317"/>
      <c r="I107" s="317"/>
      <c r="J107" s="317"/>
      <c r="K107" s="317"/>
      <c r="L107" s="317"/>
      <c r="M107" s="296"/>
      <c r="N107" s="296"/>
      <c r="O107" s="296"/>
      <c r="P107" s="296"/>
      <c r="Q107" s="296"/>
      <c r="R107" s="296"/>
      <c r="S107" s="296"/>
      <c r="T107" s="296"/>
      <c r="U107" s="296"/>
      <c r="V107" s="296"/>
      <c r="W107" s="296"/>
      <c r="X107" s="296"/>
      <c r="Y107" s="296"/>
      <c r="Z107" s="296"/>
      <c r="AA107" s="296"/>
      <c r="AB107" s="296"/>
      <c r="AC107" s="296"/>
    </row>
    <row r="108" spans="1:29" ht="62.25" customHeight="1" x14ac:dyDescent="0.3">
      <c r="A108" s="351"/>
      <c r="B108" s="314" t="str">
        <f>Résultats!B109</f>
        <v>13.3</v>
      </c>
      <c r="C108" s="315" t="str">
        <f>Résultats!C109</f>
        <v>A</v>
      </c>
      <c r="D108" s="315">
        <f>Résultats!E109</f>
        <v>0</v>
      </c>
      <c r="E108" s="316" t="str">
        <f>Résultats!F109</f>
        <v>Dans chaque page web, chaque document bureautique en téléchargement possède-t-il, si nécessaire, une version accessible (hors cas particuliers) ?</v>
      </c>
      <c r="F108" s="315" t="s">
        <v>113</v>
      </c>
      <c r="G108" s="315"/>
      <c r="H108" s="317"/>
      <c r="I108" s="317"/>
      <c r="J108" s="317"/>
      <c r="K108" s="317"/>
      <c r="L108" s="317"/>
      <c r="M108" s="296"/>
      <c r="N108" s="296"/>
      <c r="O108" s="296"/>
      <c r="P108" s="296"/>
      <c r="Q108" s="296"/>
      <c r="R108" s="296"/>
      <c r="S108" s="296"/>
      <c r="T108" s="296"/>
      <c r="U108" s="296"/>
      <c r="V108" s="296"/>
      <c r="W108" s="296"/>
      <c r="X108" s="296"/>
      <c r="Y108" s="296"/>
      <c r="Z108" s="296"/>
      <c r="AA108" s="296"/>
      <c r="AB108" s="296"/>
      <c r="AC108" s="296"/>
    </row>
    <row r="109" spans="1:29" ht="62.25" customHeight="1" x14ac:dyDescent="0.3">
      <c r="A109" s="351"/>
      <c r="B109" s="314" t="str">
        <f>Résultats!B110</f>
        <v>13.4</v>
      </c>
      <c r="C109" s="315" t="str">
        <f>Résultats!C110</f>
        <v>A</v>
      </c>
      <c r="D109" s="315">
        <f>Résultats!E110</f>
        <v>0</v>
      </c>
      <c r="E109" s="316" t="str">
        <f>Résultats!F110</f>
        <v>Pour chaque document bureautique ayant une version accessible, cette version offre-t-elle la même information ?</v>
      </c>
      <c r="F109" s="315" t="s">
        <v>113</v>
      </c>
      <c r="G109" s="315"/>
      <c r="H109" s="317"/>
      <c r="I109" s="317"/>
      <c r="J109" s="317"/>
      <c r="K109" s="317"/>
      <c r="L109" s="317"/>
      <c r="M109" s="296"/>
      <c r="N109" s="296"/>
      <c r="O109" s="296"/>
      <c r="P109" s="296"/>
      <c r="Q109" s="296"/>
      <c r="R109" s="296"/>
      <c r="S109" s="296"/>
      <c r="T109" s="296"/>
      <c r="U109" s="296"/>
      <c r="V109" s="296"/>
      <c r="W109" s="296"/>
      <c r="X109" s="296"/>
      <c r="Y109" s="296"/>
      <c r="Z109" s="296"/>
      <c r="AA109" s="296"/>
      <c r="AB109" s="296"/>
      <c r="AC109" s="296"/>
    </row>
    <row r="110" spans="1:29" ht="62.25" customHeight="1" x14ac:dyDescent="0.3">
      <c r="A110" s="351"/>
      <c r="B110" s="314" t="str">
        <f>Résultats!B111</f>
        <v>13.5</v>
      </c>
      <c r="C110" s="315" t="str">
        <f>Résultats!C111</f>
        <v>A</v>
      </c>
      <c r="D110" s="315">
        <f>Résultats!E111</f>
        <v>0</v>
      </c>
      <c r="E110" s="316" t="str">
        <f>Résultats!F111</f>
        <v>Dans chaque page web, chaque contenu cryptique (art ASCII, émoticône, syntaxe cryptique) a-t-il une alternative ?</v>
      </c>
      <c r="F110" s="315" t="s">
        <v>113</v>
      </c>
      <c r="G110" s="315"/>
      <c r="H110" s="317"/>
      <c r="I110" s="317"/>
      <c r="J110" s="317"/>
      <c r="K110" s="317"/>
      <c r="L110" s="317"/>
      <c r="M110" s="296"/>
      <c r="N110" s="296"/>
      <c r="O110" s="296"/>
      <c r="P110" s="296"/>
      <c r="Q110" s="296"/>
      <c r="R110" s="296"/>
      <c r="S110" s="296"/>
      <c r="T110" s="296"/>
      <c r="U110" s="296"/>
      <c r="V110" s="296"/>
      <c r="W110" s="296"/>
      <c r="X110" s="296"/>
      <c r="Y110" s="296"/>
      <c r="Z110" s="296"/>
      <c r="AA110" s="296"/>
      <c r="AB110" s="296"/>
      <c r="AC110" s="296"/>
    </row>
    <row r="111" spans="1:29" ht="62.25" customHeight="1" x14ac:dyDescent="0.3">
      <c r="A111" s="351"/>
      <c r="B111" s="314" t="str">
        <f>Résultats!B112</f>
        <v>13.6</v>
      </c>
      <c r="C111" s="315" t="str">
        <f>Résultats!C112</f>
        <v>A</v>
      </c>
      <c r="D111" s="315">
        <f>Résultats!E112</f>
        <v>0</v>
      </c>
      <c r="E111" s="316" t="str">
        <f>Résultats!F112</f>
        <v>Dans chaque page web, pour chaque contenu cryptique (art ASCII, émoticône, syntaxe cryptique) ayant une alternative, cette alternative est-elle pertinente ?</v>
      </c>
      <c r="F111" s="315" t="s">
        <v>113</v>
      </c>
      <c r="G111" s="315"/>
      <c r="H111" s="317"/>
      <c r="I111" s="317"/>
      <c r="J111" s="317"/>
      <c r="K111" s="317"/>
      <c r="L111" s="317"/>
      <c r="M111" s="296"/>
      <c r="N111" s="296"/>
      <c r="O111" s="296"/>
      <c r="P111" s="296"/>
      <c r="Q111" s="296"/>
      <c r="R111" s="296"/>
      <c r="S111" s="296"/>
      <c r="T111" s="296"/>
      <c r="U111" s="296"/>
      <c r="V111" s="296"/>
      <c r="W111" s="296"/>
      <c r="X111" s="296"/>
      <c r="Y111" s="296"/>
      <c r="Z111" s="296"/>
      <c r="AA111" s="296"/>
      <c r="AB111" s="296"/>
      <c r="AC111" s="296"/>
    </row>
    <row r="112" spans="1:29" ht="62.25" customHeight="1" x14ac:dyDescent="0.3">
      <c r="A112" s="351"/>
      <c r="B112" s="314" t="str">
        <f>Résultats!B113</f>
        <v>13.7</v>
      </c>
      <c r="C112" s="315" t="str">
        <f>Résultats!C113</f>
        <v>A</v>
      </c>
      <c r="D112" s="315">
        <f>Résultats!E113</f>
        <v>0</v>
      </c>
      <c r="E112" s="316" t="str">
        <f>Résultats!F113</f>
        <v>Dans chaque page web, les changements brusques de luminosité ou les effets de flash sont-ils correctement utilisés ?</v>
      </c>
      <c r="F112" s="315" t="s">
        <v>113</v>
      </c>
      <c r="G112" s="315"/>
      <c r="H112" s="317"/>
      <c r="I112" s="317"/>
      <c r="J112" s="317"/>
      <c r="K112" s="317"/>
      <c r="L112" s="317"/>
      <c r="M112" s="296"/>
      <c r="N112" s="296"/>
      <c r="O112" s="296"/>
      <c r="P112" s="296"/>
      <c r="Q112" s="296"/>
      <c r="R112" s="296"/>
      <c r="S112" s="296"/>
      <c r="T112" s="296"/>
      <c r="U112" s="296"/>
      <c r="V112" s="296"/>
      <c r="W112" s="296"/>
      <c r="X112" s="296"/>
      <c r="Y112" s="296"/>
      <c r="Z112" s="296"/>
      <c r="AA112" s="296"/>
      <c r="AB112" s="296"/>
      <c r="AC112" s="296"/>
    </row>
    <row r="113" spans="1:29" ht="62.25" customHeight="1" x14ac:dyDescent="0.3">
      <c r="A113" s="351"/>
      <c r="B113" s="314" t="str">
        <f>Résultats!B114</f>
        <v>13.8</v>
      </c>
      <c r="C113" s="315" t="str">
        <f>Résultats!C114</f>
        <v>A</v>
      </c>
      <c r="D113" s="315">
        <f>Résultats!E114</f>
        <v>0</v>
      </c>
      <c r="E113" s="316" t="str">
        <f>Résultats!F114</f>
        <v>Dans chaque page web, chaque contenu en mouvement ou clignotant est-il contrôlable par l’utilisateur ?</v>
      </c>
      <c r="F113" s="315" t="s">
        <v>113</v>
      </c>
      <c r="G113" s="315"/>
      <c r="H113" s="317"/>
      <c r="I113" s="317"/>
      <c r="J113" s="317"/>
      <c r="K113" s="317"/>
      <c r="L113" s="317"/>
      <c r="M113" s="296"/>
      <c r="N113" s="296"/>
      <c r="O113" s="296"/>
      <c r="P113" s="296"/>
      <c r="Q113" s="296"/>
      <c r="R113" s="296"/>
      <c r="S113" s="296"/>
      <c r="T113" s="296"/>
      <c r="U113" s="296"/>
      <c r="V113" s="296"/>
      <c r="W113" s="296"/>
      <c r="X113" s="296"/>
      <c r="Y113" s="296"/>
      <c r="Z113" s="296"/>
      <c r="AA113" s="296"/>
      <c r="AB113" s="296"/>
      <c r="AC113" s="296"/>
    </row>
    <row r="114" spans="1:29" ht="62.25" customHeight="1" x14ac:dyDescent="0.3">
      <c r="A114" s="351"/>
      <c r="B114" s="314" t="str">
        <f>Résultats!B115</f>
        <v>13.9</v>
      </c>
      <c r="C114" s="315" t="str">
        <f>Résultats!C115</f>
        <v>AA</v>
      </c>
      <c r="D114" s="315">
        <f>Résultats!E115</f>
        <v>0</v>
      </c>
      <c r="E114" s="316" t="str">
        <f>Résultats!F115</f>
        <v>Dans chaque page web, le contenu proposé est-il consultable quelle que soit l’orientation de l’écran (portrait ou paysage) (hors cas particuliers) ?</v>
      </c>
      <c r="F114" s="315" t="s">
        <v>113</v>
      </c>
      <c r="G114" s="315"/>
      <c r="H114" s="317"/>
      <c r="I114" s="317"/>
      <c r="J114" s="317"/>
      <c r="K114" s="317"/>
      <c r="L114" s="317"/>
      <c r="M114" s="296"/>
      <c r="N114" s="296"/>
      <c r="O114" s="296"/>
      <c r="P114" s="296"/>
      <c r="Q114" s="296"/>
      <c r="R114" s="296"/>
      <c r="S114" s="296"/>
      <c r="T114" s="296"/>
      <c r="U114" s="296"/>
      <c r="V114" s="296"/>
      <c r="W114" s="296"/>
      <c r="X114" s="296"/>
      <c r="Y114" s="296"/>
      <c r="Z114" s="296"/>
      <c r="AA114" s="296"/>
      <c r="AB114" s="296"/>
      <c r="AC114" s="296"/>
    </row>
    <row r="115" spans="1:29" ht="62.25" customHeight="1" x14ac:dyDescent="0.3">
      <c r="A115" s="351"/>
      <c r="B115" s="314" t="str">
        <f>Résultats!B116</f>
        <v>13.10</v>
      </c>
      <c r="C115" s="315" t="str">
        <f>Résultats!C116</f>
        <v>A</v>
      </c>
      <c r="D115" s="315">
        <f>Résultats!E116</f>
        <v>0</v>
      </c>
      <c r="E115" s="316" t="str">
        <f>Résultats!F116</f>
        <v>Dans chaque page web, les fonctionnalités utilisables ou disponibles au moyen d’un geste complexe peuvent-elles être également disponibles au moyen d’un geste simple (hors cas particuliers) ?</v>
      </c>
      <c r="F115" s="315" t="s">
        <v>113</v>
      </c>
      <c r="G115" s="315"/>
      <c r="H115" s="317"/>
      <c r="I115" s="317"/>
      <c r="J115" s="317"/>
      <c r="K115" s="317"/>
      <c r="L115" s="317"/>
      <c r="M115" s="149"/>
      <c r="N115" s="149"/>
      <c r="O115" s="149"/>
      <c r="P115" s="149"/>
      <c r="Q115" s="149"/>
      <c r="R115" s="149"/>
      <c r="S115" s="149"/>
      <c r="T115" s="149"/>
      <c r="U115" s="149"/>
      <c r="V115" s="149"/>
      <c r="W115" s="149"/>
      <c r="X115" s="149"/>
      <c r="Y115" s="149"/>
      <c r="Z115" s="149"/>
      <c r="AA115" s="149"/>
      <c r="AB115" s="149"/>
      <c r="AC115" s="149"/>
    </row>
    <row r="116" spans="1:29" ht="59.25" customHeight="1" x14ac:dyDescent="0.3">
      <c r="A116" s="351"/>
      <c r="B116" s="314" t="str">
        <f>Résultats!B117</f>
        <v>13.11</v>
      </c>
      <c r="C116" s="315" t="str">
        <f>Résultats!C117</f>
        <v>A</v>
      </c>
      <c r="D116" s="315">
        <f>Résultats!E117</f>
        <v>0</v>
      </c>
      <c r="E116" s="316" t="str">
        <f>Résultats!F117</f>
        <v>Dans chaque page web, les actions déclenchées au moyen d’un dispositif de pointage sur un point unique de l’écran peuvent-elles faire l’objet d’une annulation (hors cas particuliers) ?</v>
      </c>
      <c r="F116" s="315" t="s">
        <v>113</v>
      </c>
      <c r="G116" s="315"/>
      <c r="H116" s="317"/>
      <c r="I116" s="317"/>
      <c r="J116" s="317"/>
      <c r="K116" s="317"/>
      <c r="L116" s="317"/>
      <c r="M116" s="296"/>
      <c r="N116" s="296"/>
      <c r="O116" s="296"/>
      <c r="P116" s="296"/>
      <c r="Q116" s="296"/>
      <c r="R116" s="296"/>
      <c r="S116" s="296"/>
      <c r="T116" s="296"/>
      <c r="U116" s="296"/>
      <c r="V116" s="296"/>
      <c r="W116" s="296"/>
      <c r="X116" s="296"/>
      <c r="Y116" s="296"/>
      <c r="Z116" s="296"/>
      <c r="AA116" s="296"/>
      <c r="AB116" s="296"/>
      <c r="AC116" s="296"/>
    </row>
    <row r="117" spans="1:29" ht="59.25" customHeight="1" x14ac:dyDescent="0.3">
      <c r="A117" s="352"/>
      <c r="B117" s="314" t="str">
        <f>Résultats!B118</f>
        <v>13.12</v>
      </c>
      <c r="C117" s="315" t="str">
        <f>Résultats!C118</f>
        <v>A</v>
      </c>
      <c r="D117" s="315">
        <f>Résultats!E118</f>
        <v>0</v>
      </c>
      <c r="E117" s="316" t="str">
        <f>Résultats!F118</f>
        <v>Dans chaque page web, les fonctionnalités qui impliquent un mouvement de l’appareil ou vers l’appareil peuvent-elles être satisfaites de manière alternative (hors cas particuliers) ?</v>
      </c>
      <c r="F117" s="315" t="s">
        <v>113</v>
      </c>
      <c r="G117" s="315"/>
      <c r="H117" s="317"/>
      <c r="I117" s="317"/>
      <c r="J117" s="317"/>
      <c r="K117" s="317"/>
      <c r="L117" s="317"/>
      <c r="M117" s="296"/>
      <c r="N117" s="296"/>
      <c r="O117" s="296"/>
      <c r="P117" s="296"/>
      <c r="Q117" s="296"/>
      <c r="R117" s="296"/>
      <c r="S117" s="296"/>
      <c r="T117" s="296"/>
      <c r="U117" s="296"/>
      <c r="V117" s="296"/>
      <c r="W117" s="296"/>
      <c r="X117" s="296"/>
      <c r="Y117" s="296"/>
      <c r="Z117" s="296"/>
      <c r="AA117" s="296"/>
      <c r="AB117" s="296"/>
      <c r="AC117" s="296"/>
    </row>
  </sheetData>
  <autoFilter ref="B11:L117" xr:uid="{00000000-0009-0000-0000-00001C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72" priority="2" operator="equal">
      <formula>"x"</formula>
    </cfRule>
  </conditionalFormatting>
  <conditionalFormatting sqref="F1:F2 C2 F4:F117">
    <cfRule type="cellIs" dxfId="71" priority="12" operator="equal">
      <formula>"na"</formula>
    </cfRule>
  </conditionalFormatting>
  <conditionalFormatting sqref="F4:F10">
    <cfRule type="cellIs" dxfId="70" priority="1" operator="equal">
      <formula>"na"</formula>
    </cfRule>
  </conditionalFormatting>
  <conditionalFormatting sqref="F11:F117">
    <cfRule type="cellIs" dxfId="69" priority="9" operator="equal">
      <formula>"c"</formula>
    </cfRule>
  </conditionalFormatting>
  <conditionalFormatting sqref="F11:F117">
    <cfRule type="cellIs" dxfId="68" priority="10" operator="equal">
      <formula>"nc"</formula>
    </cfRule>
  </conditionalFormatting>
  <conditionalFormatting sqref="F11:F117">
    <cfRule type="cellIs" dxfId="67" priority="11" operator="equal">
      <formula>"nt"</formula>
    </cfRule>
  </conditionalFormatting>
  <conditionalFormatting sqref="G12:G117">
    <cfRule type="cellIs" dxfId="66" priority="4" operator="equal">
      <formula>"d"</formula>
    </cfRule>
  </conditionalFormatting>
  <conditionalFormatting sqref="O4:S4">
    <cfRule type="cellIs" dxfId="65" priority="3" operator="equal">
      <formula>"NT"</formula>
    </cfRule>
  </conditionalFormatting>
  <conditionalFormatting sqref="O4:S4">
    <cfRule type="cellIs" dxfId="64" priority="5" operator="equal">
      <formula>"C"</formula>
    </cfRule>
  </conditionalFormatting>
  <conditionalFormatting sqref="O4:S4">
    <cfRule type="cellIs" dxfId="63" priority="6" operator="equal">
      <formula>"NC"</formula>
    </cfRule>
  </conditionalFormatting>
  <conditionalFormatting sqref="O4:S4">
    <cfRule type="cellIs" dxfId="62" priority="7" operator="equal">
      <formula>"NA"</formula>
    </cfRule>
  </conditionalFormatting>
  <conditionalFormatting sqref="O4:S4">
    <cfRule type="cellIs" dxfId="61" priority="8" operator="equal">
      <formula>"NT"</formula>
    </cfRule>
  </conditionalFormatting>
  <dataValidations count="3">
    <dataValidation type="list" allowBlank="1" showErrorMessage="1" sqref="F54:F55" xr:uid="{003C00C5-00AC-475B-8456-009A00060053}">
      <formula1>"nt,na,c"</formula1>
    </dataValidation>
    <dataValidation type="list" allowBlank="1" showErrorMessage="1" sqref="F12:F53 F56:F117" xr:uid="{001B00F7-006D-498D-B404-002A0053006D}">
      <formula1>"nt,na,c,nc"</formula1>
    </dataValidation>
    <dataValidation type="list" allowBlank="1" sqref="G12:G117" xr:uid="{001700FE-00E2-4EC7-9BA6-00AC0022001A}">
      <formula1>"d"</formula1>
    </dataValidation>
  </dataValidations>
  <hyperlinks>
    <hyperlink ref="L54" r:id="rId1" xr:uid="{00000000-0004-0000-1C00-000000000000}"/>
    <hyperlink ref="L55" r:id="rId2" xr:uid="{00000000-0004-0000-1C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C00-000000000000}">
          <x14:formula1>
            <xm:f>Paramètres!$A$2:$A$5</xm:f>
          </x14:formula1>
          <xm:sqref>H12:H117</xm:sqref>
        </x14:dataValidation>
        <x14:dataValidation type="list" allowBlank="1" xr:uid="{00000000-0002-0000-1C00-000001000000}">
          <x14:formula1>
            <xm:f>Paramètres!$D$2:$D$5</xm:f>
          </x14:formula1>
          <xm:sqref>I12:I117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891"/>
    <outlinePr summaryBelow="0" summaryRight="0"/>
  </sheetPr>
  <dimension ref="A1:AE1004"/>
  <sheetViews>
    <sheetView showGridLines="0" zoomScale="90" workbookViewId="0">
      <selection activeCell="B23" sqref="B23"/>
    </sheetView>
  </sheetViews>
  <sheetFormatPr baseColWidth="10" defaultColWidth="14.44140625" defaultRowHeight="15" customHeight="1" x14ac:dyDescent="0.3"/>
  <cols>
    <col min="1" max="1" width="16.5546875" customWidth="1"/>
    <col min="2" max="2" width="11.5546875" customWidth="1"/>
    <col min="3" max="3" width="25.6640625" customWidth="1"/>
    <col min="4" max="7" width="11.5546875" customWidth="1"/>
    <col min="8" max="8" width="21.44140625" customWidth="1"/>
    <col min="9" max="10" width="10.44140625" customWidth="1"/>
    <col min="11" max="11" width="61.44140625" customWidth="1"/>
    <col min="12" max="12" width="13" customWidth="1"/>
    <col min="13" max="13" width="67.33203125" customWidth="1"/>
    <col min="14" max="14" width="15.109375" customWidth="1"/>
    <col min="15" max="15" width="8.6640625" customWidth="1"/>
    <col min="16" max="16" width="67.33203125" customWidth="1"/>
    <col min="17" max="17" width="13.88671875" customWidth="1"/>
    <col min="18" max="19" width="8.6640625" customWidth="1"/>
    <col min="20" max="20" width="3.88671875" customWidth="1"/>
    <col min="21" max="21" width="7.5546875" hidden="1" customWidth="1"/>
    <col min="22" max="22" width="8.5546875" hidden="1" customWidth="1"/>
    <col min="23" max="23" width="7.109375" hidden="1" customWidth="1"/>
    <col min="24" max="24" width="5.88671875" customWidth="1"/>
    <col min="25" max="25" width="16.88671875" customWidth="1"/>
    <col min="26" max="26" width="12.33203125" customWidth="1"/>
    <col min="27" max="27" width="16" customWidth="1"/>
    <col min="28" max="29" width="9.44140625" customWidth="1"/>
    <col min="30" max="30" width="19.6640625" customWidth="1"/>
    <col min="31" max="31" width="9.44140625" customWidth="1"/>
  </cols>
  <sheetData>
    <row r="1" spans="1:31" ht="43.8" x14ac:dyDescent="0.35">
      <c r="A1" s="66" t="s">
        <v>98</v>
      </c>
      <c r="B1" s="66"/>
      <c r="C1" s="66"/>
      <c r="D1" s="66"/>
      <c r="E1" s="66"/>
      <c r="F1" s="66"/>
      <c r="G1" s="66"/>
      <c r="H1" s="67"/>
      <c r="I1" s="67"/>
      <c r="J1" s="68"/>
      <c r="K1" s="68"/>
      <c r="L1" s="68"/>
      <c r="M1" s="69"/>
      <c r="N1" s="69"/>
      <c r="O1" s="69"/>
      <c r="P1" s="69"/>
      <c r="Q1" s="69"/>
      <c r="R1" s="69"/>
      <c r="S1" s="69"/>
      <c r="T1" s="70"/>
      <c r="U1" s="70"/>
      <c r="V1" s="70"/>
      <c r="W1" s="70"/>
      <c r="X1" s="70"/>
      <c r="Y1" s="70"/>
      <c r="Z1" s="70"/>
      <c r="AA1" s="70"/>
      <c r="AB1" s="70"/>
      <c r="AC1" s="70"/>
      <c r="AD1" s="70"/>
      <c r="AE1" s="70"/>
    </row>
    <row r="2" spans="1:31" ht="57" customHeight="1" x14ac:dyDescent="0.35">
      <c r="A2" s="342" t="s">
        <v>99</v>
      </c>
      <c r="B2" s="343"/>
      <c r="C2" s="343"/>
      <c r="D2" s="343"/>
      <c r="E2" s="343"/>
      <c r="F2" s="343"/>
      <c r="G2" s="344"/>
      <c r="H2" s="71">
        <f>F15</f>
        <v>1</v>
      </c>
      <c r="I2" s="72"/>
      <c r="J2" s="345" t="s">
        <v>100</v>
      </c>
      <c r="K2" s="346"/>
      <c r="L2" s="347"/>
      <c r="M2" s="73"/>
      <c r="N2" s="74"/>
      <c r="O2" s="74"/>
      <c r="P2" s="74"/>
      <c r="Q2" s="74"/>
      <c r="R2" s="74"/>
      <c r="S2" s="74"/>
      <c r="T2" s="70"/>
      <c r="U2" s="70"/>
      <c r="V2" s="70"/>
      <c r="W2" s="70"/>
      <c r="X2" s="70"/>
      <c r="Y2" s="70"/>
      <c r="Z2" s="70"/>
      <c r="AA2" s="70"/>
      <c r="AB2" s="70"/>
      <c r="AC2" s="70"/>
      <c r="AD2" s="70"/>
      <c r="AE2" s="70"/>
    </row>
    <row r="3" spans="1:31" ht="18" x14ac:dyDescent="0.35">
      <c r="A3" s="348" t="s">
        <v>101</v>
      </c>
      <c r="B3" s="343"/>
      <c r="C3" s="343"/>
      <c r="D3" s="343"/>
      <c r="E3" s="343"/>
      <c r="F3" s="343"/>
      <c r="G3" s="344"/>
      <c r="H3" s="75">
        <f>L30</f>
        <v>1</v>
      </c>
      <c r="I3" s="72"/>
      <c r="J3" s="76" t="str">
        <f>Echantillon!B12</f>
        <v>N° page</v>
      </c>
      <c r="K3" s="77" t="str">
        <f>Echantillon!C12</f>
        <v>Titre de la page</v>
      </c>
      <c r="L3" s="76" t="s">
        <v>102</v>
      </c>
      <c r="M3" s="73"/>
      <c r="N3" s="74"/>
      <c r="O3" s="74"/>
      <c r="P3" s="74"/>
      <c r="Q3" s="74"/>
      <c r="R3" s="74"/>
      <c r="S3" s="74"/>
      <c r="T3" s="70"/>
      <c r="U3" s="70"/>
      <c r="V3" s="70"/>
      <c r="W3" s="70"/>
      <c r="X3" s="70"/>
      <c r="Y3" s="70"/>
      <c r="Z3" s="70"/>
      <c r="AA3" s="70"/>
      <c r="AB3" s="70"/>
      <c r="AC3" s="70"/>
      <c r="AD3" s="70"/>
      <c r="AE3" s="70"/>
    </row>
    <row r="4" spans="1:31" ht="18" x14ac:dyDescent="0.35">
      <c r="A4" s="24"/>
      <c r="B4" s="24"/>
      <c r="C4" s="24"/>
      <c r="D4" s="24"/>
      <c r="E4" s="24"/>
      <c r="F4" s="24"/>
      <c r="G4" s="72"/>
      <c r="H4" s="72"/>
      <c r="I4" s="72"/>
      <c r="J4" s="78" t="str">
        <f>Echantillon!B13</f>
        <v>P01</v>
      </c>
      <c r="K4" s="79" t="str">
        <f>Echantillon!C13</f>
        <v xml:space="preserve">Accueil </v>
      </c>
      <c r="L4" s="80">
        <f>BaseDeCalcul!F$114</f>
        <v>1</v>
      </c>
      <c r="M4" s="73" t="s">
        <v>103</v>
      </c>
      <c r="N4" s="74"/>
      <c r="O4" s="74"/>
      <c r="P4" s="74"/>
      <c r="Q4" s="74"/>
      <c r="R4" s="74"/>
      <c r="S4" s="74"/>
      <c r="T4" s="70"/>
      <c r="U4" s="70"/>
      <c r="V4" s="70"/>
      <c r="W4" s="70"/>
      <c r="X4" s="70"/>
      <c r="Y4" s="70"/>
      <c r="Z4" s="70"/>
      <c r="AA4" s="70"/>
      <c r="AB4" s="70"/>
      <c r="AC4" s="70"/>
      <c r="AD4" s="70"/>
      <c r="AE4" s="70"/>
    </row>
    <row r="5" spans="1:31" ht="15" customHeight="1" x14ac:dyDescent="0.35">
      <c r="A5" s="349" t="s">
        <v>104</v>
      </c>
      <c r="B5" s="346"/>
      <c r="C5" s="346"/>
      <c r="D5" s="346"/>
      <c r="E5" s="346"/>
      <c r="F5" s="347"/>
      <c r="G5" s="35"/>
      <c r="H5" s="35"/>
      <c r="I5" s="35"/>
      <c r="J5" s="78" t="str">
        <f>Echantillon!B14</f>
        <v>P02</v>
      </c>
      <c r="K5" s="79" t="str">
        <f>Echantillon!C14</f>
        <v xml:space="preserve">Plan du site </v>
      </c>
      <c r="L5" s="80">
        <f>BaseDeCalcul!G$114</f>
        <v>1</v>
      </c>
      <c r="M5" s="73"/>
      <c r="N5" s="74"/>
      <c r="O5" s="74"/>
      <c r="P5" s="74"/>
      <c r="Q5" s="74"/>
      <c r="R5" s="74"/>
      <c r="S5" s="74"/>
      <c r="T5" s="70"/>
      <c r="U5" s="70"/>
      <c r="V5" s="70"/>
      <c r="W5" s="70"/>
      <c r="X5" s="70"/>
      <c r="Y5" s="70"/>
      <c r="Z5" s="70"/>
      <c r="AA5" s="70"/>
      <c r="AB5" s="70"/>
      <c r="AC5" s="70"/>
      <c r="AD5" s="70"/>
      <c r="AE5" s="70"/>
    </row>
    <row r="6" spans="1:31" ht="15" customHeight="1" x14ac:dyDescent="0.35">
      <c r="A6" s="81">
        <f>BaseDeCalcul!AL4</f>
        <v>0</v>
      </c>
      <c r="B6" s="82" t="str">
        <f>BaseDeCalcul!AM4</f>
        <v>C</v>
      </c>
      <c r="C6" s="83" t="str">
        <f>BaseDeCalcul!AN4</f>
        <v>NC</v>
      </c>
      <c r="D6" s="84" t="str">
        <f>BaseDeCalcul!AO4</f>
        <v>NA</v>
      </c>
      <c r="E6" s="85" t="str">
        <f>BaseDeCalcul!AP4</f>
        <v>NT</v>
      </c>
      <c r="F6" s="86" t="s">
        <v>105</v>
      </c>
      <c r="G6" s="35"/>
      <c r="H6" s="35"/>
      <c r="I6" s="35"/>
      <c r="J6" s="78" t="str">
        <f>Echantillon!B15</f>
        <v>P03</v>
      </c>
      <c r="K6" s="79" t="str">
        <f>Echantillon!C15</f>
        <v xml:space="preserve">Musique </v>
      </c>
      <c r="L6" s="80">
        <f>BaseDeCalcul!H$114</f>
        <v>1</v>
      </c>
      <c r="M6" s="73"/>
      <c r="N6" s="74"/>
      <c r="O6" s="74"/>
      <c r="P6" s="74"/>
      <c r="Q6" s="74"/>
      <c r="R6" s="74"/>
      <c r="S6" s="74"/>
      <c r="T6" s="70"/>
      <c r="U6" s="70"/>
      <c r="V6" s="70"/>
      <c r="W6" s="70"/>
      <c r="X6" s="70"/>
      <c r="Y6" s="70"/>
      <c r="Z6" s="70"/>
      <c r="AA6" s="70"/>
      <c r="AB6" s="70"/>
      <c r="AC6" s="70"/>
      <c r="AD6" s="70"/>
      <c r="AE6" s="70"/>
    </row>
    <row r="7" spans="1:31" x14ac:dyDescent="0.35">
      <c r="A7" s="81" t="str">
        <f>BaseDeCalcul!AL5</f>
        <v>A</v>
      </c>
      <c r="B7" s="81">
        <f>BaseDeCalcul!AM5</f>
        <v>43</v>
      </c>
      <c r="C7" s="81">
        <f>BaseDeCalcul!AN5</f>
        <v>0</v>
      </c>
      <c r="D7" s="81">
        <f>BaseDeCalcul!AO5</f>
        <v>40</v>
      </c>
      <c r="E7" s="81">
        <f>BaseDeCalcul!AP5</f>
        <v>0</v>
      </c>
      <c r="F7" s="81">
        <f>SUM(M11:S11)</f>
        <v>0</v>
      </c>
      <c r="G7" s="35"/>
      <c r="H7" s="35"/>
      <c r="I7" s="35"/>
      <c r="J7" s="78" t="str">
        <f>Echantillon!B16</f>
        <v>P04</v>
      </c>
      <c r="K7" s="79" t="str">
        <f>Echantillon!C16</f>
        <v xml:space="preserve">Parcours du musicien </v>
      </c>
      <c r="L7" s="80">
        <f>BaseDeCalcul!I$114</f>
        <v>1</v>
      </c>
      <c r="M7" s="24"/>
      <c r="O7" s="87"/>
      <c r="P7" s="70"/>
      <c r="Q7" s="70"/>
      <c r="R7" s="87"/>
      <c r="S7" s="87"/>
      <c r="T7" s="70"/>
      <c r="U7" s="70"/>
      <c r="V7" s="70"/>
      <c r="W7" s="70"/>
      <c r="X7" s="70"/>
      <c r="Y7" s="70"/>
      <c r="Z7" s="70"/>
      <c r="AA7" s="70"/>
      <c r="AB7" s="70"/>
      <c r="AC7" s="70"/>
      <c r="AD7" s="70"/>
      <c r="AE7" s="70"/>
    </row>
    <row r="8" spans="1:31" x14ac:dyDescent="0.35">
      <c r="A8" s="81" t="str">
        <f>BaseDeCalcul!AL6</f>
        <v>AA</v>
      </c>
      <c r="B8" s="81">
        <f>BaseDeCalcul!AM6</f>
        <v>14</v>
      </c>
      <c r="C8" s="81">
        <f>BaseDeCalcul!AN6</f>
        <v>0</v>
      </c>
      <c r="D8" s="81">
        <f>BaseDeCalcul!AO6</f>
        <v>9</v>
      </c>
      <c r="E8" s="81">
        <f>BaseDeCalcul!AP6</f>
        <v>0</v>
      </c>
      <c r="F8" s="81">
        <f>SUM(M16:S16)</f>
        <v>0</v>
      </c>
      <c r="G8" s="35"/>
      <c r="H8" s="35"/>
      <c r="I8" s="35"/>
      <c r="J8" s="78" t="str">
        <f>Echantillon!B17</f>
        <v>P05</v>
      </c>
      <c r="K8" s="79" t="str">
        <f>Echantillon!C17</f>
        <v xml:space="preserve">Enseignants </v>
      </c>
      <c r="L8" s="80">
        <f>BaseDeCalcul!J$114</f>
        <v>1</v>
      </c>
      <c r="M8" s="24"/>
      <c r="O8" s="88"/>
      <c r="P8" s="70"/>
      <c r="Q8" s="70"/>
      <c r="R8" s="88"/>
      <c r="S8" s="88"/>
      <c r="T8" s="70"/>
      <c r="U8" s="89">
        <f t="shared" ref="U8:U22" si="0">SUM(M8:S8)</f>
        <v>0</v>
      </c>
      <c r="V8" s="90" t="s">
        <v>106</v>
      </c>
      <c r="W8" s="350" t="s">
        <v>107</v>
      </c>
      <c r="X8" s="70"/>
      <c r="Y8" s="70"/>
      <c r="Z8" s="70"/>
      <c r="AA8" s="70"/>
      <c r="AB8" s="70"/>
      <c r="AC8" s="70"/>
      <c r="AD8" s="70"/>
      <c r="AE8" s="70"/>
    </row>
    <row r="9" spans="1:31" x14ac:dyDescent="0.35">
      <c r="A9" s="78" t="str">
        <f>BaseDeCalcul!AL7</f>
        <v>Total</v>
      </c>
      <c r="B9" s="81">
        <f>BaseDeCalcul!AM7</f>
        <v>57</v>
      </c>
      <c r="C9" s="81">
        <f>BaseDeCalcul!AN7</f>
        <v>0</v>
      </c>
      <c r="D9" s="81">
        <f>BaseDeCalcul!AO7</f>
        <v>49</v>
      </c>
      <c r="E9" s="81">
        <f>BaseDeCalcul!AP7</f>
        <v>0</v>
      </c>
      <c r="F9" s="81">
        <f>BaseDeCalcul!AQ7</f>
        <v>57</v>
      </c>
      <c r="G9" s="35"/>
      <c r="H9" s="35"/>
      <c r="I9" s="35"/>
      <c r="J9" s="78" t="str">
        <f>Echantillon!B18</f>
        <v>P06</v>
      </c>
      <c r="K9" s="79" t="str">
        <f>Echantillon!C18</f>
        <v xml:space="preserve">Agenda </v>
      </c>
      <c r="L9" s="80">
        <f>BaseDeCalcul!K$114</f>
        <v>1</v>
      </c>
      <c r="M9" s="91"/>
      <c r="N9" s="88"/>
      <c r="O9" s="88"/>
      <c r="P9" s="88"/>
      <c r="Q9" s="88"/>
      <c r="R9" s="88"/>
      <c r="S9" s="88"/>
      <c r="T9" s="70"/>
      <c r="U9" s="92">
        <f t="shared" si="0"/>
        <v>0</v>
      </c>
      <c r="V9" s="93" t="s">
        <v>108</v>
      </c>
      <c r="W9" s="351"/>
      <c r="X9" s="70"/>
      <c r="Y9" s="70"/>
      <c r="Z9" s="70"/>
      <c r="AA9" s="70"/>
      <c r="AB9" s="70"/>
      <c r="AC9" s="70"/>
      <c r="AD9" s="70"/>
      <c r="AE9" s="70"/>
    </row>
    <row r="10" spans="1:31" x14ac:dyDescent="0.35">
      <c r="A10" s="25"/>
      <c r="B10" s="25"/>
      <c r="C10" s="25"/>
      <c r="D10" s="25"/>
      <c r="E10" s="25"/>
      <c r="F10" s="25"/>
      <c r="G10" s="25"/>
      <c r="H10" s="25"/>
      <c r="I10" s="25"/>
      <c r="J10" s="78" t="str">
        <f>Echantillon!B19</f>
        <v>P07</v>
      </c>
      <c r="K10" s="79" t="str">
        <f>Echantillon!C19</f>
        <v xml:space="preserve">Détail d'un évènement </v>
      </c>
      <c r="L10" s="80">
        <f>BaseDeCalcul!L$114</f>
        <v>1</v>
      </c>
      <c r="M10" s="91"/>
      <c r="N10" s="88"/>
      <c r="O10" s="88"/>
      <c r="P10" s="88"/>
      <c r="Q10" s="88"/>
      <c r="R10" s="88"/>
      <c r="S10" s="88"/>
      <c r="T10" s="70"/>
      <c r="U10" s="94">
        <f t="shared" si="0"/>
        <v>0</v>
      </c>
      <c r="V10" s="95" t="s">
        <v>109</v>
      </c>
      <c r="W10" s="351"/>
      <c r="X10" s="70"/>
      <c r="Y10" s="70"/>
      <c r="Z10" s="70"/>
      <c r="AA10" s="70"/>
      <c r="AB10" s="70"/>
      <c r="AC10" s="70"/>
      <c r="AD10" s="70"/>
      <c r="AE10" s="70"/>
    </row>
    <row r="11" spans="1:31" x14ac:dyDescent="0.35">
      <c r="A11" s="25"/>
      <c r="B11" s="25"/>
      <c r="C11" s="25"/>
      <c r="D11" s="25"/>
      <c r="E11" s="25"/>
      <c r="F11" s="25"/>
      <c r="G11" s="25"/>
      <c r="H11" s="25"/>
      <c r="I11" s="25"/>
      <c r="J11" s="78" t="str">
        <f>Echantillon!B20</f>
        <v>P08</v>
      </c>
      <c r="K11" s="79" t="str">
        <f>Echantillon!C20</f>
        <v xml:space="preserve">Actualité </v>
      </c>
      <c r="L11" s="80">
        <f>BaseDeCalcul!M$114</f>
        <v>1</v>
      </c>
      <c r="M11" s="91"/>
      <c r="N11" s="88"/>
      <c r="O11" s="88"/>
      <c r="P11" s="88"/>
      <c r="Q11" s="88"/>
      <c r="R11" s="88"/>
      <c r="S11" s="88"/>
      <c r="T11" s="70"/>
      <c r="U11" s="96">
        <f t="shared" si="0"/>
        <v>0</v>
      </c>
      <c r="V11" s="97" t="s">
        <v>110</v>
      </c>
      <c r="W11" s="351"/>
      <c r="X11" s="70"/>
      <c r="Y11" s="70"/>
      <c r="Z11" s="70"/>
      <c r="AA11" s="70"/>
      <c r="AB11" s="70"/>
      <c r="AC11" s="70"/>
      <c r="AD11" s="70"/>
      <c r="AE11" s="70"/>
    </row>
    <row r="12" spans="1:31" x14ac:dyDescent="0.35">
      <c r="A12" s="353" t="s">
        <v>111</v>
      </c>
      <c r="B12" s="346"/>
      <c r="C12" s="347"/>
      <c r="D12" s="25"/>
      <c r="E12" s="353" t="s">
        <v>112</v>
      </c>
      <c r="F12" s="346"/>
      <c r="G12" s="347"/>
      <c r="H12" s="24"/>
      <c r="I12" s="24"/>
      <c r="J12" s="78" t="str">
        <f>Echantillon!B21</f>
        <v>P09</v>
      </c>
      <c r="K12" s="79" t="str">
        <f>Echantillon!C21</f>
        <v>Détail d'une actu</v>
      </c>
      <c r="L12" s="80">
        <f>BaseDeCalcul!N$114</f>
        <v>1</v>
      </c>
      <c r="M12" s="91"/>
      <c r="N12" s="88"/>
      <c r="O12" s="88"/>
      <c r="P12" s="88"/>
      <c r="Q12" s="88"/>
      <c r="R12" s="88"/>
      <c r="S12" s="88"/>
      <c r="T12" s="70"/>
      <c r="U12" s="98">
        <f t="shared" si="0"/>
        <v>0</v>
      </c>
      <c r="V12" s="99" t="s">
        <v>113</v>
      </c>
      <c r="W12" s="352"/>
      <c r="X12" s="70"/>
      <c r="Y12" s="70"/>
      <c r="Z12" s="70"/>
      <c r="AA12" s="70"/>
      <c r="AB12" s="70"/>
      <c r="AC12" s="70"/>
      <c r="AD12" s="70"/>
      <c r="AE12" s="70"/>
    </row>
    <row r="13" spans="1:31" x14ac:dyDescent="0.35">
      <c r="A13" s="100">
        <f>BaseDeCalcul!AL12</f>
        <v>0</v>
      </c>
      <c r="B13" s="82" t="str">
        <f>BaseDeCalcul!AM12</f>
        <v>C</v>
      </c>
      <c r="C13" s="83" t="str">
        <f>BaseDeCalcul!AN12</f>
        <v>NC</v>
      </c>
      <c r="D13" s="25"/>
      <c r="E13" s="101">
        <f>BaseDeCalcul!AL19</f>
        <v>0</v>
      </c>
      <c r="F13" s="82" t="str">
        <f>BaseDeCalcul!AM19</f>
        <v>C</v>
      </c>
      <c r="G13" s="83" t="str">
        <f>BaseDeCalcul!AN19</f>
        <v>NC</v>
      </c>
      <c r="H13" s="24"/>
      <c r="I13" s="24"/>
      <c r="J13" s="78" t="str">
        <f>Echantillon!B22</f>
        <v>P10</v>
      </c>
      <c r="K13" s="79" t="str">
        <f>Echantillon!C22</f>
        <v xml:space="preserve">Contactez-nous </v>
      </c>
      <c r="L13" s="80">
        <f>BaseDeCalcul!O$114</f>
        <v>1</v>
      </c>
      <c r="M13" s="91"/>
      <c r="N13" s="88"/>
      <c r="O13" s="88"/>
      <c r="P13" s="88"/>
      <c r="Q13" s="88"/>
      <c r="R13" s="88"/>
      <c r="S13" s="88"/>
      <c r="T13" s="70"/>
      <c r="U13" s="89">
        <f t="shared" si="0"/>
        <v>0</v>
      </c>
      <c r="V13" s="90" t="s">
        <v>106</v>
      </c>
      <c r="W13" s="350" t="s">
        <v>114</v>
      </c>
      <c r="X13" s="70"/>
      <c r="Y13" s="70"/>
      <c r="Z13" s="70"/>
      <c r="AA13" s="70"/>
      <c r="AB13" s="70"/>
      <c r="AC13" s="70"/>
      <c r="AD13" s="70"/>
      <c r="AE13" s="70"/>
    </row>
    <row r="14" spans="1:31" x14ac:dyDescent="0.35">
      <c r="A14" s="102" t="str">
        <f>BaseDeCalcul!AL13</f>
        <v>A</v>
      </c>
      <c r="B14" s="103">
        <f>BaseDeCalcul!AM13</f>
        <v>1</v>
      </c>
      <c r="C14" s="103">
        <f>BaseDeCalcul!AN13</f>
        <v>0</v>
      </c>
      <c r="D14" s="25"/>
      <c r="E14" s="102" t="str">
        <f>BaseDeCalcul!AL20</f>
        <v>niveau A</v>
      </c>
      <c r="F14" s="103">
        <f>BaseDeCalcul!AM20</f>
        <v>1</v>
      </c>
      <c r="G14" s="103">
        <f>BaseDeCalcul!AN20</f>
        <v>0</v>
      </c>
      <c r="H14" s="104"/>
      <c r="I14" s="104"/>
      <c r="J14" s="78" t="str">
        <f>Echantillon!B23</f>
        <v>P11</v>
      </c>
      <c r="K14" s="79" t="str">
        <f>Echantillon!C23</f>
        <v xml:space="preserve">Réseau des écoles </v>
      </c>
      <c r="L14" s="80">
        <f>BaseDeCalcul!P$114</f>
        <v>1</v>
      </c>
      <c r="M14" s="91"/>
      <c r="N14" s="88"/>
      <c r="O14" s="88"/>
      <c r="P14" s="88"/>
      <c r="Q14" s="88"/>
      <c r="R14" s="88"/>
      <c r="S14" s="88"/>
      <c r="T14" s="70"/>
      <c r="U14" s="92">
        <f t="shared" si="0"/>
        <v>0</v>
      </c>
      <c r="V14" s="93" t="s">
        <v>108</v>
      </c>
      <c r="W14" s="351"/>
      <c r="X14" s="70"/>
      <c r="Y14" s="70"/>
      <c r="Z14" s="70"/>
      <c r="AA14" s="70"/>
      <c r="AB14" s="70"/>
      <c r="AC14" s="70"/>
      <c r="AD14" s="70"/>
      <c r="AE14" s="70"/>
    </row>
    <row r="15" spans="1:31" x14ac:dyDescent="0.35">
      <c r="A15" s="102" t="str">
        <f>BaseDeCalcul!AL14</f>
        <v>AA</v>
      </c>
      <c r="B15" s="103">
        <f>BaseDeCalcul!AM14</f>
        <v>1</v>
      </c>
      <c r="C15" s="103">
        <f>BaseDeCalcul!AN14</f>
        <v>0</v>
      </c>
      <c r="D15" s="25"/>
      <c r="E15" s="102" t="str">
        <f>BaseDeCalcul!AL21</f>
        <v>niveau AA</v>
      </c>
      <c r="F15" s="103">
        <f>BaseDeCalcul!AM21</f>
        <v>1</v>
      </c>
      <c r="G15" s="103">
        <f>BaseDeCalcul!AN21</f>
        <v>0</v>
      </c>
      <c r="H15" s="104"/>
      <c r="I15" s="104"/>
      <c r="J15" s="78" t="str">
        <f>Echantillon!B24</f>
        <v>P12</v>
      </c>
      <c r="K15" s="79" t="str">
        <f>Echantillon!C24</f>
        <v xml:space="preserve">Ressources documentaires </v>
      </c>
      <c r="L15" s="80">
        <f>BaseDeCalcul!Q$114</f>
        <v>1</v>
      </c>
      <c r="M15" s="91"/>
      <c r="N15" s="88"/>
      <c r="O15" s="88"/>
      <c r="P15" s="88"/>
      <c r="Q15" s="88"/>
      <c r="R15" s="88"/>
      <c r="S15" s="88"/>
      <c r="T15" s="70"/>
      <c r="U15" s="94">
        <f t="shared" si="0"/>
        <v>0</v>
      </c>
      <c r="V15" s="95" t="s">
        <v>109</v>
      </c>
      <c r="W15" s="351"/>
      <c r="X15" s="70"/>
      <c r="Y15" s="70"/>
      <c r="Z15" s="70"/>
      <c r="AA15" s="70"/>
      <c r="AB15" s="70"/>
      <c r="AC15" s="70"/>
      <c r="AD15" s="70"/>
      <c r="AE15" s="70"/>
    </row>
    <row r="16" spans="1:31" x14ac:dyDescent="0.35">
      <c r="A16" s="25"/>
      <c r="B16" s="25"/>
      <c r="C16" s="25"/>
      <c r="D16" s="25"/>
      <c r="E16" s="24"/>
      <c r="F16" s="24"/>
      <c r="G16" s="24"/>
      <c r="H16" s="24"/>
      <c r="I16" s="24"/>
      <c r="J16" s="78" t="str">
        <f>Echantillon!B25</f>
        <v>P13</v>
      </c>
      <c r="K16" s="79" t="str">
        <f>Echantillon!C25</f>
        <v xml:space="preserve">Accessibilité </v>
      </c>
      <c r="L16" s="80">
        <f>BaseDeCalcul!R$114</f>
        <v>1</v>
      </c>
      <c r="M16" s="91"/>
      <c r="N16" s="88"/>
      <c r="O16" s="88"/>
      <c r="P16" s="88"/>
      <c r="Q16" s="88"/>
      <c r="R16" s="88"/>
      <c r="S16" s="88"/>
      <c r="T16" s="70"/>
      <c r="U16" s="96">
        <f t="shared" si="0"/>
        <v>0</v>
      </c>
      <c r="V16" s="97" t="s">
        <v>110</v>
      </c>
      <c r="W16" s="351"/>
      <c r="X16" s="70"/>
      <c r="Y16" s="70"/>
      <c r="Z16" s="70"/>
      <c r="AA16" s="70"/>
      <c r="AB16" s="70"/>
      <c r="AC16" s="70"/>
      <c r="AD16" s="70"/>
      <c r="AE16" s="70"/>
    </row>
    <row r="17" spans="1:31" x14ac:dyDescent="0.35">
      <c r="A17" s="354" t="s">
        <v>115</v>
      </c>
      <c r="B17" s="326"/>
      <c r="C17" s="326"/>
      <c r="D17" s="105"/>
      <c r="E17" s="105"/>
      <c r="F17" s="105"/>
      <c r="G17" s="24"/>
      <c r="H17" s="24"/>
      <c r="I17" s="24"/>
      <c r="J17" s="78" t="str">
        <f>Echantillon!B26</f>
        <v>P14</v>
      </c>
      <c r="K17" s="79" t="str">
        <f>Echantillon!C26</f>
        <v xml:space="preserve">Mentions légales </v>
      </c>
      <c r="L17" s="80">
        <f>BaseDeCalcul!S$114</f>
        <v>1</v>
      </c>
      <c r="M17" s="91"/>
      <c r="N17" s="88"/>
      <c r="O17" s="88"/>
      <c r="P17" s="88"/>
      <c r="Q17" s="88"/>
      <c r="R17" s="88"/>
      <c r="S17" s="88"/>
      <c r="T17" s="70"/>
      <c r="U17" s="98">
        <f t="shared" si="0"/>
        <v>0</v>
      </c>
      <c r="V17" s="99" t="s">
        <v>113</v>
      </c>
      <c r="W17" s="352"/>
      <c r="X17" s="70"/>
      <c r="Y17" s="70"/>
      <c r="Z17" s="70"/>
      <c r="AA17" s="70"/>
      <c r="AB17" s="70"/>
      <c r="AC17" s="70"/>
      <c r="AD17" s="70"/>
      <c r="AE17" s="70"/>
    </row>
    <row r="18" spans="1:31" x14ac:dyDescent="0.35">
      <c r="A18" s="106" t="str">
        <f>[1]Paramètres!A2</f>
        <v>Bloquante</v>
      </c>
      <c r="B18" s="355" t="s">
        <v>116</v>
      </c>
      <c r="C18" s="356"/>
      <c r="D18" s="25"/>
      <c r="E18" s="25"/>
      <c r="F18" s="25"/>
      <c r="G18" s="24"/>
      <c r="H18" s="24"/>
      <c r="I18" s="24"/>
      <c r="J18" s="78" t="str">
        <f>Echantillon!B27</f>
        <v>P15</v>
      </c>
      <c r="K18" s="79">
        <f>Echantillon!C27</f>
        <v>0</v>
      </c>
      <c r="L18" s="80" t="str">
        <f>BaseDeCalcul!T$114</f>
        <v>N/A</v>
      </c>
      <c r="M18" s="91"/>
      <c r="N18" s="88"/>
      <c r="O18" s="88"/>
      <c r="P18" s="88"/>
      <c r="Q18" s="88"/>
      <c r="R18" s="88"/>
      <c r="S18" s="88"/>
      <c r="T18" s="70"/>
      <c r="U18" s="89">
        <f t="shared" si="0"/>
        <v>0</v>
      </c>
      <c r="V18" s="90" t="s">
        <v>106</v>
      </c>
      <c r="W18" s="350" t="s">
        <v>117</v>
      </c>
      <c r="X18" s="70"/>
      <c r="Y18" s="70"/>
      <c r="Z18" s="70"/>
      <c r="AA18" s="70"/>
      <c r="AB18" s="70"/>
      <c r="AC18" s="70"/>
      <c r="AD18" s="70"/>
      <c r="AE18" s="70"/>
    </row>
    <row r="19" spans="1:31" x14ac:dyDescent="0.35">
      <c r="A19" s="106" t="str">
        <f>[1]Paramètres!A3</f>
        <v>Majeure</v>
      </c>
      <c r="B19" s="355" t="s">
        <v>118</v>
      </c>
      <c r="C19" s="356"/>
      <c r="D19" s="25"/>
      <c r="E19" s="25"/>
      <c r="F19" s="25"/>
      <c r="G19" s="24"/>
      <c r="H19" s="24"/>
      <c r="I19" s="24"/>
      <c r="J19" s="78" t="str">
        <f>Echantillon!B28</f>
        <v>P16</v>
      </c>
      <c r="K19" s="79">
        <f>Echantillon!C28</f>
        <v>0</v>
      </c>
      <c r="L19" s="80" t="str">
        <f>BaseDeCalcul!U$114</f>
        <v>N/A</v>
      </c>
      <c r="M19" s="91"/>
      <c r="N19" s="88"/>
      <c r="O19" s="88"/>
      <c r="P19" s="88"/>
      <c r="Q19" s="88"/>
      <c r="R19" s="88"/>
      <c r="S19" s="88"/>
      <c r="T19" s="70"/>
      <c r="U19" s="92">
        <f t="shared" si="0"/>
        <v>0</v>
      </c>
      <c r="V19" s="93" t="s">
        <v>108</v>
      </c>
      <c r="W19" s="351"/>
      <c r="X19" s="70"/>
      <c r="Y19" s="70"/>
      <c r="Z19" s="70"/>
      <c r="AA19" s="70"/>
      <c r="AB19" s="70"/>
      <c r="AC19" s="70"/>
      <c r="AD19" s="70"/>
      <c r="AE19" s="70"/>
    </row>
    <row r="20" spans="1:31" x14ac:dyDescent="0.35">
      <c r="A20" s="106" t="str">
        <f>[1]Paramètres!A4</f>
        <v>Moyenne</v>
      </c>
      <c r="B20" s="355" t="s">
        <v>119</v>
      </c>
      <c r="C20" s="356"/>
      <c r="D20" s="25"/>
      <c r="E20" s="25"/>
      <c r="F20" s="25"/>
      <c r="G20" s="24"/>
      <c r="H20" s="24"/>
      <c r="I20" s="24"/>
      <c r="J20" s="78" t="str">
        <f>Echantillon!B29</f>
        <v>P17</v>
      </c>
      <c r="K20" s="79">
        <f>Echantillon!C29</f>
        <v>0</v>
      </c>
      <c r="L20" s="80" t="str">
        <f>BaseDeCalcul!V$114</f>
        <v>N/A</v>
      </c>
      <c r="M20" s="91"/>
      <c r="N20" s="88"/>
      <c r="O20" s="88"/>
      <c r="P20" s="88"/>
      <c r="Q20" s="88"/>
      <c r="R20" s="88"/>
      <c r="S20" s="88"/>
      <c r="T20" s="70"/>
      <c r="U20" s="94">
        <f t="shared" si="0"/>
        <v>0</v>
      </c>
      <c r="V20" s="95" t="s">
        <v>109</v>
      </c>
      <c r="W20" s="351"/>
      <c r="X20" s="70"/>
      <c r="Y20" s="70"/>
      <c r="Z20" s="70"/>
      <c r="AA20" s="70"/>
      <c r="AB20" s="70"/>
      <c r="AC20" s="70"/>
      <c r="AD20" s="70"/>
      <c r="AE20" s="70"/>
    </row>
    <row r="21" spans="1:31" x14ac:dyDescent="0.35">
      <c r="A21" s="106" t="str">
        <f>[1]Paramètres!A5</f>
        <v>Mineure</v>
      </c>
      <c r="B21" s="355" t="s">
        <v>118</v>
      </c>
      <c r="C21" s="356"/>
      <c r="D21" s="25"/>
      <c r="E21" s="25"/>
      <c r="F21" s="25"/>
      <c r="G21" s="24"/>
      <c r="H21" s="24"/>
      <c r="I21" s="24"/>
      <c r="J21" s="78" t="str">
        <f>Echantillon!B30</f>
        <v>P18</v>
      </c>
      <c r="K21" s="79">
        <f>Echantillon!C30</f>
        <v>0</v>
      </c>
      <c r="L21" s="80" t="str">
        <f>BaseDeCalcul!W$114</f>
        <v>N/A</v>
      </c>
      <c r="M21" s="91"/>
      <c r="N21" s="88"/>
      <c r="O21" s="88"/>
      <c r="P21" s="88"/>
      <c r="Q21" s="88"/>
      <c r="R21" s="88"/>
      <c r="S21" s="88"/>
      <c r="T21" s="70"/>
      <c r="U21" s="96">
        <f t="shared" si="0"/>
        <v>0</v>
      </c>
      <c r="V21" s="97" t="s">
        <v>110</v>
      </c>
      <c r="W21" s="351"/>
      <c r="X21" s="70"/>
      <c r="Y21" s="70"/>
      <c r="Z21" s="70"/>
      <c r="AA21" s="70"/>
      <c r="AB21" s="70"/>
      <c r="AC21" s="70"/>
      <c r="AD21" s="70"/>
      <c r="AE21" s="70"/>
    </row>
    <row r="22" spans="1:31" x14ac:dyDescent="0.35">
      <c r="A22" s="107" t="s">
        <v>120</v>
      </c>
      <c r="B22" s="357" t="s">
        <v>121</v>
      </c>
      <c r="C22" s="358"/>
      <c r="D22" s="25"/>
      <c r="E22" s="25"/>
      <c r="F22" s="25"/>
      <c r="G22" s="24"/>
      <c r="H22" s="24"/>
      <c r="I22" s="24"/>
      <c r="J22" s="78" t="str">
        <f>Echantillon!B31</f>
        <v>P19</v>
      </c>
      <c r="K22" s="79">
        <f>Echantillon!C31</f>
        <v>0</v>
      </c>
      <c r="L22" s="80" t="str">
        <f>BaseDeCalcul!X$114</f>
        <v>N/A</v>
      </c>
      <c r="M22" s="91"/>
      <c r="N22" s="88"/>
      <c r="O22" s="88"/>
      <c r="P22" s="88"/>
      <c r="Q22" s="88"/>
      <c r="R22" s="88"/>
      <c r="S22" s="88"/>
      <c r="T22" s="70"/>
      <c r="U22" s="98">
        <f t="shared" si="0"/>
        <v>0</v>
      </c>
      <c r="V22" s="99" t="s">
        <v>113</v>
      </c>
      <c r="W22" s="352"/>
      <c r="X22" s="70"/>
      <c r="Y22" s="70"/>
      <c r="Z22" s="70"/>
      <c r="AA22" s="70"/>
      <c r="AB22" s="70"/>
      <c r="AC22" s="70"/>
      <c r="AD22" s="70"/>
      <c r="AE22" s="70"/>
    </row>
    <row r="23" spans="1:31" x14ac:dyDescent="0.35">
      <c r="A23" s="24"/>
      <c r="B23" s="24"/>
      <c r="C23" s="24"/>
      <c r="D23" s="24"/>
      <c r="E23" s="24"/>
      <c r="F23" s="24"/>
      <c r="G23" s="24"/>
      <c r="H23" s="24"/>
      <c r="I23" s="24"/>
      <c r="J23" s="78" t="str">
        <f>Echantillon!B32</f>
        <v>P20</v>
      </c>
      <c r="K23" s="79">
        <f>Echantillon!C32</f>
        <v>0</v>
      </c>
      <c r="L23" s="80" t="str">
        <f>BaseDeCalcul!Y$114</f>
        <v>N/A</v>
      </c>
      <c r="M23" s="91"/>
      <c r="N23" s="88"/>
      <c r="O23" s="88"/>
      <c r="P23" s="88"/>
      <c r="Q23" s="88"/>
      <c r="R23" s="88"/>
      <c r="S23" s="88"/>
      <c r="T23" s="70"/>
      <c r="U23" s="70"/>
      <c r="V23" s="70"/>
      <c r="W23" s="70"/>
      <c r="X23" s="70"/>
      <c r="Y23" s="70"/>
      <c r="Z23" s="70"/>
      <c r="AA23" s="70"/>
      <c r="AB23" s="70"/>
      <c r="AC23" s="70"/>
      <c r="AD23" s="70"/>
      <c r="AE23" s="70"/>
    </row>
    <row r="24" spans="1:31" ht="15.75" customHeight="1" x14ac:dyDescent="0.35">
      <c r="A24" s="359" t="s">
        <v>122</v>
      </c>
      <c r="B24" s="362" t="str">
        <f>IF(H2&gt;=50%,IF(H2&gt;=75%,IF(C7=0,IF(H2=100%,"badge 3 étoiles","badge 2 étoiles (taux de conformité &gt; 75% sans NC de niveau WCAG simple A)"),"badge 1 étoile (taux de conformité supérieur à 75%, mais des NC WCAG simple A sont persistantes)"),"Badge 1 étoile (taux de conformité entre 50 et 75%)"),"aucun badge disponible car le taux de conformité est inférieur à 50%")</f>
        <v>badge 3 étoiles</v>
      </c>
      <c r="C24" s="363"/>
      <c r="D24" s="24"/>
      <c r="E24" s="24"/>
      <c r="F24" s="24"/>
      <c r="G24" s="24"/>
      <c r="H24" s="24"/>
      <c r="I24" s="24"/>
      <c r="J24" s="78" t="str">
        <f>Echantillon!B33</f>
        <v>P21</v>
      </c>
      <c r="K24" s="79">
        <f>Echantillon!C33</f>
        <v>0</v>
      </c>
      <c r="L24" s="80" t="str">
        <f>BaseDeCalcul!Z$114</f>
        <v>N/A</v>
      </c>
      <c r="M24" s="91"/>
      <c r="N24" s="88"/>
      <c r="O24" s="88"/>
      <c r="P24" s="88"/>
      <c r="Q24" s="88"/>
      <c r="R24" s="88"/>
      <c r="S24" s="88"/>
      <c r="T24" s="70"/>
      <c r="U24" s="70"/>
      <c r="V24" s="70"/>
      <c r="W24" s="70"/>
      <c r="X24" s="70"/>
      <c r="Y24" s="70"/>
      <c r="Z24" s="70"/>
      <c r="AA24" s="70"/>
      <c r="AB24" s="70"/>
      <c r="AC24" s="70"/>
      <c r="AD24" s="70"/>
      <c r="AE24" s="70"/>
    </row>
    <row r="25" spans="1:31" ht="15.75" customHeight="1" x14ac:dyDescent="0.35">
      <c r="A25" s="360"/>
      <c r="B25" s="323"/>
      <c r="C25" s="364"/>
      <c r="D25" s="24"/>
      <c r="E25" s="24"/>
      <c r="F25" s="24"/>
      <c r="G25" s="24"/>
      <c r="H25" s="24"/>
      <c r="I25" s="24"/>
      <c r="J25" s="78" t="str">
        <f>Echantillon!B34</f>
        <v>P22</v>
      </c>
      <c r="K25" s="79">
        <f>Echantillon!C34</f>
        <v>0</v>
      </c>
      <c r="L25" s="80" t="str">
        <f>BaseDeCalcul!AA$114</f>
        <v>N/A</v>
      </c>
      <c r="M25" s="91"/>
      <c r="N25" s="88"/>
      <c r="O25" s="88"/>
      <c r="P25" s="88"/>
      <c r="Q25" s="88"/>
      <c r="R25" s="88"/>
      <c r="S25" s="88"/>
      <c r="T25" s="70"/>
      <c r="U25" s="70"/>
      <c r="V25" s="70"/>
      <c r="W25" s="70"/>
      <c r="X25" s="70"/>
      <c r="Y25" s="70"/>
      <c r="Z25" s="70"/>
      <c r="AA25" s="70"/>
      <c r="AB25" s="70"/>
      <c r="AC25" s="70"/>
      <c r="AD25" s="70"/>
      <c r="AE25" s="70"/>
    </row>
    <row r="26" spans="1:31" ht="15.75" customHeight="1" x14ac:dyDescent="0.35">
      <c r="A26" s="360"/>
      <c r="B26" s="323"/>
      <c r="C26" s="364"/>
      <c r="D26" s="24"/>
      <c r="E26" s="24"/>
      <c r="F26" s="24"/>
      <c r="G26" s="24"/>
      <c r="H26" s="24"/>
      <c r="I26" s="24"/>
      <c r="J26" s="78" t="str">
        <f>Echantillon!B35</f>
        <v>P23</v>
      </c>
      <c r="K26" s="79">
        <f>Echantillon!C35</f>
        <v>0</v>
      </c>
      <c r="L26" s="80" t="str">
        <f>BaseDeCalcul!AB$114</f>
        <v>N/A</v>
      </c>
      <c r="M26" s="91"/>
      <c r="N26" s="88"/>
      <c r="O26" s="88"/>
      <c r="P26" s="88"/>
      <c r="Q26" s="88"/>
      <c r="R26" s="88"/>
      <c r="S26" s="88"/>
      <c r="T26" s="70"/>
      <c r="U26" s="70"/>
      <c r="V26" s="70"/>
      <c r="W26" s="70"/>
      <c r="X26" s="70"/>
      <c r="Y26" s="70"/>
      <c r="Z26" s="70"/>
      <c r="AA26" s="70"/>
      <c r="AB26" s="70"/>
      <c r="AC26" s="70"/>
      <c r="AD26" s="70"/>
      <c r="AE26" s="70"/>
    </row>
    <row r="27" spans="1:31" ht="15.75" customHeight="1" x14ac:dyDescent="0.35">
      <c r="A27" s="360"/>
      <c r="B27" s="323"/>
      <c r="C27" s="364"/>
      <c r="D27" s="24"/>
      <c r="E27" s="24"/>
      <c r="F27" s="24"/>
      <c r="G27" s="24"/>
      <c r="H27" s="24"/>
      <c r="I27" s="24"/>
      <c r="J27" s="78" t="str">
        <f>Echantillon!B36</f>
        <v>P24</v>
      </c>
      <c r="K27" s="79">
        <f>Echantillon!C36</f>
        <v>0</v>
      </c>
      <c r="L27" s="80" t="str">
        <f>BaseDeCalcul!AC$114</f>
        <v>N/A</v>
      </c>
      <c r="M27" s="91"/>
      <c r="N27" s="88"/>
      <c r="O27" s="88"/>
      <c r="P27" s="88"/>
      <c r="Q27" s="88"/>
      <c r="R27" s="88"/>
      <c r="S27" s="88"/>
      <c r="T27" s="70"/>
      <c r="U27" s="70"/>
      <c r="V27" s="70"/>
      <c r="W27" s="70"/>
      <c r="X27" s="70"/>
      <c r="Y27" s="70"/>
      <c r="Z27" s="70"/>
      <c r="AA27" s="70"/>
      <c r="AB27" s="70"/>
      <c r="AC27" s="70"/>
      <c r="AD27" s="70"/>
      <c r="AE27" s="70"/>
    </row>
    <row r="28" spans="1:31" ht="15.75" customHeight="1" x14ac:dyDescent="0.35">
      <c r="A28" s="360"/>
      <c r="B28" s="323"/>
      <c r="C28" s="364"/>
      <c r="D28" s="24"/>
      <c r="E28" s="24"/>
      <c r="F28" s="24"/>
      <c r="G28" s="24"/>
      <c r="H28" s="24"/>
      <c r="I28" s="24"/>
      <c r="J28" s="78" t="str">
        <f>Echantillon!B37</f>
        <v>P25</v>
      </c>
      <c r="K28" s="79">
        <f>Echantillon!C37</f>
        <v>0</v>
      </c>
      <c r="L28" s="80" t="str">
        <f>BaseDeCalcul!AD$114</f>
        <v>N/A</v>
      </c>
      <c r="M28" s="108"/>
      <c r="N28" s="109"/>
      <c r="O28" s="109"/>
      <c r="P28" s="109"/>
      <c r="Q28" s="109"/>
      <c r="R28" s="109"/>
      <c r="S28" s="109"/>
      <c r="T28" s="70"/>
      <c r="U28" s="70"/>
      <c r="V28" s="70"/>
      <c r="W28" s="70"/>
      <c r="X28" s="70"/>
      <c r="Y28" s="70"/>
      <c r="Z28" s="70"/>
      <c r="AA28" s="70"/>
      <c r="AB28" s="70"/>
      <c r="AC28" s="70"/>
      <c r="AD28" s="70"/>
      <c r="AE28" s="70"/>
    </row>
    <row r="29" spans="1:31" ht="15.75" customHeight="1" x14ac:dyDescent="0.35">
      <c r="A29" s="361"/>
      <c r="B29" s="365"/>
      <c r="C29" s="366"/>
      <c r="D29" s="24"/>
      <c r="E29" s="24"/>
      <c r="F29" s="24"/>
      <c r="G29" s="24"/>
      <c r="H29" s="24"/>
      <c r="I29" s="24"/>
      <c r="J29" s="78" t="str">
        <f>Echantillon!B38</f>
        <v>P26</v>
      </c>
      <c r="K29" s="79">
        <f>Echantillon!C38</f>
        <v>0</v>
      </c>
      <c r="L29" s="80" t="str">
        <f>BaseDeCalcul!AE$114</f>
        <v>N/A</v>
      </c>
      <c r="M29" s="108"/>
      <c r="N29" s="109"/>
      <c r="O29" s="109"/>
      <c r="P29" s="109"/>
      <c r="Q29" s="109"/>
      <c r="R29" s="109"/>
      <c r="S29" s="109"/>
      <c r="T29" s="70"/>
      <c r="U29" s="70"/>
      <c r="V29" s="70"/>
      <c r="W29" s="70"/>
      <c r="X29" s="70"/>
      <c r="Y29" s="70"/>
      <c r="Z29" s="70"/>
      <c r="AA29" s="70"/>
      <c r="AB29" s="70"/>
      <c r="AC29" s="70"/>
      <c r="AD29" s="70"/>
      <c r="AE29" s="70"/>
    </row>
    <row r="30" spans="1:31" ht="15.75" customHeight="1" x14ac:dyDescent="0.35">
      <c r="A30" s="24"/>
      <c r="B30" s="24"/>
      <c r="C30" s="24"/>
      <c r="D30" s="24"/>
      <c r="E30" s="24"/>
      <c r="F30" s="24"/>
      <c r="G30" s="24"/>
      <c r="H30" s="24"/>
      <c r="I30" s="24"/>
      <c r="J30" s="24"/>
      <c r="K30" s="24"/>
      <c r="L30" s="110">
        <f>AVERAGE(L4:L29)</f>
        <v>1</v>
      </c>
      <c r="M30" s="111"/>
      <c r="N30" s="112"/>
      <c r="O30" s="112"/>
      <c r="P30" s="112"/>
      <c r="Q30" s="112"/>
      <c r="R30" s="112"/>
      <c r="S30" s="112"/>
      <c r="T30" s="70"/>
      <c r="U30" s="70"/>
      <c r="V30" s="70"/>
      <c r="W30" s="70"/>
      <c r="X30" s="70"/>
      <c r="Y30" s="70"/>
      <c r="Z30" s="70"/>
      <c r="AA30" s="70"/>
      <c r="AB30" s="70"/>
      <c r="AC30" s="70"/>
      <c r="AD30" s="70"/>
      <c r="AE30" s="70"/>
    </row>
    <row r="31" spans="1:31" ht="15.75" customHeight="1" x14ac:dyDescent="0.35">
      <c r="A31" s="113"/>
      <c r="B31" s="114"/>
      <c r="C31" s="114"/>
      <c r="D31" s="70"/>
      <c r="M31" s="115"/>
      <c r="N31" s="115"/>
      <c r="O31" s="115"/>
      <c r="P31" s="115"/>
      <c r="Q31" s="115"/>
      <c r="R31" s="115"/>
      <c r="S31" s="115"/>
      <c r="T31" s="116"/>
      <c r="U31" s="70"/>
      <c r="V31" s="70"/>
      <c r="W31" s="70"/>
      <c r="X31" s="70"/>
      <c r="Y31" s="70"/>
      <c r="Z31" s="70"/>
      <c r="AA31" s="70"/>
      <c r="AB31" s="70"/>
      <c r="AC31" s="70"/>
      <c r="AD31" s="70"/>
      <c r="AE31" s="70"/>
    </row>
    <row r="32" spans="1:31" ht="15.75" customHeight="1" x14ac:dyDescent="0.35">
      <c r="A32" s="70"/>
      <c r="B32" s="70"/>
      <c r="C32" s="70"/>
      <c r="D32" s="70"/>
      <c r="M32" s="70"/>
      <c r="N32" s="70"/>
      <c r="O32" s="70"/>
      <c r="P32" s="70"/>
      <c r="Q32" s="70"/>
      <c r="R32" s="70"/>
      <c r="S32" s="70"/>
      <c r="T32" s="70"/>
      <c r="U32" s="70"/>
      <c r="V32" s="70"/>
      <c r="W32" s="70"/>
      <c r="X32" s="70"/>
      <c r="Y32" s="70"/>
      <c r="Z32" s="70"/>
      <c r="AA32" s="70"/>
      <c r="AB32" s="70"/>
      <c r="AC32" s="70"/>
      <c r="AD32" s="70"/>
      <c r="AE32" s="70"/>
    </row>
    <row r="33" spans="1:31" ht="15.75" customHeight="1" x14ac:dyDescent="0.35">
      <c r="A33" s="70"/>
      <c r="B33" s="70"/>
      <c r="C33" s="70"/>
      <c r="D33" s="70"/>
      <c r="J33" s="117"/>
      <c r="K33" s="117"/>
      <c r="L33" s="117"/>
      <c r="M33" s="70"/>
      <c r="N33" s="70"/>
      <c r="O33" s="70"/>
      <c r="P33" s="70"/>
      <c r="Q33" s="70"/>
      <c r="R33" s="70"/>
      <c r="S33" s="70"/>
      <c r="T33" s="70"/>
      <c r="U33" s="70"/>
      <c r="V33" s="70"/>
      <c r="W33" s="70"/>
      <c r="X33" s="70"/>
      <c r="Y33" s="70"/>
      <c r="Z33" s="70"/>
      <c r="AA33" s="70"/>
      <c r="AB33" s="70"/>
      <c r="AC33" s="70"/>
      <c r="AD33" s="70"/>
      <c r="AE33" s="70"/>
    </row>
    <row r="34" spans="1:31" ht="15.75" customHeight="1" x14ac:dyDescent="0.35">
      <c r="A34" s="70"/>
      <c r="B34" s="70"/>
      <c r="C34" s="70"/>
      <c r="D34" s="70"/>
      <c r="J34" s="117"/>
      <c r="K34" s="117"/>
      <c r="L34" s="117"/>
      <c r="M34" s="70"/>
      <c r="N34" s="70"/>
      <c r="O34" s="70"/>
      <c r="P34" s="70"/>
      <c r="Q34" s="70"/>
      <c r="R34" s="70"/>
      <c r="S34" s="70"/>
      <c r="T34" s="70"/>
      <c r="U34" s="70"/>
      <c r="V34" s="70"/>
      <c r="W34" s="70"/>
      <c r="X34" s="70"/>
      <c r="Y34" s="70"/>
      <c r="Z34" s="70"/>
      <c r="AA34" s="70"/>
      <c r="AB34" s="70"/>
      <c r="AC34" s="70"/>
      <c r="AD34" s="70"/>
      <c r="AE34" s="70"/>
    </row>
    <row r="35" spans="1:31" ht="15.75" customHeight="1" x14ac:dyDescent="0.35">
      <c r="A35" s="70"/>
      <c r="B35" s="70"/>
      <c r="C35" s="70"/>
      <c r="D35" s="70"/>
      <c r="J35" s="117"/>
      <c r="K35" s="117"/>
      <c r="L35" s="117"/>
      <c r="M35" s="70"/>
      <c r="N35" s="70"/>
      <c r="O35" s="70"/>
      <c r="P35" s="70"/>
      <c r="Q35" s="70"/>
      <c r="R35" s="70"/>
      <c r="S35" s="70"/>
      <c r="T35" s="70"/>
      <c r="U35" s="70"/>
      <c r="V35" s="70"/>
      <c r="W35" s="70"/>
      <c r="X35" s="70"/>
      <c r="Y35" s="70"/>
      <c r="Z35" s="70"/>
      <c r="AA35" s="70"/>
      <c r="AB35" s="70"/>
      <c r="AC35" s="70"/>
      <c r="AD35" s="70"/>
      <c r="AE35" s="70"/>
    </row>
    <row r="36" spans="1:31" ht="15.75" customHeight="1" x14ac:dyDescent="0.35">
      <c r="A36" s="70"/>
      <c r="B36" s="70"/>
      <c r="C36" s="70"/>
      <c r="D36" s="70"/>
      <c r="J36" s="117"/>
      <c r="K36" s="117"/>
      <c r="L36" s="117"/>
      <c r="M36" s="70"/>
      <c r="N36" s="70"/>
      <c r="O36" s="70"/>
      <c r="P36" s="70"/>
      <c r="Q36" s="70"/>
      <c r="R36" s="70"/>
      <c r="S36" s="70"/>
      <c r="T36" s="70"/>
      <c r="U36" s="70"/>
      <c r="V36" s="70"/>
      <c r="W36" s="70"/>
      <c r="X36" s="70"/>
      <c r="Y36" s="70"/>
      <c r="Z36" s="70"/>
      <c r="AA36" s="70"/>
      <c r="AB36" s="70"/>
      <c r="AC36" s="70"/>
      <c r="AD36" s="70"/>
      <c r="AE36" s="70"/>
    </row>
    <row r="37" spans="1:31" ht="15.75" customHeight="1" x14ac:dyDescent="0.35">
      <c r="A37" s="70"/>
      <c r="B37" s="70"/>
      <c r="C37" s="70"/>
      <c r="D37" s="70"/>
      <c r="J37" s="117"/>
      <c r="K37" s="117"/>
      <c r="L37" s="117"/>
      <c r="M37" s="70"/>
      <c r="N37" s="70"/>
      <c r="O37" s="70"/>
      <c r="P37" s="70"/>
      <c r="Q37" s="70"/>
      <c r="R37" s="70"/>
      <c r="S37" s="70"/>
      <c r="T37" s="70"/>
      <c r="U37" s="70"/>
      <c r="V37" s="70"/>
      <c r="W37" s="70"/>
      <c r="X37" s="70"/>
      <c r="Y37" s="70"/>
      <c r="Z37" s="70"/>
      <c r="AA37" s="70"/>
      <c r="AB37" s="70"/>
      <c r="AC37" s="70"/>
      <c r="AD37" s="70"/>
      <c r="AE37" s="70"/>
    </row>
    <row r="38" spans="1:31" ht="15.75" customHeight="1" x14ac:dyDescent="0.35">
      <c r="A38" s="70"/>
      <c r="B38" s="70"/>
      <c r="C38" s="70"/>
      <c r="D38" s="70"/>
      <c r="J38" s="117"/>
      <c r="K38" s="117"/>
      <c r="L38" s="117"/>
      <c r="M38" s="70"/>
      <c r="N38" s="70"/>
      <c r="O38" s="70"/>
      <c r="P38" s="70"/>
      <c r="Q38" s="70"/>
      <c r="R38" s="70"/>
      <c r="S38" s="70"/>
      <c r="T38" s="70"/>
      <c r="U38" s="70"/>
      <c r="V38" s="70"/>
      <c r="W38" s="70"/>
      <c r="X38" s="70"/>
      <c r="Y38" s="70"/>
      <c r="Z38" s="70"/>
      <c r="AA38" s="70"/>
      <c r="AB38" s="70"/>
      <c r="AC38" s="70"/>
      <c r="AD38" s="70"/>
      <c r="AE38" s="70"/>
    </row>
    <row r="39" spans="1:31" ht="15.75" customHeight="1" x14ac:dyDescent="0.35">
      <c r="A39" s="70"/>
      <c r="B39" s="70"/>
      <c r="C39" s="70"/>
      <c r="D39" s="70"/>
      <c r="J39" s="117"/>
      <c r="K39" s="117"/>
      <c r="L39" s="117"/>
      <c r="M39" s="70"/>
      <c r="N39" s="70"/>
      <c r="O39" s="70"/>
      <c r="P39" s="70"/>
      <c r="Q39" s="70"/>
      <c r="R39" s="70"/>
      <c r="S39" s="70"/>
      <c r="T39" s="70"/>
      <c r="U39" s="70"/>
      <c r="V39" s="70"/>
      <c r="W39" s="70"/>
      <c r="X39" s="70"/>
      <c r="Y39" s="70"/>
      <c r="Z39" s="70"/>
      <c r="AA39" s="70"/>
      <c r="AB39" s="70"/>
      <c r="AC39" s="70"/>
      <c r="AD39" s="70"/>
      <c r="AE39" s="70"/>
    </row>
    <row r="40" spans="1:31" ht="15.75" customHeight="1" x14ac:dyDescent="0.35">
      <c r="A40" s="70"/>
      <c r="B40" s="70"/>
      <c r="C40" s="70"/>
      <c r="D40" s="70"/>
      <c r="J40" s="118"/>
      <c r="K40" s="118"/>
      <c r="L40" s="118"/>
      <c r="M40" s="70"/>
      <c r="N40" s="70"/>
      <c r="O40" s="70"/>
      <c r="P40" s="70"/>
      <c r="Q40" s="70"/>
      <c r="R40" s="70"/>
      <c r="S40" s="70"/>
      <c r="T40" s="70"/>
      <c r="U40" s="70"/>
      <c r="V40" s="70"/>
      <c r="W40" s="70"/>
      <c r="X40" s="70"/>
      <c r="Y40" s="70"/>
      <c r="Z40" s="70"/>
      <c r="AA40" s="70"/>
      <c r="AB40" s="70"/>
      <c r="AC40" s="70"/>
      <c r="AD40" s="70"/>
      <c r="AE40" s="70"/>
    </row>
    <row r="41" spans="1:31" ht="15.75" customHeight="1" x14ac:dyDescent="0.35">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row>
    <row r="42" spans="1:31" ht="15.75" customHeight="1" x14ac:dyDescent="0.35">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row>
    <row r="43" spans="1:31" ht="15.75" customHeight="1" x14ac:dyDescent="0.35">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row>
    <row r="44" spans="1:31" ht="15.75" customHeight="1" x14ac:dyDescent="0.35">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row>
    <row r="45" spans="1:31" ht="15.75" customHeight="1" x14ac:dyDescent="0.3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row>
    <row r="46" spans="1:31" ht="15.75" customHeight="1" x14ac:dyDescent="0.3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row>
    <row r="47" spans="1:31" ht="15.75" customHeight="1" x14ac:dyDescent="0.35">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row>
    <row r="48" spans="1:31" ht="15.75" customHeight="1" x14ac:dyDescent="0.35">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row>
    <row r="49" spans="1:31" ht="15.75" customHeight="1" x14ac:dyDescent="0.3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row>
    <row r="50" spans="1:31" ht="15.75" customHeight="1" x14ac:dyDescent="0.35">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row>
    <row r="51" spans="1:31" ht="15.75" customHeight="1" x14ac:dyDescent="0.35">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row>
    <row r="52" spans="1:31" ht="15.75" customHeight="1" x14ac:dyDescent="0.35">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row>
    <row r="53" spans="1:31" ht="15.75" customHeight="1" x14ac:dyDescent="0.35">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row>
    <row r="54" spans="1:31" ht="15.75" customHeight="1" x14ac:dyDescent="0.35">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row>
    <row r="55" spans="1:31" ht="15.75" customHeight="1" x14ac:dyDescent="0.35">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row>
    <row r="56" spans="1:31" ht="15.75" customHeight="1" x14ac:dyDescent="0.35">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row>
    <row r="57" spans="1:31" ht="15.75" customHeight="1" x14ac:dyDescent="0.35">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row>
    <row r="58" spans="1:31" ht="15.75" customHeight="1" x14ac:dyDescent="0.35">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row>
    <row r="59" spans="1:31" ht="15.75" customHeight="1" x14ac:dyDescent="0.35">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row>
    <row r="60" spans="1:31" ht="15.75" customHeight="1" x14ac:dyDescent="0.35">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row>
    <row r="61" spans="1:31" ht="15.75" customHeight="1" x14ac:dyDescent="0.35">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row>
    <row r="62" spans="1:31" ht="15.75" customHeight="1" x14ac:dyDescent="0.35">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row>
    <row r="63" spans="1:31" ht="15.75" customHeight="1" x14ac:dyDescent="0.35">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row>
    <row r="64" spans="1:31" ht="15.75" customHeight="1" x14ac:dyDescent="0.35">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row>
    <row r="65" spans="1:31" ht="15.75" customHeight="1" x14ac:dyDescent="0.35">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row>
    <row r="66" spans="1:31" ht="15.75" customHeight="1" x14ac:dyDescent="0.35">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row>
    <row r="67" spans="1:31" ht="15.75" customHeight="1" x14ac:dyDescent="0.35">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row>
    <row r="68" spans="1:31" ht="15.75" customHeight="1" x14ac:dyDescent="0.35">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row>
    <row r="69" spans="1:31" ht="15.75" customHeight="1" x14ac:dyDescent="0.35">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row>
    <row r="70" spans="1:31" ht="15.75" customHeight="1" x14ac:dyDescent="0.35">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row>
    <row r="71" spans="1:31" ht="15.75" customHeight="1" x14ac:dyDescent="0.35">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row>
    <row r="72" spans="1:31" ht="15.75" customHeight="1" x14ac:dyDescent="0.35">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row>
    <row r="73" spans="1:31" ht="15.75" customHeight="1" x14ac:dyDescent="0.35">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row>
    <row r="74" spans="1:31" ht="15.75" customHeight="1" x14ac:dyDescent="0.35">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row>
    <row r="75" spans="1:31" ht="15.75" customHeight="1" x14ac:dyDescent="0.35">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row>
    <row r="76" spans="1:31" ht="15.75" customHeight="1" x14ac:dyDescent="0.35">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row>
    <row r="77" spans="1:31" ht="15.75" customHeight="1" x14ac:dyDescent="0.35">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row>
    <row r="78" spans="1:31" ht="15.75" customHeight="1" x14ac:dyDescent="0.35">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row>
    <row r="79" spans="1:31" ht="15.75" customHeight="1" x14ac:dyDescent="0.35">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row>
    <row r="80" spans="1:31" ht="15.75" customHeight="1" x14ac:dyDescent="0.35">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row>
    <row r="81" spans="1:31" ht="15.75" customHeight="1" x14ac:dyDescent="0.35">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row>
    <row r="82" spans="1:31" ht="15.75" customHeight="1" x14ac:dyDescent="0.35">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row>
    <row r="83" spans="1:31" ht="15.75" customHeight="1" x14ac:dyDescent="0.35">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row>
    <row r="84" spans="1:31" ht="15.75" customHeight="1" x14ac:dyDescent="0.35">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row>
    <row r="85" spans="1:31" ht="15.75" customHeight="1" x14ac:dyDescent="0.35">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row>
    <row r="86" spans="1:31" ht="15.75" customHeight="1" x14ac:dyDescent="0.35">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row>
    <row r="87" spans="1:31" ht="15.75" customHeight="1" x14ac:dyDescent="0.3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row>
    <row r="88" spans="1:31" ht="15.75" customHeight="1" x14ac:dyDescent="0.3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row>
    <row r="89" spans="1:31" ht="15.75" customHeight="1" x14ac:dyDescent="0.3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row>
    <row r="90" spans="1:31" ht="15.75" customHeight="1" x14ac:dyDescent="0.3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row>
    <row r="91" spans="1:31" ht="15.75" customHeight="1" x14ac:dyDescent="0.3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row>
    <row r="92" spans="1:31" ht="15.75" customHeight="1" x14ac:dyDescent="0.3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row>
    <row r="93" spans="1:31" ht="15.75" customHeight="1" x14ac:dyDescent="0.3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row>
    <row r="94" spans="1:31" ht="15.75" customHeight="1" x14ac:dyDescent="0.3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row>
    <row r="95" spans="1:31" ht="15.75" customHeight="1" x14ac:dyDescent="0.3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row>
    <row r="96" spans="1:31" ht="15.75" customHeight="1" x14ac:dyDescent="0.3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row>
    <row r="97" spans="1:31" ht="15.75" customHeight="1" x14ac:dyDescent="0.35">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row>
    <row r="98" spans="1:31" ht="15.75" customHeight="1" x14ac:dyDescent="0.35">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row>
    <row r="99" spans="1:31" ht="15.75" customHeight="1" x14ac:dyDescent="0.35">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row>
    <row r="100" spans="1:31" ht="15.75" customHeight="1" x14ac:dyDescent="0.35">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row>
    <row r="101" spans="1:31" ht="15.75" customHeight="1" x14ac:dyDescent="0.35">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row>
    <row r="102" spans="1:31" ht="15.75" customHeight="1" x14ac:dyDescent="0.35">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row>
    <row r="103" spans="1:31" ht="15.75" customHeight="1" x14ac:dyDescent="0.35">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row>
    <row r="104" spans="1:31" ht="15.75" customHeight="1" x14ac:dyDescent="0.35">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row>
    <row r="105" spans="1:31" ht="15.75" customHeight="1" x14ac:dyDescent="0.35">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row>
    <row r="106" spans="1:31" ht="15.75" customHeight="1" x14ac:dyDescent="0.35">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row>
    <row r="107" spans="1:31" ht="15.75" customHeight="1" x14ac:dyDescent="0.35">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row>
    <row r="108" spans="1:31" ht="15.75" customHeight="1" x14ac:dyDescent="0.35">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row>
    <row r="109" spans="1:31" ht="15.75" customHeight="1" x14ac:dyDescent="0.35">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row>
    <row r="110" spans="1:31" ht="15.75" customHeight="1" x14ac:dyDescent="0.35">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row>
    <row r="111" spans="1:31" ht="15.75" customHeight="1" x14ac:dyDescent="0.35">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row>
    <row r="112" spans="1:31" ht="15.75" customHeight="1" x14ac:dyDescent="0.35">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row>
    <row r="113" spans="1:31" ht="15.75" customHeight="1" x14ac:dyDescent="0.35">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row>
    <row r="114" spans="1:31" ht="15.75" customHeight="1" x14ac:dyDescent="0.35">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row>
    <row r="115" spans="1:31" ht="15.75" customHeight="1" x14ac:dyDescent="0.35">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row>
    <row r="116" spans="1:31" ht="15.75" customHeight="1" x14ac:dyDescent="0.35">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row>
    <row r="117" spans="1:31" ht="15.75" customHeight="1" x14ac:dyDescent="0.35">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row>
    <row r="118" spans="1:31" ht="15.75" customHeight="1" x14ac:dyDescent="0.35">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row>
    <row r="119" spans="1:31" ht="15.75" customHeight="1" x14ac:dyDescent="0.35">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row>
    <row r="120" spans="1:31" ht="15.75" customHeight="1" x14ac:dyDescent="0.35">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row>
    <row r="121" spans="1:31" ht="15.75" customHeight="1" x14ac:dyDescent="0.35">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row>
    <row r="122" spans="1:31" ht="15.75" customHeight="1" x14ac:dyDescent="0.35">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row>
    <row r="123" spans="1:31" ht="15.75" customHeight="1" x14ac:dyDescent="0.35">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row>
    <row r="124" spans="1:31" ht="15.75" customHeight="1" x14ac:dyDescent="0.35">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row>
    <row r="125" spans="1:31" ht="15.75" customHeight="1" x14ac:dyDescent="0.35">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row>
    <row r="126" spans="1:31" ht="15.75" customHeight="1" x14ac:dyDescent="0.35">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row>
    <row r="127" spans="1:31" ht="15.75" customHeight="1" x14ac:dyDescent="0.35">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row>
    <row r="128" spans="1:31" ht="15.75" customHeight="1" x14ac:dyDescent="0.35">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row>
    <row r="129" spans="1:31" ht="15.75" customHeight="1" x14ac:dyDescent="0.35">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row>
    <row r="130" spans="1:31" ht="15.75" customHeight="1" x14ac:dyDescent="0.35">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row>
    <row r="131" spans="1:31" ht="15.75" customHeight="1" x14ac:dyDescent="0.35">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row>
    <row r="132" spans="1:31" ht="15.75" customHeight="1" x14ac:dyDescent="0.35">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row>
    <row r="133" spans="1:31" ht="15.75" customHeight="1" x14ac:dyDescent="0.35">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row>
    <row r="134" spans="1:31" ht="15.75" customHeight="1" x14ac:dyDescent="0.35">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row>
    <row r="135" spans="1:31" ht="15.75" customHeight="1" x14ac:dyDescent="0.35">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row>
    <row r="136" spans="1:31" ht="15.75" customHeight="1" x14ac:dyDescent="0.35">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row>
    <row r="137" spans="1:31" ht="15.75" customHeight="1" x14ac:dyDescent="0.35">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row>
    <row r="138" spans="1:31" ht="15.75" customHeight="1" x14ac:dyDescent="0.35">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row>
    <row r="139" spans="1:31" ht="15.75" customHeight="1" x14ac:dyDescent="0.35">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row>
    <row r="140" spans="1:31" ht="15.75" customHeight="1" x14ac:dyDescent="0.35">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row>
    <row r="141" spans="1:31" ht="15.75" customHeight="1" x14ac:dyDescent="0.35">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row>
    <row r="142" spans="1:31" ht="15.75" customHeight="1" x14ac:dyDescent="0.35">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row>
    <row r="143" spans="1:31" ht="15.75" customHeight="1" x14ac:dyDescent="0.35">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row>
    <row r="144" spans="1:31" ht="15.75" customHeight="1" x14ac:dyDescent="0.35">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row>
    <row r="145" spans="1:31" ht="15.75" customHeight="1" x14ac:dyDescent="0.35">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row>
    <row r="146" spans="1:31" ht="15.75" customHeight="1" x14ac:dyDescent="0.35">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row>
    <row r="147" spans="1:31" ht="15.75" customHeight="1" x14ac:dyDescent="0.35">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row>
    <row r="148" spans="1:31" ht="15.75" customHeight="1" x14ac:dyDescent="0.35">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row>
    <row r="149" spans="1:31" ht="15.75" customHeight="1" x14ac:dyDescent="0.35">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row>
    <row r="150" spans="1:31" ht="15.75" customHeight="1" x14ac:dyDescent="0.35">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row>
    <row r="151" spans="1:31" ht="15.75" customHeight="1" x14ac:dyDescent="0.35">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row>
    <row r="152" spans="1:31" ht="15.75" customHeight="1" x14ac:dyDescent="0.35">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row>
    <row r="153" spans="1:31" ht="15.75" customHeight="1" x14ac:dyDescent="0.35">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row>
    <row r="154" spans="1:31" ht="15.75" customHeight="1" x14ac:dyDescent="0.35">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row>
    <row r="155" spans="1:31" ht="15.75" customHeight="1" x14ac:dyDescent="0.35">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row>
    <row r="156" spans="1:31" ht="15.75" customHeight="1" x14ac:dyDescent="0.35">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row>
    <row r="157" spans="1:31" ht="15.75" customHeight="1" x14ac:dyDescent="0.35">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row>
    <row r="158" spans="1:31" ht="15.75" customHeight="1" x14ac:dyDescent="0.3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row>
    <row r="159" spans="1:31" ht="15.75" customHeight="1" x14ac:dyDescent="0.35">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row>
    <row r="160" spans="1:31" ht="15.75" customHeight="1" x14ac:dyDescent="0.3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row>
    <row r="161" spans="1:31" ht="15.75" customHeight="1" x14ac:dyDescent="0.35">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row>
    <row r="162" spans="1:31" ht="15.75" customHeight="1" x14ac:dyDescent="0.35">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row>
    <row r="163" spans="1:31" ht="15.75" customHeight="1" x14ac:dyDescent="0.35">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row>
    <row r="164" spans="1:31" ht="15.75" customHeight="1" x14ac:dyDescent="0.35">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row>
    <row r="165" spans="1:31" ht="15.75" customHeight="1" x14ac:dyDescent="0.35">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row>
    <row r="166" spans="1:31" ht="15.75" customHeight="1" x14ac:dyDescent="0.35">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row>
    <row r="167" spans="1:31" ht="15.75" customHeight="1" x14ac:dyDescent="0.35">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row>
    <row r="168" spans="1:31" ht="15.75" customHeight="1" x14ac:dyDescent="0.35">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row>
    <row r="169" spans="1:31" ht="15.75" customHeight="1" x14ac:dyDescent="0.35">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row>
    <row r="170" spans="1:31" ht="15.75" customHeight="1" x14ac:dyDescent="0.35">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row>
    <row r="171" spans="1:31" ht="15.75" customHeight="1" x14ac:dyDescent="0.35">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row>
    <row r="172" spans="1:31" ht="15.75" customHeight="1" x14ac:dyDescent="0.35">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row>
    <row r="173" spans="1:31" ht="15.75" customHeight="1" x14ac:dyDescent="0.35">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row>
    <row r="174" spans="1:31" ht="15.75" customHeight="1" x14ac:dyDescent="0.35">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row>
    <row r="175" spans="1:31" ht="15.75" customHeight="1" x14ac:dyDescent="0.35">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row>
    <row r="176" spans="1:31" ht="15.75" customHeight="1" x14ac:dyDescent="0.35">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row>
    <row r="177" spans="1:31" ht="15.75" customHeight="1" x14ac:dyDescent="0.35">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row>
    <row r="178" spans="1:31" ht="15.75" customHeight="1" x14ac:dyDescent="0.35">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row>
    <row r="179" spans="1:31" ht="15.75" customHeight="1" x14ac:dyDescent="0.35">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row>
    <row r="180" spans="1:31" ht="15.75" customHeight="1" x14ac:dyDescent="0.35">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row>
    <row r="181" spans="1:31" ht="15.75" customHeight="1" x14ac:dyDescent="0.35">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row>
    <row r="182" spans="1:31" ht="15.75" customHeight="1" x14ac:dyDescent="0.35">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row>
    <row r="183" spans="1:31" ht="15.75" customHeight="1" x14ac:dyDescent="0.35">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row>
    <row r="184" spans="1:31" ht="15.75" customHeight="1" x14ac:dyDescent="0.35">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row>
    <row r="185" spans="1:31" ht="15.75" customHeight="1" x14ac:dyDescent="0.35">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row>
    <row r="186" spans="1:31" ht="15.75" customHeight="1" x14ac:dyDescent="0.35">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row>
    <row r="187" spans="1:31" ht="15.75" customHeight="1" x14ac:dyDescent="0.35">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row>
    <row r="188" spans="1:31" ht="15.75" customHeight="1" x14ac:dyDescent="0.35">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row>
    <row r="189" spans="1:31" ht="15.75" customHeight="1" x14ac:dyDescent="0.35">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row>
    <row r="190" spans="1:31" ht="15.75" customHeight="1" x14ac:dyDescent="0.35">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row>
    <row r="191" spans="1:31" ht="15.75" customHeight="1" x14ac:dyDescent="0.35">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row>
    <row r="192" spans="1:31" ht="15.75" customHeight="1" x14ac:dyDescent="0.35">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row>
    <row r="193" spans="1:31" ht="15.75" customHeight="1" x14ac:dyDescent="0.35">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row>
    <row r="194" spans="1:31" ht="15.75" customHeight="1" x14ac:dyDescent="0.35">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row>
    <row r="195" spans="1:31" ht="15.75" customHeight="1" x14ac:dyDescent="0.35">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row>
    <row r="196" spans="1:31" ht="15.75" customHeight="1" x14ac:dyDescent="0.35">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row>
    <row r="197" spans="1:31" ht="15.75" customHeight="1" x14ac:dyDescent="0.35">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row>
    <row r="198" spans="1:31" ht="15.75" customHeight="1" x14ac:dyDescent="0.35">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row>
    <row r="199" spans="1:31" ht="15.75" customHeight="1" x14ac:dyDescent="0.35">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row>
    <row r="200" spans="1:31" ht="15.75" customHeight="1" x14ac:dyDescent="0.35">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row>
    <row r="201" spans="1:31" ht="15.75" customHeight="1" x14ac:dyDescent="0.35">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row>
    <row r="202" spans="1:31" ht="15.75" customHeight="1" x14ac:dyDescent="0.35">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row>
    <row r="203" spans="1:31" ht="15.75" customHeight="1" x14ac:dyDescent="0.35">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row>
    <row r="204" spans="1:31" ht="15.75" customHeight="1" x14ac:dyDescent="0.35">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row>
    <row r="205" spans="1:31" ht="15.75" customHeight="1" x14ac:dyDescent="0.35">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row>
    <row r="206" spans="1:31" ht="15.75" customHeight="1" x14ac:dyDescent="0.35">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row>
    <row r="207" spans="1:31" ht="15.75" customHeight="1" x14ac:dyDescent="0.35">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row>
    <row r="208" spans="1:31" ht="15.75" customHeight="1" x14ac:dyDescent="0.35">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row>
    <row r="209" spans="1:31" ht="15.75" customHeight="1" x14ac:dyDescent="0.35">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row>
    <row r="210" spans="1:31" ht="15.75" customHeight="1" x14ac:dyDescent="0.35">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row>
    <row r="211" spans="1:31" ht="15.75" customHeight="1" x14ac:dyDescent="0.35">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row>
    <row r="212" spans="1:31" ht="15.75" customHeight="1" x14ac:dyDescent="0.35">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row>
    <row r="213" spans="1:31" ht="15.75" customHeight="1" x14ac:dyDescent="0.35">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row>
    <row r="214" spans="1:31" ht="15.75" customHeight="1" x14ac:dyDescent="0.35">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row>
    <row r="215" spans="1:31" ht="15.75" customHeight="1" x14ac:dyDescent="0.35">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row>
    <row r="216" spans="1:31" ht="15.75" customHeight="1" x14ac:dyDescent="0.35">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row>
    <row r="217" spans="1:31" ht="15.75" customHeight="1" x14ac:dyDescent="0.35">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row>
    <row r="218" spans="1:31" ht="15.75" customHeight="1" x14ac:dyDescent="0.35">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row>
    <row r="219" spans="1:31" ht="15.75" customHeight="1" x14ac:dyDescent="0.35">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row>
    <row r="220" spans="1:31" ht="15.75" customHeight="1" x14ac:dyDescent="0.35">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row>
    <row r="221" spans="1:31" ht="15.75" customHeight="1" x14ac:dyDescent="0.35">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row>
    <row r="222" spans="1:31" ht="15.75" customHeight="1" x14ac:dyDescent="0.35">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row>
    <row r="223" spans="1:31" ht="15.75" customHeight="1" x14ac:dyDescent="0.35">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row>
    <row r="224" spans="1:31" ht="15.75" customHeight="1" x14ac:dyDescent="0.35">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row>
    <row r="225" spans="1:31" ht="15.75" customHeight="1" x14ac:dyDescent="0.35">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row>
    <row r="226" spans="1:31" ht="15.75" customHeight="1" x14ac:dyDescent="0.35">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row>
    <row r="227" spans="1:31" ht="15.75" customHeight="1" x14ac:dyDescent="0.35">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row>
    <row r="228" spans="1:31" ht="15.75" customHeight="1" x14ac:dyDescent="0.35">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row>
    <row r="229" spans="1:31" ht="15.75" customHeight="1" x14ac:dyDescent="0.35">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row>
    <row r="230" spans="1:31" ht="15.75" customHeight="1" x14ac:dyDescent="0.35">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row>
    <row r="231" spans="1:31" ht="15.75" customHeight="1" x14ac:dyDescent="0.35">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row>
    <row r="232" spans="1:31" ht="15.75" customHeight="1" x14ac:dyDescent="0.35">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row>
    <row r="233" spans="1:31" ht="15.75" customHeight="1" x14ac:dyDescent="0.35">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row>
    <row r="234" spans="1:31" ht="15.75" customHeight="1" x14ac:dyDescent="0.35">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row>
    <row r="235" spans="1:31" ht="15.75" customHeight="1" x14ac:dyDescent="0.35">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row>
    <row r="236" spans="1:31" ht="15.75" customHeight="1" x14ac:dyDescent="0.35">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row>
    <row r="237" spans="1:31" ht="15.75" customHeight="1" x14ac:dyDescent="0.35">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row>
    <row r="238" spans="1:31" ht="15.75" customHeight="1" x14ac:dyDescent="0.35">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row>
    <row r="239" spans="1:31" ht="15.75" customHeight="1" x14ac:dyDescent="0.35">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row>
    <row r="240" spans="1:31" ht="15.75" customHeight="1" x14ac:dyDescent="0.35">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row>
    <row r="241" spans="1:31" ht="15.75" customHeight="1" x14ac:dyDescent="0.35">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row>
    <row r="242" spans="1:31" ht="15.75" customHeight="1" x14ac:dyDescent="0.35">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row>
    <row r="243" spans="1:31" ht="15.75" customHeight="1" x14ac:dyDescent="0.35">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row>
    <row r="244" spans="1:31" ht="15.75" customHeight="1" x14ac:dyDescent="0.35">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row>
    <row r="245" spans="1:31" ht="15.75" customHeight="1" x14ac:dyDescent="0.35">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row>
    <row r="246" spans="1:31" ht="15.75" customHeight="1" x14ac:dyDescent="0.35">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row>
    <row r="247" spans="1:31" ht="15.75" customHeight="1" x14ac:dyDescent="0.35">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row>
    <row r="248" spans="1:31" ht="15.75" customHeight="1" x14ac:dyDescent="0.35">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row>
    <row r="249" spans="1:31" ht="15.75" customHeight="1" x14ac:dyDescent="0.35">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row>
    <row r="250" spans="1:31" ht="15.75" customHeight="1" x14ac:dyDescent="0.35">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row>
    <row r="251" spans="1:31" ht="15.75" customHeight="1" x14ac:dyDescent="0.35">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row>
    <row r="252" spans="1:31" ht="15.75" customHeight="1" x14ac:dyDescent="0.35">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row>
    <row r="253" spans="1:31" ht="15.75" customHeight="1" x14ac:dyDescent="0.35">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row>
    <row r="254" spans="1:31" ht="15.75" customHeight="1" x14ac:dyDescent="0.35">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row>
    <row r="255" spans="1:31" ht="15.75" customHeight="1" x14ac:dyDescent="0.35">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row>
    <row r="256" spans="1:31" ht="15.75" customHeight="1" x14ac:dyDescent="0.35">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row>
    <row r="257" spans="1:31" ht="15.75" customHeight="1" x14ac:dyDescent="0.35">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row>
    <row r="258" spans="1:31" ht="15.75" customHeight="1" x14ac:dyDescent="0.35">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row>
    <row r="259" spans="1:31" ht="15.75" customHeight="1" x14ac:dyDescent="0.35">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row>
    <row r="260" spans="1:31" ht="15.75" customHeight="1" x14ac:dyDescent="0.35">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row>
    <row r="261" spans="1:31" ht="15.75" customHeight="1" x14ac:dyDescent="0.35">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row>
    <row r="262" spans="1:31" ht="15.75" customHeight="1" x14ac:dyDescent="0.35">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row>
    <row r="263" spans="1:31" ht="15.75" customHeight="1" x14ac:dyDescent="0.35">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row>
    <row r="264" spans="1:31" ht="15.75" customHeight="1" x14ac:dyDescent="0.35">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row>
    <row r="265" spans="1:31" ht="15.75" customHeight="1" x14ac:dyDescent="0.35">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row>
    <row r="266" spans="1:31" ht="15.75" customHeight="1" x14ac:dyDescent="0.35">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row>
    <row r="267" spans="1:31" ht="15.75" customHeight="1" x14ac:dyDescent="0.35">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row>
    <row r="268" spans="1:31" ht="15.75" customHeight="1" x14ac:dyDescent="0.35">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row>
    <row r="269" spans="1:31" ht="15.75" customHeight="1" x14ac:dyDescent="0.35">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row>
    <row r="270" spans="1:31" ht="15.75" customHeight="1" x14ac:dyDescent="0.35">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row>
    <row r="271" spans="1:31" ht="15.75" customHeight="1" x14ac:dyDescent="0.35">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row>
    <row r="272" spans="1:31" ht="15.75" customHeight="1" x14ac:dyDescent="0.35">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row>
    <row r="273" spans="1:31" ht="15.75" customHeight="1" x14ac:dyDescent="0.35">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row>
    <row r="274" spans="1:31" ht="15.75" customHeight="1" x14ac:dyDescent="0.35">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row>
    <row r="275" spans="1:31" ht="15.75" customHeight="1" x14ac:dyDescent="0.35">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row>
    <row r="276" spans="1:31" ht="15.75" customHeight="1" x14ac:dyDescent="0.35">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row>
    <row r="277" spans="1:31" ht="15.75" customHeight="1" x14ac:dyDescent="0.35">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row>
    <row r="278" spans="1:31" ht="15.75" customHeight="1" x14ac:dyDescent="0.35">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row>
    <row r="279" spans="1:31" ht="15.75" customHeight="1" x14ac:dyDescent="0.35">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row>
    <row r="280" spans="1:31" ht="15.75" customHeight="1" x14ac:dyDescent="0.35">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row>
    <row r="281" spans="1:31" ht="15.75" customHeight="1" x14ac:dyDescent="0.35">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row>
    <row r="282" spans="1:31" ht="15.75" customHeight="1" x14ac:dyDescent="0.35">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row>
    <row r="283" spans="1:31" ht="15.75" customHeight="1" x14ac:dyDescent="0.35">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row>
    <row r="284" spans="1:31" ht="15.75" customHeight="1" x14ac:dyDescent="0.35">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row>
    <row r="285" spans="1:31" ht="15.75" customHeight="1" x14ac:dyDescent="0.35">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row>
    <row r="286" spans="1:31" ht="15.75" customHeight="1" x14ac:dyDescent="0.35">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row>
    <row r="287" spans="1:31" ht="15.75" customHeight="1" x14ac:dyDescent="0.35">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row>
    <row r="288" spans="1:31" ht="15.75" customHeight="1" x14ac:dyDescent="0.35">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row>
    <row r="289" spans="1:31" ht="15.75" customHeight="1" x14ac:dyDescent="0.35">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row>
    <row r="290" spans="1:31" ht="15.75" customHeight="1" x14ac:dyDescent="0.35">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row>
    <row r="291" spans="1:31" ht="15.75" customHeight="1" x14ac:dyDescent="0.35">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row>
    <row r="292" spans="1:31" ht="15.75" customHeight="1" x14ac:dyDescent="0.35">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row>
    <row r="293" spans="1:31" ht="15.75" customHeight="1" x14ac:dyDescent="0.35">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row>
    <row r="294" spans="1:31" ht="15.75" customHeight="1" x14ac:dyDescent="0.35">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row>
    <row r="295" spans="1:31" ht="15.75" customHeight="1" x14ac:dyDescent="0.35">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row>
    <row r="296" spans="1:31" ht="15.75" customHeight="1" x14ac:dyDescent="0.35">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row>
    <row r="297" spans="1:31" ht="15.75" customHeight="1" x14ac:dyDescent="0.35">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row>
    <row r="298" spans="1:31" ht="15.75" customHeight="1" x14ac:dyDescent="0.35">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row>
    <row r="299" spans="1:31" ht="15.75" customHeight="1" x14ac:dyDescent="0.35">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row>
    <row r="300" spans="1:31" ht="15.75" customHeight="1" x14ac:dyDescent="0.35">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row>
    <row r="301" spans="1:31" ht="15.75" customHeight="1" x14ac:dyDescent="0.35">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row>
    <row r="302" spans="1:31" ht="15.75" customHeight="1" x14ac:dyDescent="0.35">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row>
    <row r="303" spans="1:31" ht="15.75" customHeight="1" x14ac:dyDescent="0.35">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row>
    <row r="304" spans="1:31" ht="15.75" customHeight="1" x14ac:dyDescent="0.35">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row>
    <row r="305" spans="1:31" ht="15.75" customHeight="1" x14ac:dyDescent="0.35">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row>
    <row r="306" spans="1:31" ht="15.75" customHeight="1" x14ac:dyDescent="0.35">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row>
    <row r="307" spans="1:31" ht="15.75" customHeight="1" x14ac:dyDescent="0.35">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row>
    <row r="308" spans="1:31" ht="15.75" customHeight="1" x14ac:dyDescent="0.35">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row>
    <row r="309" spans="1:31" ht="15.75" customHeight="1" x14ac:dyDescent="0.35">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row>
    <row r="310" spans="1:31" ht="15.75" customHeight="1" x14ac:dyDescent="0.35">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row>
    <row r="311" spans="1:31" ht="15.75" customHeight="1" x14ac:dyDescent="0.35">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row>
    <row r="312" spans="1:31" ht="15.75" customHeight="1" x14ac:dyDescent="0.35">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row>
    <row r="313" spans="1:31" ht="15.75" customHeight="1" x14ac:dyDescent="0.35">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row>
    <row r="314" spans="1:31" ht="15.75" customHeight="1" x14ac:dyDescent="0.35">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row>
    <row r="315" spans="1:31" ht="15.75" customHeight="1" x14ac:dyDescent="0.35">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row>
    <row r="316" spans="1:31" ht="15.75" customHeight="1" x14ac:dyDescent="0.35">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row>
    <row r="317" spans="1:31" ht="15.75" customHeight="1" x14ac:dyDescent="0.35">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row>
    <row r="318" spans="1:31" ht="15.75" customHeight="1" x14ac:dyDescent="0.35">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row>
    <row r="319" spans="1:31" ht="15.75" customHeight="1" x14ac:dyDescent="0.35">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row>
    <row r="320" spans="1:31" ht="15.75" customHeight="1" x14ac:dyDescent="0.35">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row>
    <row r="321" spans="1:31" ht="15.75" customHeight="1" x14ac:dyDescent="0.35">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row>
    <row r="322" spans="1:31" ht="15.75" customHeight="1" x14ac:dyDescent="0.35">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row>
    <row r="323" spans="1:31" ht="15.75" customHeight="1" x14ac:dyDescent="0.35">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row>
    <row r="324" spans="1:31" ht="15.75" customHeight="1" x14ac:dyDescent="0.35">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row>
    <row r="325" spans="1:31" ht="15.75" customHeight="1" x14ac:dyDescent="0.35">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row>
    <row r="326" spans="1:31" ht="15.75" customHeight="1" x14ac:dyDescent="0.35">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row>
    <row r="327" spans="1:31" ht="15.75" customHeight="1" x14ac:dyDescent="0.35">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row>
    <row r="328" spans="1:31" ht="15.75" customHeight="1" x14ac:dyDescent="0.35">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row>
    <row r="329" spans="1:31" ht="15.75" customHeight="1" x14ac:dyDescent="0.35">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row>
    <row r="330" spans="1:31" ht="15.75" customHeight="1" x14ac:dyDescent="0.35">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row>
    <row r="331" spans="1:31" ht="15.75" customHeight="1" x14ac:dyDescent="0.35">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row>
    <row r="332" spans="1:31" ht="15.75" customHeight="1" x14ac:dyDescent="0.35">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row>
    <row r="333" spans="1:31" ht="15.75" customHeight="1" x14ac:dyDescent="0.35">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row>
    <row r="334" spans="1:31" ht="15.75" customHeight="1" x14ac:dyDescent="0.35">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row>
    <row r="335" spans="1:31" ht="15.75" customHeight="1" x14ac:dyDescent="0.35">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row>
    <row r="336" spans="1:31" ht="15.75" customHeight="1" x14ac:dyDescent="0.35">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row>
    <row r="337" spans="1:31" ht="15.75" customHeight="1" x14ac:dyDescent="0.35">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row>
    <row r="338" spans="1:31" ht="15.75" customHeight="1" x14ac:dyDescent="0.35">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row>
    <row r="339" spans="1:31" ht="15.75" customHeight="1" x14ac:dyDescent="0.35">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row>
    <row r="340" spans="1:31" ht="15.75" customHeight="1" x14ac:dyDescent="0.35">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row>
    <row r="341" spans="1:31" ht="15.75" customHeight="1" x14ac:dyDescent="0.35">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row>
    <row r="342" spans="1:31" ht="15.75" customHeight="1" x14ac:dyDescent="0.35">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row>
    <row r="343" spans="1:31" ht="15.75" customHeight="1" x14ac:dyDescent="0.35">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row>
    <row r="344" spans="1:31" ht="15.75" customHeight="1" x14ac:dyDescent="0.35">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row>
    <row r="345" spans="1:31" ht="15.75" customHeight="1" x14ac:dyDescent="0.35">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row>
    <row r="346" spans="1:31" ht="15.75" customHeight="1" x14ac:dyDescent="0.35">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row>
    <row r="347" spans="1:31" ht="15.75" customHeight="1" x14ac:dyDescent="0.35">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row>
    <row r="348" spans="1:31" ht="15.75" customHeight="1" x14ac:dyDescent="0.35">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row>
    <row r="349" spans="1:31" ht="15.75" customHeight="1" x14ac:dyDescent="0.35">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row>
    <row r="350" spans="1:31" ht="15.75" customHeight="1" x14ac:dyDescent="0.35">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row>
    <row r="351" spans="1:31" ht="15.75" customHeight="1" x14ac:dyDescent="0.35">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row>
    <row r="352" spans="1:31" ht="15.75" customHeight="1" x14ac:dyDescent="0.35">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row>
    <row r="353" spans="1:31" ht="15.75" customHeight="1" x14ac:dyDescent="0.35">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row>
    <row r="354" spans="1:31" ht="15.75" customHeight="1" x14ac:dyDescent="0.35">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row>
    <row r="355" spans="1:31" ht="15.75" customHeight="1" x14ac:dyDescent="0.35">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row>
    <row r="356" spans="1:31" ht="15.75" customHeight="1" x14ac:dyDescent="0.35">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row>
    <row r="357" spans="1:31" ht="15.75" customHeight="1" x14ac:dyDescent="0.35">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row>
    <row r="358" spans="1:31" ht="15.75" customHeight="1" x14ac:dyDescent="0.35">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row>
    <row r="359" spans="1:31" ht="15.75" customHeight="1" x14ac:dyDescent="0.35">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row>
    <row r="360" spans="1:31" ht="15.75" customHeight="1" x14ac:dyDescent="0.35">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row>
    <row r="361" spans="1:31" ht="15.75" customHeight="1" x14ac:dyDescent="0.35">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row>
    <row r="362" spans="1:31" ht="15.75" customHeight="1" x14ac:dyDescent="0.35">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row>
    <row r="363" spans="1:31" ht="15.75" customHeight="1" x14ac:dyDescent="0.35">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row>
    <row r="364" spans="1:31" ht="15.75" customHeight="1" x14ac:dyDescent="0.35">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row>
    <row r="365" spans="1:31" ht="15.75" customHeight="1" x14ac:dyDescent="0.35">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row>
    <row r="366" spans="1:31" ht="15.75" customHeight="1" x14ac:dyDescent="0.35">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row>
    <row r="367" spans="1:31" ht="15.75" customHeight="1" x14ac:dyDescent="0.35">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row>
    <row r="368" spans="1:31" ht="15.75" customHeight="1" x14ac:dyDescent="0.35">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row>
    <row r="369" spans="1:31" ht="15.75" customHeight="1" x14ac:dyDescent="0.35">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row>
    <row r="370" spans="1:31" ht="15.75" customHeight="1" x14ac:dyDescent="0.35">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row>
    <row r="371" spans="1:31" ht="15.75" customHeight="1" x14ac:dyDescent="0.35">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row>
    <row r="372" spans="1:31" ht="15.75" customHeight="1" x14ac:dyDescent="0.35">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row>
    <row r="373" spans="1:31" ht="15.75" customHeight="1" x14ac:dyDescent="0.35">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row>
    <row r="374" spans="1:31" ht="15.75" customHeight="1" x14ac:dyDescent="0.35">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row>
    <row r="375" spans="1:31" ht="15.75" customHeight="1" x14ac:dyDescent="0.35">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row>
    <row r="376" spans="1:31" ht="15.75" customHeight="1" x14ac:dyDescent="0.35">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row>
    <row r="377" spans="1:31" ht="15.75" customHeight="1" x14ac:dyDescent="0.35">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row>
    <row r="378" spans="1:31" ht="15.75" customHeight="1" x14ac:dyDescent="0.35">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row>
    <row r="379" spans="1:31" ht="15.75" customHeight="1" x14ac:dyDescent="0.35">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row>
    <row r="380" spans="1:31" ht="15.75" customHeight="1" x14ac:dyDescent="0.35">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row>
    <row r="381" spans="1:31" ht="15.75" customHeight="1" x14ac:dyDescent="0.35">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row>
    <row r="382" spans="1:31" ht="15.75" customHeight="1" x14ac:dyDescent="0.35">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row>
    <row r="383" spans="1:31" ht="15.75" customHeight="1" x14ac:dyDescent="0.35">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row>
    <row r="384" spans="1:31" ht="15.75" customHeight="1" x14ac:dyDescent="0.35">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row>
    <row r="385" spans="1:31" ht="15.75" customHeight="1" x14ac:dyDescent="0.35">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row>
    <row r="386" spans="1:31" ht="15.75" customHeight="1" x14ac:dyDescent="0.35">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row>
    <row r="387" spans="1:31" ht="15.75" customHeight="1" x14ac:dyDescent="0.35">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row>
    <row r="388" spans="1:31" ht="15.75" customHeight="1" x14ac:dyDescent="0.35">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row>
    <row r="389" spans="1:31" ht="15.75" customHeight="1" x14ac:dyDescent="0.35">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row>
    <row r="390" spans="1:31" ht="15.75" customHeight="1" x14ac:dyDescent="0.35">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row>
    <row r="391" spans="1:31" ht="15.75" customHeight="1" x14ac:dyDescent="0.35">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row>
    <row r="392" spans="1:31" ht="15.75" customHeight="1" x14ac:dyDescent="0.35">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row>
    <row r="393" spans="1:31" ht="15.75" customHeight="1" x14ac:dyDescent="0.35">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row>
    <row r="394" spans="1:31" ht="15.75" customHeight="1" x14ac:dyDescent="0.35">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row>
    <row r="395" spans="1:31" ht="15.75" customHeight="1" x14ac:dyDescent="0.35">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row>
    <row r="396" spans="1:31" ht="15.75" customHeight="1" x14ac:dyDescent="0.35">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row>
    <row r="397" spans="1:31" ht="15.75" customHeight="1" x14ac:dyDescent="0.35">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row>
    <row r="398" spans="1:31" ht="15.75" customHeight="1" x14ac:dyDescent="0.35">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row>
    <row r="399" spans="1:31" ht="15.75" customHeight="1" x14ac:dyDescent="0.35">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row>
    <row r="400" spans="1:31" ht="15.75" customHeight="1" x14ac:dyDescent="0.3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row>
    <row r="401" spans="1:31" ht="15.75" customHeight="1" x14ac:dyDescent="0.3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row>
    <row r="402" spans="1:31" ht="15.75" customHeight="1" x14ac:dyDescent="0.3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row>
    <row r="403" spans="1:31" ht="15.75" customHeight="1" x14ac:dyDescent="0.3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row>
    <row r="404" spans="1:31" ht="15.75" customHeight="1" x14ac:dyDescent="0.3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row>
    <row r="405" spans="1:31" ht="15.75" customHeight="1" x14ac:dyDescent="0.35">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row>
    <row r="406" spans="1:31" ht="15.75" customHeight="1" x14ac:dyDescent="0.35">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row>
    <row r="407" spans="1:31" ht="15.75" customHeight="1" x14ac:dyDescent="0.35">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row>
    <row r="408" spans="1:31" ht="15.75" customHeight="1" x14ac:dyDescent="0.35">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row>
    <row r="409" spans="1:31" ht="15.75" customHeight="1" x14ac:dyDescent="0.35">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row>
    <row r="410" spans="1:31" ht="15.75" customHeight="1" x14ac:dyDescent="0.35">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row>
    <row r="411" spans="1:31" ht="15.75" customHeight="1" x14ac:dyDescent="0.35">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row>
    <row r="412" spans="1:31" ht="15.75" customHeight="1" x14ac:dyDescent="0.35">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row>
    <row r="413" spans="1:31" ht="15.75" customHeight="1" x14ac:dyDescent="0.35">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row>
    <row r="414" spans="1:31" ht="15.75" customHeight="1" x14ac:dyDescent="0.35">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row>
    <row r="415" spans="1:31" ht="15.75" customHeight="1" x14ac:dyDescent="0.35">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row>
    <row r="416" spans="1:31" ht="15.75" customHeight="1" x14ac:dyDescent="0.35">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row>
    <row r="417" spans="1:31" ht="15.75" customHeight="1" x14ac:dyDescent="0.35">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row>
    <row r="418" spans="1:31" ht="15.75" customHeight="1" x14ac:dyDescent="0.35">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row>
    <row r="419" spans="1:31" ht="15.75" customHeight="1" x14ac:dyDescent="0.35">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row>
    <row r="420" spans="1:31" ht="15.75" customHeight="1" x14ac:dyDescent="0.35">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row>
    <row r="421" spans="1:31" ht="15.75" customHeight="1" x14ac:dyDescent="0.35">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row>
    <row r="422" spans="1:31" ht="15.75" customHeight="1" x14ac:dyDescent="0.35">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row>
    <row r="423" spans="1:31" ht="15.75" customHeight="1" x14ac:dyDescent="0.35">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row>
    <row r="424" spans="1:31" ht="15.75" customHeight="1" x14ac:dyDescent="0.35">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row>
    <row r="425" spans="1:31" ht="15.75" customHeight="1" x14ac:dyDescent="0.35">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row>
    <row r="426" spans="1:31" ht="15.75" customHeight="1" x14ac:dyDescent="0.35">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row>
    <row r="427" spans="1:31" ht="15.75" customHeight="1" x14ac:dyDescent="0.35">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row>
    <row r="428" spans="1:31" ht="15.75" customHeight="1" x14ac:dyDescent="0.35">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row>
    <row r="429" spans="1:31" ht="15.75" customHeight="1" x14ac:dyDescent="0.35">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row>
    <row r="430" spans="1:31" ht="15.75" customHeight="1" x14ac:dyDescent="0.35">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row>
    <row r="431" spans="1:31" ht="15.75" customHeight="1" x14ac:dyDescent="0.35">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row>
    <row r="432" spans="1:31" ht="15.75" customHeight="1" x14ac:dyDescent="0.35">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row>
    <row r="433" spans="1:31" ht="15.75" customHeight="1" x14ac:dyDescent="0.35">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row>
    <row r="434" spans="1:31" ht="15.75" customHeight="1" x14ac:dyDescent="0.35">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row>
    <row r="435" spans="1:31" ht="15.75" customHeight="1" x14ac:dyDescent="0.35">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row>
    <row r="436" spans="1:31" ht="15.75" customHeight="1" x14ac:dyDescent="0.35">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row>
    <row r="437" spans="1:31" ht="15.75" customHeight="1" x14ac:dyDescent="0.35">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row>
    <row r="438" spans="1:31" ht="15.75" customHeight="1" x14ac:dyDescent="0.35">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row>
    <row r="439" spans="1:31" ht="15.75" customHeight="1" x14ac:dyDescent="0.35">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row>
    <row r="440" spans="1:31" ht="15.75" customHeight="1" x14ac:dyDescent="0.35">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row>
    <row r="441" spans="1:31" ht="15.75" customHeight="1" x14ac:dyDescent="0.35">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row>
    <row r="442" spans="1:31" ht="15.75" customHeight="1" x14ac:dyDescent="0.35">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row>
    <row r="443" spans="1:31" ht="15.75" customHeight="1" x14ac:dyDescent="0.35">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row>
    <row r="444" spans="1:31" ht="15.75" customHeight="1" x14ac:dyDescent="0.35">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row>
    <row r="445" spans="1:31" ht="15.75" customHeight="1" x14ac:dyDescent="0.35">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row>
    <row r="446" spans="1:31" ht="15.75" customHeight="1" x14ac:dyDescent="0.35">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row>
    <row r="447" spans="1:31" ht="15.75" customHeight="1" x14ac:dyDescent="0.35">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row>
    <row r="448" spans="1:31" ht="15.75" customHeight="1" x14ac:dyDescent="0.35">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row>
    <row r="449" spans="1:31" ht="15.75" customHeight="1" x14ac:dyDescent="0.35">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row>
    <row r="450" spans="1:31" ht="15.75" customHeight="1" x14ac:dyDescent="0.35">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row>
    <row r="451" spans="1:31" ht="15.75" customHeight="1" x14ac:dyDescent="0.35">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row>
    <row r="452" spans="1:31" ht="15.75" customHeight="1" x14ac:dyDescent="0.35">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row>
    <row r="453" spans="1:31" ht="15.75" customHeight="1" x14ac:dyDescent="0.35">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row>
    <row r="454" spans="1:31" ht="15.75" customHeight="1" x14ac:dyDescent="0.35">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row>
    <row r="455" spans="1:31" ht="15.75" customHeight="1" x14ac:dyDescent="0.35">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row>
    <row r="456" spans="1:31" ht="15.75" customHeight="1" x14ac:dyDescent="0.35">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row>
    <row r="457" spans="1:31" ht="15.75" customHeight="1" x14ac:dyDescent="0.35">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row>
    <row r="458" spans="1:31" ht="15.75" customHeight="1" x14ac:dyDescent="0.35">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row>
    <row r="459" spans="1:31" ht="15.75" customHeight="1" x14ac:dyDescent="0.35">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row>
    <row r="460" spans="1:31" ht="15.75" customHeight="1" x14ac:dyDescent="0.35">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row>
    <row r="461" spans="1:31" ht="15.75" customHeight="1" x14ac:dyDescent="0.35">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row>
    <row r="462" spans="1:31" ht="15.75" customHeight="1" x14ac:dyDescent="0.35">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row>
    <row r="463" spans="1:31" ht="15.75" customHeight="1" x14ac:dyDescent="0.35">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row>
    <row r="464" spans="1:31" ht="15.75" customHeight="1" x14ac:dyDescent="0.35">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row>
    <row r="465" spans="1:31" ht="15.75" customHeight="1" x14ac:dyDescent="0.35">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row>
    <row r="466" spans="1:31" ht="15.75" customHeight="1" x14ac:dyDescent="0.35">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row>
    <row r="467" spans="1:31" ht="15.75" customHeight="1" x14ac:dyDescent="0.35">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row>
    <row r="468" spans="1:31" ht="15.75" customHeight="1" x14ac:dyDescent="0.35">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row>
    <row r="469" spans="1:31" ht="15.75" customHeight="1" x14ac:dyDescent="0.35">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row>
    <row r="470" spans="1:31" ht="15.75" customHeight="1" x14ac:dyDescent="0.35">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row>
    <row r="471" spans="1:31" ht="15.75" customHeight="1" x14ac:dyDescent="0.35">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row>
    <row r="472" spans="1:31" ht="15.75" customHeight="1" x14ac:dyDescent="0.35">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row>
    <row r="473" spans="1:31" ht="15.75" customHeight="1" x14ac:dyDescent="0.35">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row>
    <row r="474" spans="1:31" ht="15.75" customHeight="1" x14ac:dyDescent="0.35">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row>
    <row r="475" spans="1:31" ht="15.75" customHeight="1" x14ac:dyDescent="0.35">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row>
    <row r="476" spans="1:31" ht="15.75" customHeight="1" x14ac:dyDescent="0.35">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row>
    <row r="477" spans="1:31" ht="15.75" customHeight="1" x14ac:dyDescent="0.35">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row>
    <row r="478" spans="1:31" ht="15.75" customHeight="1" x14ac:dyDescent="0.35">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row>
    <row r="479" spans="1:31" ht="15.75" customHeight="1" x14ac:dyDescent="0.35">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row>
    <row r="480" spans="1:31" ht="15.75" customHeight="1" x14ac:dyDescent="0.35">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row>
    <row r="481" spans="1:31" ht="15.75" customHeight="1" x14ac:dyDescent="0.35">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row>
    <row r="482" spans="1:31" ht="15.75" customHeight="1" x14ac:dyDescent="0.35">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row>
    <row r="483" spans="1:31" ht="15.75" customHeight="1" x14ac:dyDescent="0.35">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row>
    <row r="484" spans="1:31" ht="15.75" customHeight="1" x14ac:dyDescent="0.35">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row>
    <row r="485" spans="1:31" ht="15.75" customHeight="1" x14ac:dyDescent="0.35">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row>
    <row r="486" spans="1:31" ht="15.75" customHeight="1" x14ac:dyDescent="0.35">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row>
    <row r="487" spans="1:31" ht="15.75" customHeight="1" x14ac:dyDescent="0.35">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row>
    <row r="488" spans="1:31" ht="15.75" customHeight="1" x14ac:dyDescent="0.35">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row>
    <row r="489" spans="1:31" ht="15.75" customHeight="1" x14ac:dyDescent="0.35">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row>
    <row r="490" spans="1:31" ht="15.75" customHeight="1" x14ac:dyDescent="0.35">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row>
    <row r="491" spans="1:31" ht="15.75" customHeight="1" x14ac:dyDescent="0.35">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row>
    <row r="492" spans="1:31" ht="15.75" customHeight="1" x14ac:dyDescent="0.35">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row>
    <row r="493" spans="1:31" ht="15.75" customHeight="1" x14ac:dyDescent="0.35">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row>
    <row r="494" spans="1:31" ht="15.75" customHeight="1" x14ac:dyDescent="0.35">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row>
    <row r="495" spans="1:31" ht="15.75" customHeight="1" x14ac:dyDescent="0.35">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row>
    <row r="496" spans="1:31" ht="15.75" customHeight="1" x14ac:dyDescent="0.35">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row>
    <row r="497" spans="1:31" ht="15.75" customHeight="1" x14ac:dyDescent="0.35">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row>
    <row r="498" spans="1:31" ht="15.75" customHeight="1" x14ac:dyDescent="0.35">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row>
    <row r="499" spans="1:31" ht="15.75" customHeight="1" x14ac:dyDescent="0.35">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row>
    <row r="500" spans="1:31" ht="15.75" customHeight="1" x14ac:dyDescent="0.35">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row>
    <row r="501" spans="1:31" ht="15.75" customHeight="1" x14ac:dyDescent="0.35">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row>
    <row r="502" spans="1:31" ht="15.75" customHeight="1" x14ac:dyDescent="0.35">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row>
    <row r="503" spans="1:31" ht="15.75" customHeight="1" x14ac:dyDescent="0.35">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row>
    <row r="504" spans="1:31" ht="15.75" customHeight="1" x14ac:dyDescent="0.35">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row>
    <row r="505" spans="1:31" ht="15.75" customHeight="1" x14ac:dyDescent="0.35">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row>
    <row r="506" spans="1:31" ht="15.75" customHeight="1" x14ac:dyDescent="0.35">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row>
    <row r="507" spans="1:31" ht="15.75" customHeight="1" x14ac:dyDescent="0.35">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row>
    <row r="508" spans="1:31" ht="15.75" customHeight="1" x14ac:dyDescent="0.35">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row>
    <row r="509" spans="1:31" ht="15.75" customHeight="1" x14ac:dyDescent="0.35">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row>
    <row r="510" spans="1:31" ht="15.75" customHeight="1" x14ac:dyDescent="0.35">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row>
    <row r="511" spans="1:31" ht="15.75" customHeight="1" x14ac:dyDescent="0.35">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row>
    <row r="512" spans="1:31" ht="15.75" customHeight="1" x14ac:dyDescent="0.35">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row>
    <row r="513" spans="1:31" ht="15.75" customHeight="1" x14ac:dyDescent="0.35">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row>
    <row r="514" spans="1:31" ht="15.75" customHeight="1" x14ac:dyDescent="0.35">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row>
    <row r="515" spans="1:31" ht="15.75" customHeight="1" x14ac:dyDescent="0.35">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row>
    <row r="516" spans="1:31" ht="15.75" customHeight="1" x14ac:dyDescent="0.35">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row>
    <row r="517" spans="1:31" ht="15.75" customHeight="1" x14ac:dyDescent="0.35">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row>
    <row r="518" spans="1:31" ht="15.75" customHeight="1" x14ac:dyDescent="0.35">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row>
    <row r="519" spans="1:31" ht="15.75" customHeight="1" x14ac:dyDescent="0.35">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row>
    <row r="520" spans="1:31" ht="15.75" customHeight="1" x14ac:dyDescent="0.35">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row>
    <row r="521" spans="1:31" ht="15.75" customHeight="1" x14ac:dyDescent="0.35">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row>
    <row r="522" spans="1:31" ht="15.75" customHeight="1" x14ac:dyDescent="0.35">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row>
    <row r="523" spans="1:31" ht="15.75" customHeight="1" x14ac:dyDescent="0.35">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row>
    <row r="524" spans="1:31" ht="15.75" customHeight="1" x14ac:dyDescent="0.35">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row>
    <row r="525" spans="1:31" ht="15.75" customHeight="1" x14ac:dyDescent="0.35">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row>
    <row r="526" spans="1:31" ht="15.75" customHeight="1" x14ac:dyDescent="0.35">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row>
    <row r="527" spans="1:31" ht="15.75" customHeight="1" x14ac:dyDescent="0.35">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row>
    <row r="528" spans="1:31" ht="15.75" customHeight="1" x14ac:dyDescent="0.35">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row>
    <row r="529" spans="1:31" ht="15.75" customHeight="1" x14ac:dyDescent="0.35">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row>
    <row r="530" spans="1:31" ht="15.75" customHeight="1" x14ac:dyDescent="0.35">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row>
    <row r="531" spans="1:31" ht="15.75" customHeight="1" x14ac:dyDescent="0.35">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row>
    <row r="532" spans="1:31" ht="15.75" customHeight="1" x14ac:dyDescent="0.35">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row>
    <row r="533" spans="1:31" ht="15.75" customHeight="1" x14ac:dyDescent="0.35">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row>
    <row r="534" spans="1:31" ht="15.75" customHeight="1" x14ac:dyDescent="0.35">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row>
    <row r="535" spans="1:31" ht="15.75" customHeight="1" x14ac:dyDescent="0.35">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row>
    <row r="536" spans="1:31" ht="15.75" customHeight="1" x14ac:dyDescent="0.35">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row>
    <row r="537" spans="1:31" ht="15.75" customHeight="1" x14ac:dyDescent="0.35">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row>
    <row r="538" spans="1:31" ht="15.75" customHeight="1" x14ac:dyDescent="0.35">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row>
    <row r="539" spans="1:31" ht="15.75" customHeight="1" x14ac:dyDescent="0.35">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row>
    <row r="540" spans="1:31" ht="15.75" customHeight="1" x14ac:dyDescent="0.35">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row>
    <row r="541" spans="1:31" ht="15.75" customHeight="1" x14ac:dyDescent="0.35">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row>
    <row r="542" spans="1:31" ht="15.75" customHeight="1" x14ac:dyDescent="0.35">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row>
    <row r="543" spans="1:31" ht="15.75" customHeight="1" x14ac:dyDescent="0.35">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row>
    <row r="544" spans="1:31" ht="15.75" customHeight="1" x14ac:dyDescent="0.35">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row>
    <row r="545" spans="1:31" ht="15.75" customHeight="1" x14ac:dyDescent="0.35">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row>
    <row r="546" spans="1:31" ht="15.75" customHeight="1" x14ac:dyDescent="0.35">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row>
    <row r="547" spans="1:31" ht="15.75" customHeight="1" x14ac:dyDescent="0.35">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row>
    <row r="548" spans="1:31" ht="15.75" customHeight="1" x14ac:dyDescent="0.35">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row>
    <row r="549" spans="1:31" ht="15.75" customHeight="1" x14ac:dyDescent="0.35">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row>
    <row r="550" spans="1:31" ht="15.75" customHeight="1" x14ac:dyDescent="0.35">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row>
    <row r="551" spans="1:31" ht="15.75" customHeight="1" x14ac:dyDescent="0.35">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row>
    <row r="552" spans="1:31" ht="15.75" customHeight="1" x14ac:dyDescent="0.35">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row>
    <row r="553" spans="1:31" ht="15.75" customHeight="1" x14ac:dyDescent="0.35">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row>
    <row r="554" spans="1:31" ht="15.75" customHeight="1" x14ac:dyDescent="0.35">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row>
    <row r="555" spans="1:31" ht="15.75" customHeight="1" x14ac:dyDescent="0.35">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row>
    <row r="556" spans="1:31" ht="15.75" customHeight="1" x14ac:dyDescent="0.35">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row>
    <row r="557" spans="1:31" ht="15.75" customHeight="1" x14ac:dyDescent="0.35">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row>
    <row r="558" spans="1:31" ht="15.75" customHeight="1" x14ac:dyDescent="0.35">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row>
    <row r="559" spans="1:31" ht="15.75" customHeight="1" x14ac:dyDescent="0.35">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row>
    <row r="560" spans="1:31" ht="15.75" customHeight="1" x14ac:dyDescent="0.35">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row>
    <row r="561" spans="1:31" ht="15.75" customHeight="1" x14ac:dyDescent="0.35">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row>
    <row r="562" spans="1:31" ht="15.75" customHeight="1" x14ac:dyDescent="0.35">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row>
    <row r="563" spans="1:31" ht="15.75" customHeight="1" x14ac:dyDescent="0.35">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row>
    <row r="564" spans="1:31" ht="15.75" customHeight="1" x14ac:dyDescent="0.35">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row>
    <row r="565" spans="1:31" ht="15.75" customHeight="1" x14ac:dyDescent="0.35">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row>
    <row r="566" spans="1:31" ht="15.75" customHeight="1" x14ac:dyDescent="0.35">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row>
    <row r="567" spans="1:31" ht="15.75" customHeight="1" x14ac:dyDescent="0.35">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row>
    <row r="568" spans="1:31" ht="15.75" customHeight="1" x14ac:dyDescent="0.35">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row>
    <row r="569" spans="1:31" ht="15.75" customHeight="1" x14ac:dyDescent="0.35">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row>
    <row r="570" spans="1:31" ht="15.75" customHeight="1" x14ac:dyDescent="0.35">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row>
    <row r="571" spans="1:31" ht="15.75" customHeight="1" x14ac:dyDescent="0.35">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row>
    <row r="572" spans="1:31" ht="15.75" customHeight="1" x14ac:dyDescent="0.35">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row>
    <row r="573" spans="1:31" ht="15.75" customHeight="1" x14ac:dyDescent="0.35">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row>
    <row r="574" spans="1:31" ht="15.75" customHeight="1" x14ac:dyDescent="0.35">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row>
    <row r="575" spans="1:31" ht="15.75" customHeight="1" x14ac:dyDescent="0.35">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row>
    <row r="576" spans="1:31" ht="15.75" customHeight="1" x14ac:dyDescent="0.35">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row>
    <row r="577" spans="1:31" ht="15.75" customHeight="1" x14ac:dyDescent="0.35">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row>
    <row r="578" spans="1:31" ht="15.75" customHeight="1" x14ac:dyDescent="0.35">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row>
    <row r="579" spans="1:31" ht="15.75" customHeight="1" x14ac:dyDescent="0.35">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row>
    <row r="580" spans="1:31" ht="15.75" customHeight="1" x14ac:dyDescent="0.35">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row>
    <row r="581" spans="1:31" ht="15.75" customHeight="1" x14ac:dyDescent="0.35">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row>
    <row r="582" spans="1:31" ht="15.75" customHeight="1" x14ac:dyDescent="0.35">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row>
    <row r="583" spans="1:31" ht="15.75" customHeight="1" x14ac:dyDescent="0.35">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row>
    <row r="584" spans="1:31" ht="15.75" customHeight="1" x14ac:dyDescent="0.35">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row>
    <row r="585" spans="1:31" ht="15.75" customHeight="1" x14ac:dyDescent="0.35">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row>
    <row r="586" spans="1:31" ht="15.75" customHeight="1" x14ac:dyDescent="0.35">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row>
    <row r="587" spans="1:31" ht="15.75" customHeight="1" x14ac:dyDescent="0.35">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row>
    <row r="588" spans="1:31" ht="15.75" customHeight="1" x14ac:dyDescent="0.35">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row>
    <row r="589" spans="1:31" ht="15.75" customHeight="1" x14ac:dyDescent="0.35">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row>
    <row r="590" spans="1:31" ht="15.75" customHeight="1" x14ac:dyDescent="0.35">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row>
    <row r="591" spans="1:31" ht="15.75" customHeight="1" x14ac:dyDescent="0.35">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row>
    <row r="592" spans="1:31" ht="15.75" customHeight="1" x14ac:dyDescent="0.35">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row>
    <row r="593" spans="1:31" ht="15.75" customHeight="1" x14ac:dyDescent="0.35">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row>
    <row r="594" spans="1:31" ht="15.75" customHeight="1" x14ac:dyDescent="0.35">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row>
    <row r="595" spans="1:31" ht="15.75" customHeight="1" x14ac:dyDescent="0.35">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row>
    <row r="596" spans="1:31" ht="15.75" customHeight="1" x14ac:dyDescent="0.35">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row>
    <row r="597" spans="1:31" ht="15.75" customHeight="1" x14ac:dyDescent="0.35">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row>
    <row r="598" spans="1:31" ht="15.75" customHeight="1" x14ac:dyDescent="0.35">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row>
    <row r="599" spans="1:31" ht="15.75" customHeight="1" x14ac:dyDescent="0.35">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row>
    <row r="600" spans="1:31" ht="15.75" customHeight="1" x14ac:dyDescent="0.35">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row>
    <row r="601" spans="1:31" ht="15.75" customHeight="1" x14ac:dyDescent="0.35">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row>
    <row r="602" spans="1:31" ht="15.75" customHeight="1" x14ac:dyDescent="0.35">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row>
    <row r="603" spans="1:31" ht="15.75" customHeight="1" x14ac:dyDescent="0.35">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row>
    <row r="604" spans="1:31" ht="15.75" customHeight="1" x14ac:dyDescent="0.35">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row>
    <row r="605" spans="1:31" ht="15.75" customHeight="1" x14ac:dyDescent="0.35">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row>
    <row r="606" spans="1:31" ht="15.75" customHeight="1" x14ac:dyDescent="0.35">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row>
    <row r="607" spans="1:31" ht="15.75" customHeight="1" x14ac:dyDescent="0.35">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row>
    <row r="608" spans="1:31" ht="15.75" customHeight="1" x14ac:dyDescent="0.35">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row>
    <row r="609" spans="1:31" ht="15.75" customHeight="1" x14ac:dyDescent="0.35">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row>
    <row r="610" spans="1:31" ht="15.75" customHeight="1" x14ac:dyDescent="0.35">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row>
    <row r="611" spans="1:31" ht="15.75" customHeight="1" x14ac:dyDescent="0.35">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row>
    <row r="612" spans="1:31" ht="15.75" customHeight="1" x14ac:dyDescent="0.35">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row>
    <row r="613" spans="1:31" ht="15.75" customHeight="1" x14ac:dyDescent="0.35">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row>
    <row r="614" spans="1:31" ht="15.75" customHeight="1" x14ac:dyDescent="0.35">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row>
    <row r="615" spans="1:31" ht="15.75" customHeight="1" x14ac:dyDescent="0.35">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row>
    <row r="616" spans="1:31" ht="15.75" customHeight="1" x14ac:dyDescent="0.35">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row>
    <row r="617" spans="1:31" ht="15.75" customHeight="1" x14ac:dyDescent="0.35">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row>
    <row r="618" spans="1:31" ht="15.75" customHeight="1" x14ac:dyDescent="0.35">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row>
    <row r="619" spans="1:31" ht="15.75" customHeight="1" x14ac:dyDescent="0.35">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row>
    <row r="620" spans="1:31" ht="15.75" customHeight="1" x14ac:dyDescent="0.35">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row>
    <row r="621" spans="1:31" ht="15.75" customHeight="1" x14ac:dyDescent="0.35">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row>
    <row r="622" spans="1:31" ht="15.75" customHeight="1" x14ac:dyDescent="0.35">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row>
    <row r="623" spans="1:31" ht="15.75" customHeight="1" x14ac:dyDescent="0.35">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row>
    <row r="624" spans="1:31" ht="15.75" customHeight="1" x14ac:dyDescent="0.35">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row>
    <row r="625" spans="1:31" ht="15.75" customHeight="1" x14ac:dyDescent="0.35">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row>
    <row r="626" spans="1:31" ht="15.75" customHeight="1" x14ac:dyDescent="0.35">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row>
    <row r="627" spans="1:31" ht="15.75" customHeight="1" x14ac:dyDescent="0.35">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row>
    <row r="628" spans="1:31" ht="15.75" customHeight="1" x14ac:dyDescent="0.35">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row>
    <row r="629" spans="1:31" ht="15.75" customHeight="1" x14ac:dyDescent="0.35">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row>
    <row r="630" spans="1:31" ht="15.75" customHeight="1" x14ac:dyDescent="0.35">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row>
    <row r="631" spans="1:31" ht="15.75" customHeight="1" x14ac:dyDescent="0.35">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row>
    <row r="632" spans="1:31" ht="15.75" customHeight="1" x14ac:dyDescent="0.35">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row>
    <row r="633" spans="1:31" ht="15.75" customHeight="1" x14ac:dyDescent="0.35">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row>
    <row r="634" spans="1:31" ht="15.75" customHeight="1" x14ac:dyDescent="0.35">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row>
    <row r="635" spans="1:31" ht="15.75" customHeight="1" x14ac:dyDescent="0.35">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row>
    <row r="636" spans="1:31" ht="15.75" customHeight="1" x14ac:dyDescent="0.35">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row>
    <row r="637" spans="1:31" ht="15.75" customHeight="1" x14ac:dyDescent="0.35">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row>
    <row r="638" spans="1:31" ht="15.75" customHeight="1" x14ac:dyDescent="0.35">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row>
    <row r="639" spans="1:31" ht="15.75" customHeight="1" x14ac:dyDescent="0.35">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row>
    <row r="640" spans="1:31" ht="15.75" customHeight="1" x14ac:dyDescent="0.35">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row>
    <row r="641" spans="1:31" ht="15.75" customHeight="1" x14ac:dyDescent="0.35">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row>
    <row r="642" spans="1:31" ht="15.75" customHeight="1" x14ac:dyDescent="0.35">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row>
    <row r="643" spans="1:31" ht="15.75" customHeight="1" x14ac:dyDescent="0.35">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row>
    <row r="644" spans="1:31" ht="15.75" customHeight="1" x14ac:dyDescent="0.35">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row>
    <row r="645" spans="1:31" ht="15.75" customHeight="1" x14ac:dyDescent="0.35">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row>
    <row r="646" spans="1:31" ht="15.75" customHeight="1" x14ac:dyDescent="0.35">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row>
    <row r="647" spans="1:31" ht="15.75" customHeight="1" x14ac:dyDescent="0.35">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row>
    <row r="648" spans="1:31" ht="15.75" customHeight="1" x14ac:dyDescent="0.35">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row>
    <row r="649" spans="1:31" ht="15.75" customHeight="1" x14ac:dyDescent="0.35">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row>
    <row r="650" spans="1:31" ht="15.75" customHeight="1" x14ac:dyDescent="0.35">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row>
    <row r="651" spans="1:31" ht="15.75" customHeight="1" x14ac:dyDescent="0.35">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row>
    <row r="652" spans="1:31" ht="15.75" customHeight="1" x14ac:dyDescent="0.35">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row>
    <row r="653" spans="1:31" ht="15.75" customHeight="1" x14ac:dyDescent="0.35">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row>
    <row r="654" spans="1:31" ht="15.75" customHeight="1" x14ac:dyDescent="0.35">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row>
    <row r="655" spans="1:31" ht="15.75" customHeight="1" x14ac:dyDescent="0.35">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row>
    <row r="656" spans="1:31" ht="15.75" customHeight="1" x14ac:dyDescent="0.35">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row>
    <row r="657" spans="1:31" ht="15.75" customHeight="1" x14ac:dyDescent="0.35">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row>
    <row r="658" spans="1:31" ht="15.75" customHeight="1" x14ac:dyDescent="0.35">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row>
    <row r="659" spans="1:31" ht="15.75" customHeight="1" x14ac:dyDescent="0.35">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row>
    <row r="660" spans="1:31" ht="15.75" customHeight="1" x14ac:dyDescent="0.35">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row>
    <row r="661" spans="1:31" ht="15.75" customHeight="1" x14ac:dyDescent="0.35">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row>
    <row r="662" spans="1:31" ht="15.75" customHeight="1" x14ac:dyDescent="0.35">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row>
    <row r="663" spans="1:31" ht="15.75" customHeight="1" x14ac:dyDescent="0.35">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row>
    <row r="664" spans="1:31" ht="15.75" customHeight="1" x14ac:dyDescent="0.35">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row>
    <row r="665" spans="1:31" ht="15.75" customHeight="1" x14ac:dyDescent="0.35">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row>
    <row r="666" spans="1:31" ht="15.75" customHeight="1" x14ac:dyDescent="0.35">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row>
    <row r="667" spans="1:31" ht="15.75" customHeight="1" x14ac:dyDescent="0.35">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row>
    <row r="668" spans="1:31" ht="15.75" customHeight="1" x14ac:dyDescent="0.35">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row>
    <row r="669" spans="1:31" ht="15.75" customHeight="1" x14ac:dyDescent="0.35">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row>
    <row r="670" spans="1:31" ht="15.75" customHeight="1" x14ac:dyDescent="0.35">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row>
    <row r="671" spans="1:31" ht="15.75" customHeight="1" x14ac:dyDescent="0.35">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row>
    <row r="672" spans="1:31" ht="15.75" customHeight="1" x14ac:dyDescent="0.35">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row>
    <row r="673" spans="1:31" ht="15.75" customHeight="1" x14ac:dyDescent="0.35">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row>
    <row r="674" spans="1:31" ht="15.75" customHeight="1" x14ac:dyDescent="0.35">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row>
    <row r="675" spans="1:31" ht="15.75" customHeight="1" x14ac:dyDescent="0.35">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row>
    <row r="676" spans="1:31" ht="15.75" customHeight="1" x14ac:dyDescent="0.35">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row>
    <row r="677" spans="1:31" ht="15.75" customHeight="1" x14ac:dyDescent="0.35">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row>
    <row r="678" spans="1:31" ht="15.75" customHeight="1" x14ac:dyDescent="0.35">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row>
    <row r="679" spans="1:31" ht="15.75" customHeight="1" x14ac:dyDescent="0.35">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row>
    <row r="680" spans="1:31" ht="15.75" customHeight="1" x14ac:dyDescent="0.35">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row>
    <row r="681" spans="1:31" ht="15.75" customHeight="1" x14ac:dyDescent="0.35">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row>
    <row r="682" spans="1:31" ht="15.75" customHeight="1" x14ac:dyDescent="0.35">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row>
    <row r="683" spans="1:31" ht="15.75" customHeight="1" x14ac:dyDescent="0.35">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row>
    <row r="684" spans="1:31" ht="15.75" customHeight="1" x14ac:dyDescent="0.35">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row>
    <row r="685" spans="1:31" ht="15.75" customHeight="1" x14ac:dyDescent="0.35">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row>
    <row r="686" spans="1:31" ht="15.75" customHeight="1" x14ac:dyDescent="0.35">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row>
    <row r="687" spans="1:31" ht="15.75" customHeight="1" x14ac:dyDescent="0.35">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row>
    <row r="688" spans="1:31" ht="15.75" customHeight="1" x14ac:dyDescent="0.35">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row>
    <row r="689" spans="1:31" ht="15.75" customHeight="1" x14ac:dyDescent="0.35">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row>
    <row r="690" spans="1:31" ht="15.75" customHeight="1" x14ac:dyDescent="0.35">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row>
    <row r="691" spans="1:31" ht="15.75" customHeight="1" x14ac:dyDescent="0.35">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row>
    <row r="692" spans="1:31" ht="15.75" customHeight="1" x14ac:dyDescent="0.35">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row>
    <row r="693" spans="1:31" ht="15.75" customHeight="1" x14ac:dyDescent="0.35">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row>
    <row r="694" spans="1:31" ht="15.75" customHeight="1" x14ac:dyDescent="0.35">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row>
    <row r="695" spans="1:31" ht="15.75" customHeight="1" x14ac:dyDescent="0.35">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row>
    <row r="696" spans="1:31" ht="15.75" customHeight="1" x14ac:dyDescent="0.35">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row>
    <row r="697" spans="1:31" ht="15.75" customHeight="1" x14ac:dyDescent="0.35">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row>
    <row r="698" spans="1:31" ht="15.75" customHeight="1" x14ac:dyDescent="0.35">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row>
    <row r="699" spans="1:31" ht="15.75" customHeight="1" x14ac:dyDescent="0.35">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row>
    <row r="700" spans="1:31" ht="15.75" customHeight="1" x14ac:dyDescent="0.35">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row>
    <row r="701" spans="1:31" ht="15.75" customHeight="1" x14ac:dyDescent="0.35">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row>
    <row r="702" spans="1:31" ht="15.75" customHeight="1" x14ac:dyDescent="0.35">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row>
    <row r="703" spans="1:31" ht="15.75" customHeight="1" x14ac:dyDescent="0.35">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row>
    <row r="704" spans="1:31" ht="15.75" customHeight="1" x14ac:dyDescent="0.35">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row>
    <row r="705" spans="1:31" ht="15.75" customHeight="1" x14ac:dyDescent="0.35">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row>
    <row r="706" spans="1:31" ht="15.75" customHeight="1" x14ac:dyDescent="0.35">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row>
    <row r="707" spans="1:31" ht="15.75" customHeight="1" x14ac:dyDescent="0.35">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row>
    <row r="708" spans="1:31" ht="15.75" customHeight="1" x14ac:dyDescent="0.35">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row>
    <row r="709" spans="1:31" ht="15.75" customHeight="1" x14ac:dyDescent="0.35">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row>
    <row r="710" spans="1:31" ht="15.75" customHeight="1" x14ac:dyDescent="0.35">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row>
    <row r="711" spans="1:31" ht="15.75" customHeight="1" x14ac:dyDescent="0.35">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row>
    <row r="712" spans="1:31" ht="15.75" customHeight="1" x14ac:dyDescent="0.35">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row>
    <row r="713" spans="1:31" ht="15.75" customHeight="1" x14ac:dyDescent="0.35">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row>
    <row r="714" spans="1:31" ht="15.75" customHeight="1" x14ac:dyDescent="0.35">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row>
    <row r="715" spans="1:31" ht="15.75" customHeight="1" x14ac:dyDescent="0.35">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row>
    <row r="716" spans="1:31" ht="15.75" customHeight="1" x14ac:dyDescent="0.35">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row>
    <row r="717" spans="1:31" ht="15.75" customHeight="1" x14ac:dyDescent="0.35">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row>
    <row r="718" spans="1:31" ht="15.75" customHeight="1" x14ac:dyDescent="0.35">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row>
    <row r="719" spans="1:31" ht="15.75" customHeight="1" x14ac:dyDescent="0.35">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row>
    <row r="720" spans="1:31" ht="15.75" customHeight="1" x14ac:dyDescent="0.35">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row>
    <row r="721" spans="1:31" ht="15.75" customHeight="1" x14ac:dyDescent="0.35">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row>
    <row r="722" spans="1:31" ht="15.75" customHeight="1" x14ac:dyDescent="0.35">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row>
    <row r="723" spans="1:31" ht="15.75" customHeight="1" x14ac:dyDescent="0.35">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row>
    <row r="724" spans="1:31" ht="15.75" customHeight="1" x14ac:dyDescent="0.35">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row>
    <row r="725" spans="1:31" ht="15.75" customHeight="1" x14ac:dyDescent="0.35">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row>
    <row r="726" spans="1:31" ht="15.75" customHeight="1" x14ac:dyDescent="0.35">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row>
    <row r="727" spans="1:31" ht="15.75" customHeight="1" x14ac:dyDescent="0.35">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row>
    <row r="728" spans="1:31" ht="15.75" customHeight="1" x14ac:dyDescent="0.35">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row>
    <row r="729" spans="1:31" ht="15.75" customHeight="1" x14ac:dyDescent="0.35">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row>
    <row r="730" spans="1:31" ht="15.75" customHeight="1" x14ac:dyDescent="0.35">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row>
    <row r="731" spans="1:31" ht="15.75" customHeight="1" x14ac:dyDescent="0.35">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row>
    <row r="732" spans="1:31" ht="15.75" customHeight="1" x14ac:dyDescent="0.35">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row>
    <row r="733" spans="1:31" ht="15.75" customHeight="1" x14ac:dyDescent="0.35">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row>
    <row r="734" spans="1:31" ht="15.75" customHeight="1" x14ac:dyDescent="0.35">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row>
    <row r="735" spans="1:31" ht="15.75" customHeight="1" x14ac:dyDescent="0.35">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row>
    <row r="736" spans="1:31" ht="15.75" customHeight="1" x14ac:dyDescent="0.35">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row>
    <row r="737" spans="1:31" ht="15.75" customHeight="1" x14ac:dyDescent="0.35">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row>
    <row r="738" spans="1:31" ht="15.75" customHeight="1" x14ac:dyDescent="0.35">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row>
    <row r="739" spans="1:31" ht="15.75" customHeight="1" x14ac:dyDescent="0.35">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row>
    <row r="740" spans="1:31" ht="15.75" customHeight="1" x14ac:dyDescent="0.35">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row>
    <row r="741" spans="1:31" ht="15.75" customHeight="1" x14ac:dyDescent="0.35">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row>
    <row r="742" spans="1:31" ht="15.75" customHeight="1" x14ac:dyDescent="0.35">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row>
    <row r="743" spans="1:31" ht="15.75" customHeight="1" x14ac:dyDescent="0.35">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row>
    <row r="744" spans="1:31" ht="15.75" customHeight="1" x14ac:dyDescent="0.35">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row>
    <row r="745" spans="1:31" ht="15.75" customHeight="1" x14ac:dyDescent="0.35">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row>
    <row r="746" spans="1:31" ht="15.75" customHeight="1" x14ac:dyDescent="0.35">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row>
    <row r="747" spans="1:31" ht="15.75" customHeight="1" x14ac:dyDescent="0.35">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row>
    <row r="748" spans="1:31" ht="15.75" customHeight="1" x14ac:dyDescent="0.35">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row>
    <row r="749" spans="1:31" ht="15.75" customHeight="1" x14ac:dyDescent="0.35">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row>
    <row r="750" spans="1:31" ht="15.75" customHeight="1" x14ac:dyDescent="0.35">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row>
    <row r="751" spans="1:31" ht="15.75" customHeight="1" x14ac:dyDescent="0.35">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row>
    <row r="752" spans="1:31" ht="15.75" customHeight="1" x14ac:dyDescent="0.35">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row>
    <row r="753" spans="1:31" ht="15.75" customHeight="1" x14ac:dyDescent="0.35">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row>
    <row r="754" spans="1:31" ht="15.75" customHeight="1" x14ac:dyDescent="0.35">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row>
    <row r="755" spans="1:31" ht="15.75" customHeight="1" x14ac:dyDescent="0.35">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row>
    <row r="756" spans="1:31" ht="15.75" customHeight="1" x14ac:dyDescent="0.35">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row>
    <row r="757" spans="1:31" ht="15.75" customHeight="1" x14ac:dyDescent="0.35">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row>
    <row r="758" spans="1:31" ht="15.75" customHeight="1" x14ac:dyDescent="0.35">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row>
    <row r="759" spans="1:31" ht="15.75" customHeight="1" x14ac:dyDescent="0.35">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row>
    <row r="760" spans="1:31" ht="15.75" customHeight="1" x14ac:dyDescent="0.35">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row>
    <row r="761" spans="1:31" ht="15.75" customHeight="1" x14ac:dyDescent="0.35">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row>
    <row r="762" spans="1:31" ht="15.75" customHeight="1" x14ac:dyDescent="0.35">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row>
    <row r="763" spans="1:31" ht="15.75" customHeight="1" x14ac:dyDescent="0.35">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row>
    <row r="764" spans="1:31" ht="15.75" customHeight="1" x14ac:dyDescent="0.35">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row>
    <row r="765" spans="1:31" ht="15.75" customHeight="1" x14ac:dyDescent="0.35">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row>
    <row r="766" spans="1:31" ht="15.75" customHeight="1" x14ac:dyDescent="0.35">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row>
    <row r="767" spans="1:31" ht="15.75" customHeight="1" x14ac:dyDescent="0.35">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row>
    <row r="768" spans="1:31" ht="15.75" customHeight="1" x14ac:dyDescent="0.35">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row>
    <row r="769" spans="1:31" ht="15.75" customHeight="1" x14ac:dyDescent="0.35">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row>
    <row r="770" spans="1:31" ht="15.75" customHeight="1" x14ac:dyDescent="0.35">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row>
    <row r="771" spans="1:31" ht="15.75" customHeight="1" x14ac:dyDescent="0.35">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row>
    <row r="772" spans="1:31" ht="15.75" customHeight="1" x14ac:dyDescent="0.35">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row>
    <row r="773" spans="1:31" ht="15.75" customHeight="1" x14ac:dyDescent="0.35">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row>
    <row r="774" spans="1:31" ht="15.75" customHeight="1" x14ac:dyDescent="0.35">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row>
    <row r="775" spans="1:31" ht="15.75" customHeight="1" x14ac:dyDescent="0.35">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row>
    <row r="776" spans="1:31" ht="15.75" customHeight="1" x14ac:dyDescent="0.35">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row>
    <row r="777" spans="1:31" ht="15.75" customHeight="1" x14ac:dyDescent="0.35">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row>
    <row r="778" spans="1:31" ht="15.75" customHeight="1" x14ac:dyDescent="0.35">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row>
    <row r="779" spans="1:31" ht="15.75" customHeight="1" x14ac:dyDescent="0.35">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row>
    <row r="780" spans="1:31" ht="15.75" customHeight="1" x14ac:dyDescent="0.35">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row>
    <row r="781" spans="1:31" ht="15.75" customHeight="1" x14ac:dyDescent="0.35">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row>
    <row r="782" spans="1:31" ht="15.75" customHeight="1" x14ac:dyDescent="0.35">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row>
    <row r="783" spans="1:31" ht="15.75" customHeight="1" x14ac:dyDescent="0.35">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row>
    <row r="784" spans="1:31" ht="15.75" customHeight="1" x14ac:dyDescent="0.35">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row>
    <row r="785" spans="1:31" ht="15.75" customHeight="1" x14ac:dyDescent="0.35">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row>
    <row r="786" spans="1:31" ht="15.75" customHeight="1" x14ac:dyDescent="0.35">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row>
    <row r="787" spans="1:31" ht="15.75" customHeight="1" x14ac:dyDescent="0.35">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row>
    <row r="788" spans="1:31" ht="15.75" customHeight="1" x14ac:dyDescent="0.35">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row>
    <row r="789" spans="1:31" ht="15.75" customHeight="1" x14ac:dyDescent="0.35">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row>
    <row r="790" spans="1:31" ht="15.75" customHeight="1" x14ac:dyDescent="0.35">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row>
    <row r="791" spans="1:31" ht="15.75" customHeight="1" x14ac:dyDescent="0.35">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row>
    <row r="792" spans="1:31" ht="15.75" customHeight="1" x14ac:dyDescent="0.35">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row>
    <row r="793" spans="1:31" ht="15.75" customHeight="1" x14ac:dyDescent="0.35">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row>
    <row r="794" spans="1:31" ht="15.75" customHeight="1" x14ac:dyDescent="0.35">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row>
    <row r="795" spans="1:31" ht="15.75" customHeight="1" x14ac:dyDescent="0.35">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row>
    <row r="796" spans="1:31" ht="15.75" customHeight="1" x14ac:dyDescent="0.35">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row>
    <row r="797" spans="1:31" ht="15.75" customHeight="1" x14ac:dyDescent="0.35">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row>
    <row r="798" spans="1:31" ht="15.75" customHeight="1" x14ac:dyDescent="0.35">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row>
    <row r="799" spans="1:31" ht="15.75" customHeight="1" x14ac:dyDescent="0.35">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row>
    <row r="800" spans="1:31" ht="15.75" customHeight="1" x14ac:dyDescent="0.35">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row>
    <row r="801" spans="1:31" ht="15.75" customHeight="1" x14ac:dyDescent="0.35">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row>
    <row r="802" spans="1:31" ht="15.75" customHeight="1" x14ac:dyDescent="0.35">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row>
    <row r="803" spans="1:31" ht="15.75" customHeight="1" x14ac:dyDescent="0.35">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row>
    <row r="804" spans="1:31" ht="15.75" customHeight="1" x14ac:dyDescent="0.35">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row>
    <row r="805" spans="1:31" ht="15.75" customHeight="1" x14ac:dyDescent="0.35">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row>
    <row r="806" spans="1:31" ht="15.75" customHeight="1" x14ac:dyDescent="0.35">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row>
    <row r="807" spans="1:31" ht="15.75" customHeight="1" x14ac:dyDescent="0.35">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row>
    <row r="808" spans="1:31" ht="15.75" customHeight="1" x14ac:dyDescent="0.35">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row>
    <row r="809" spans="1:31" ht="15.75" customHeight="1" x14ac:dyDescent="0.35">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row>
    <row r="810" spans="1:31" ht="15.75" customHeight="1" x14ac:dyDescent="0.35">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row>
    <row r="811" spans="1:31" ht="15.75" customHeight="1" x14ac:dyDescent="0.35">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row>
    <row r="812" spans="1:31" ht="15.75" customHeight="1" x14ac:dyDescent="0.35">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row>
    <row r="813" spans="1:31" ht="15.75" customHeight="1" x14ac:dyDescent="0.35">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row>
    <row r="814" spans="1:31" ht="15.75" customHeight="1" x14ac:dyDescent="0.35">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row>
    <row r="815" spans="1:31" ht="15.75" customHeight="1" x14ac:dyDescent="0.35">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row>
    <row r="816" spans="1:31" ht="15.75" customHeight="1" x14ac:dyDescent="0.35">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row>
    <row r="817" spans="1:31" ht="15.75" customHeight="1" x14ac:dyDescent="0.35">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row>
    <row r="818" spans="1:31" ht="15.75" customHeight="1" x14ac:dyDescent="0.35">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row>
    <row r="819" spans="1:31" ht="15.75" customHeight="1" x14ac:dyDescent="0.35">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row>
    <row r="820" spans="1:31" ht="15.75" customHeight="1" x14ac:dyDescent="0.35">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row>
    <row r="821" spans="1:31" ht="15.75" customHeight="1" x14ac:dyDescent="0.35">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row>
    <row r="822" spans="1:31" ht="15.75" customHeight="1" x14ac:dyDescent="0.35">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row>
    <row r="823" spans="1:31" ht="15.75" customHeight="1" x14ac:dyDescent="0.35">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row>
    <row r="824" spans="1:31" ht="15.75" customHeight="1" x14ac:dyDescent="0.35">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row>
    <row r="825" spans="1:31" ht="15.75" customHeight="1" x14ac:dyDescent="0.35">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row>
    <row r="826" spans="1:31" ht="15.75" customHeight="1" x14ac:dyDescent="0.35">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row>
    <row r="827" spans="1:31" ht="15.75" customHeight="1" x14ac:dyDescent="0.35">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row>
    <row r="828" spans="1:31" ht="15.75" customHeight="1" x14ac:dyDescent="0.35">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row>
    <row r="829" spans="1:31" ht="15.75" customHeight="1" x14ac:dyDescent="0.35">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row>
    <row r="830" spans="1:31" ht="15.75" customHeight="1" x14ac:dyDescent="0.35">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row>
    <row r="831" spans="1:31" ht="15.75" customHeight="1" x14ac:dyDescent="0.35">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row>
    <row r="832" spans="1:31" ht="15.75" customHeight="1" x14ac:dyDescent="0.35">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row>
    <row r="833" spans="1:31" ht="15.75" customHeight="1" x14ac:dyDescent="0.35">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row>
    <row r="834" spans="1:31" ht="15.75" customHeight="1" x14ac:dyDescent="0.35">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row>
    <row r="835" spans="1:31" ht="15.75" customHeight="1" x14ac:dyDescent="0.35">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row>
    <row r="836" spans="1:31" ht="15.75" customHeight="1" x14ac:dyDescent="0.35">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row>
    <row r="837" spans="1:31" ht="15.75" customHeight="1" x14ac:dyDescent="0.35">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row>
    <row r="838" spans="1:31" ht="15.75" customHeight="1" x14ac:dyDescent="0.35">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row>
    <row r="839" spans="1:31" ht="15.75" customHeight="1" x14ac:dyDescent="0.35">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row>
    <row r="840" spans="1:31" ht="15.75" customHeight="1" x14ac:dyDescent="0.35">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row>
    <row r="841" spans="1:31" ht="15.75" customHeight="1" x14ac:dyDescent="0.35">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row>
    <row r="842" spans="1:31" ht="15.75" customHeight="1" x14ac:dyDescent="0.35">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row>
    <row r="843" spans="1:31" ht="15.75" customHeight="1" x14ac:dyDescent="0.35">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row>
    <row r="844" spans="1:31" ht="15.75" customHeight="1" x14ac:dyDescent="0.35">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row>
    <row r="845" spans="1:31" ht="15.75" customHeight="1" x14ac:dyDescent="0.35">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row>
    <row r="846" spans="1:31" ht="15.75" customHeight="1" x14ac:dyDescent="0.35">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row>
    <row r="847" spans="1:31" ht="15.75" customHeight="1" x14ac:dyDescent="0.35">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row>
    <row r="848" spans="1:31" ht="15.75" customHeight="1" x14ac:dyDescent="0.35">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row>
    <row r="849" spans="1:31" ht="15.75" customHeight="1" x14ac:dyDescent="0.35">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row>
    <row r="850" spans="1:31" ht="15.75" customHeight="1" x14ac:dyDescent="0.35">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row>
    <row r="851" spans="1:31" ht="15.75" customHeight="1" x14ac:dyDescent="0.35">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row>
    <row r="852" spans="1:31" ht="15.75" customHeight="1" x14ac:dyDescent="0.35">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row>
    <row r="853" spans="1:31" ht="15.75" customHeight="1" x14ac:dyDescent="0.35">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row>
    <row r="854" spans="1:31" ht="15.75" customHeight="1" x14ac:dyDescent="0.35">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row>
    <row r="855" spans="1:31" ht="15.75" customHeight="1" x14ac:dyDescent="0.35">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row>
    <row r="856" spans="1:31" ht="15.75" customHeight="1" x14ac:dyDescent="0.35">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row>
    <row r="857" spans="1:31" ht="15.75" customHeight="1" x14ac:dyDescent="0.35">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row>
    <row r="858" spans="1:31" ht="15.75" customHeight="1" x14ac:dyDescent="0.35">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row>
    <row r="859" spans="1:31" ht="15.75" customHeight="1" x14ac:dyDescent="0.35">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row>
    <row r="860" spans="1:31" ht="15.75" customHeight="1" x14ac:dyDescent="0.35">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row>
    <row r="861" spans="1:31" ht="15.75" customHeight="1" x14ac:dyDescent="0.35">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row>
    <row r="862" spans="1:31" ht="15.75" customHeight="1" x14ac:dyDescent="0.35">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row>
    <row r="863" spans="1:31" ht="15.75" customHeight="1" x14ac:dyDescent="0.35">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row>
    <row r="864" spans="1:31" ht="15.75" customHeight="1" x14ac:dyDescent="0.35">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row>
    <row r="865" spans="1:31" ht="15.75" customHeight="1" x14ac:dyDescent="0.35">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row>
    <row r="866" spans="1:31" ht="15.75" customHeight="1" x14ac:dyDescent="0.35">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row>
    <row r="867" spans="1:31" ht="15.75" customHeight="1" x14ac:dyDescent="0.35">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row>
    <row r="868" spans="1:31" ht="15.75" customHeight="1" x14ac:dyDescent="0.35">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row>
    <row r="869" spans="1:31" ht="15.75" customHeight="1" x14ac:dyDescent="0.35">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row>
    <row r="870" spans="1:31" ht="15.75" customHeight="1" x14ac:dyDescent="0.35">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row>
    <row r="871" spans="1:31" ht="15.75" customHeight="1" x14ac:dyDescent="0.35">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row>
    <row r="872" spans="1:31" ht="15.75" customHeight="1" x14ac:dyDescent="0.35">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row>
    <row r="873" spans="1:31" ht="15.75" customHeight="1" x14ac:dyDescent="0.35">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row>
    <row r="874" spans="1:31" ht="15.75" customHeight="1" x14ac:dyDescent="0.35">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row>
    <row r="875" spans="1:31" ht="15.75" customHeight="1" x14ac:dyDescent="0.35">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row>
    <row r="876" spans="1:31" ht="15.75" customHeight="1" x14ac:dyDescent="0.35">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row>
    <row r="877" spans="1:31" ht="15.75" customHeight="1" x14ac:dyDescent="0.35">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row>
    <row r="878" spans="1:31" ht="15.75" customHeight="1" x14ac:dyDescent="0.35">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row>
    <row r="879" spans="1:31" ht="15.75" customHeight="1" x14ac:dyDescent="0.35">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row>
    <row r="880" spans="1:31" ht="15.75" customHeight="1" x14ac:dyDescent="0.35">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row>
    <row r="881" spans="1:31" ht="15.75" customHeight="1" x14ac:dyDescent="0.35">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row>
    <row r="882" spans="1:31" ht="15.75" customHeight="1" x14ac:dyDescent="0.35">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row>
    <row r="883" spans="1:31" ht="15.75" customHeight="1" x14ac:dyDescent="0.35">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row>
    <row r="884" spans="1:31" ht="15.75" customHeight="1" x14ac:dyDescent="0.35">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row>
    <row r="885" spans="1:31" ht="15.75" customHeight="1" x14ac:dyDescent="0.35">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row>
    <row r="886" spans="1:31" ht="15.75" customHeight="1" x14ac:dyDescent="0.35">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row>
    <row r="887" spans="1:31" ht="15.75" customHeight="1" x14ac:dyDescent="0.35">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row>
    <row r="888" spans="1:31" ht="15.75" customHeight="1" x14ac:dyDescent="0.35">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row>
    <row r="889" spans="1:31" ht="15.75" customHeight="1" x14ac:dyDescent="0.35">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row>
    <row r="890" spans="1:31" ht="15.75" customHeight="1" x14ac:dyDescent="0.35">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row>
    <row r="891" spans="1:31" ht="15.75" customHeight="1" x14ac:dyDescent="0.35">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row>
    <row r="892" spans="1:31" ht="15.75" customHeight="1" x14ac:dyDescent="0.35">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row>
    <row r="893" spans="1:31" ht="15.75" customHeight="1" x14ac:dyDescent="0.35">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row>
    <row r="894" spans="1:31" ht="15.75" customHeight="1" x14ac:dyDescent="0.35">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row>
    <row r="895" spans="1:31" ht="15.75" customHeight="1" x14ac:dyDescent="0.35">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row>
    <row r="896" spans="1:31" ht="15.75" customHeight="1" x14ac:dyDescent="0.35">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row>
    <row r="897" spans="1:31" ht="15.75" customHeight="1" x14ac:dyDescent="0.35">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row>
    <row r="898" spans="1:31" ht="15.75" customHeight="1" x14ac:dyDescent="0.35">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row>
    <row r="899" spans="1:31" ht="15.75" customHeight="1" x14ac:dyDescent="0.35">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row>
    <row r="900" spans="1:31" ht="15.75" customHeight="1" x14ac:dyDescent="0.35">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row>
    <row r="901" spans="1:31" ht="15.75" customHeight="1" x14ac:dyDescent="0.35">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row>
    <row r="902" spans="1:31" ht="15.75" customHeight="1" x14ac:dyDescent="0.35">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row>
    <row r="903" spans="1:31" ht="15.75" customHeight="1" x14ac:dyDescent="0.35">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row>
    <row r="904" spans="1:31" ht="15.75" customHeight="1" x14ac:dyDescent="0.35">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row>
    <row r="905" spans="1:31" ht="15.75" customHeight="1" x14ac:dyDescent="0.35">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row>
    <row r="906" spans="1:31" ht="15.75" customHeight="1" x14ac:dyDescent="0.35">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row>
    <row r="907" spans="1:31" ht="15.75" customHeight="1" x14ac:dyDescent="0.35">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row>
    <row r="908" spans="1:31" ht="15.75" customHeight="1" x14ac:dyDescent="0.35">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row>
    <row r="909" spans="1:31" ht="15.75" customHeight="1" x14ac:dyDescent="0.35">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row>
    <row r="910" spans="1:31" ht="15.75" customHeight="1" x14ac:dyDescent="0.35">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row>
    <row r="911" spans="1:31" ht="15.75" customHeight="1" x14ac:dyDescent="0.35">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row>
    <row r="912" spans="1:31" ht="15.75" customHeight="1" x14ac:dyDescent="0.35">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row>
    <row r="913" spans="1:31" ht="15.75" customHeight="1" x14ac:dyDescent="0.35">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row>
    <row r="914" spans="1:31" ht="15.75" customHeight="1" x14ac:dyDescent="0.35">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row>
    <row r="915" spans="1:31" ht="15.75" customHeight="1" x14ac:dyDescent="0.35">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row>
    <row r="916" spans="1:31" ht="15.75" customHeight="1" x14ac:dyDescent="0.35">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row>
    <row r="917" spans="1:31" ht="15.75" customHeight="1" x14ac:dyDescent="0.35">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row>
    <row r="918" spans="1:31" ht="15.75" customHeight="1" x14ac:dyDescent="0.35">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row>
    <row r="919" spans="1:31" ht="15.75" customHeight="1" x14ac:dyDescent="0.35">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row>
    <row r="920" spans="1:31" ht="15.75" customHeight="1" x14ac:dyDescent="0.35">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row>
    <row r="921" spans="1:31" ht="15.75" customHeight="1" x14ac:dyDescent="0.35">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row>
    <row r="922" spans="1:31" ht="15.75" customHeight="1" x14ac:dyDescent="0.35">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row>
    <row r="923" spans="1:31" ht="15.75" customHeight="1" x14ac:dyDescent="0.35">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row>
    <row r="924" spans="1:31" ht="15.75" customHeight="1" x14ac:dyDescent="0.35">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row>
    <row r="925" spans="1:31" ht="15.75" customHeight="1" x14ac:dyDescent="0.35">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row>
    <row r="926" spans="1:31" ht="15.75" customHeight="1" x14ac:dyDescent="0.35">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row>
    <row r="927" spans="1:31" ht="15.75" customHeight="1" x14ac:dyDescent="0.35">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row>
    <row r="928" spans="1:31" ht="15.75" customHeight="1" x14ac:dyDescent="0.35">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row>
    <row r="929" spans="1:31" ht="15.75" customHeight="1" x14ac:dyDescent="0.35">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row>
    <row r="930" spans="1:31" ht="15.75" customHeight="1" x14ac:dyDescent="0.35">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row>
    <row r="931" spans="1:31" ht="15.75" customHeight="1" x14ac:dyDescent="0.35">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row>
    <row r="932" spans="1:31" ht="15.75" customHeight="1" x14ac:dyDescent="0.35">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row>
    <row r="933" spans="1:31" ht="15.75" customHeight="1" x14ac:dyDescent="0.35">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row>
    <row r="934" spans="1:31" ht="15.75" customHeight="1" x14ac:dyDescent="0.35">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row>
    <row r="935" spans="1:31" ht="15.75" customHeight="1" x14ac:dyDescent="0.35">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row>
    <row r="936" spans="1:31" ht="15.75" customHeight="1" x14ac:dyDescent="0.35">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row>
    <row r="937" spans="1:31" ht="15.75" customHeight="1" x14ac:dyDescent="0.35">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row>
    <row r="938" spans="1:31" ht="15.75" customHeight="1" x14ac:dyDescent="0.35">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row>
    <row r="939" spans="1:31" ht="15.75" customHeight="1" x14ac:dyDescent="0.35">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row>
    <row r="940" spans="1:31" ht="15.75" customHeight="1" x14ac:dyDescent="0.35">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row>
    <row r="941" spans="1:31" ht="15.75" customHeight="1" x14ac:dyDescent="0.35">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row>
    <row r="942" spans="1:31" ht="15.75" customHeight="1" x14ac:dyDescent="0.35">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row>
    <row r="943" spans="1:31" ht="15.75" customHeight="1" x14ac:dyDescent="0.35">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row>
    <row r="944" spans="1:31" ht="15.75" customHeight="1" x14ac:dyDescent="0.35">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row>
    <row r="945" spans="1:31" ht="15.75" customHeight="1" x14ac:dyDescent="0.35">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row>
    <row r="946" spans="1:31" ht="15.75" customHeight="1" x14ac:dyDescent="0.35">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row>
    <row r="947" spans="1:31" ht="15.75" customHeight="1" x14ac:dyDescent="0.35">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row>
    <row r="948" spans="1:31" ht="15.75" customHeight="1" x14ac:dyDescent="0.35">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row>
    <row r="949" spans="1:31" ht="15.75" customHeight="1" x14ac:dyDescent="0.35">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row>
    <row r="950" spans="1:31" ht="15.75" customHeight="1" x14ac:dyDescent="0.35">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row>
    <row r="951" spans="1:31" ht="15.75" customHeight="1" x14ac:dyDescent="0.35">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row>
    <row r="952" spans="1:31" ht="15.75" customHeight="1" x14ac:dyDescent="0.35">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row>
    <row r="953" spans="1:31" ht="15.75" customHeight="1" x14ac:dyDescent="0.35">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row>
    <row r="954" spans="1:31" ht="15.75" customHeight="1" x14ac:dyDescent="0.35">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row>
    <row r="955" spans="1:31" ht="15.75" customHeight="1" x14ac:dyDescent="0.35">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row>
    <row r="956" spans="1:31" ht="15.75" customHeight="1" x14ac:dyDescent="0.35">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row>
    <row r="957" spans="1:31" ht="15.75" customHeight="1" x14ac:dyDescent="0.35">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row>
    <row r="958" spans="1:31" ht="15.75" customHeight="1" x14ac:dyDescent="0.35">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row>
    <row r="959" spans="1:31" ht="15.75" customHeight="1" x14ac:dyDescent="0.35">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row>
    <row r="960" spans="1:31" ht="15.75" customHeight="1" x14ac:dyDescent="0.35">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row>
    <row r="961" spans="1:31" ht="15.75" customHeight="1" x14ac:dyDescent="0.35">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row>
    <row r="962" spans="1:31" ht="15.75" customHeight="1" x14ac:dyDescent="0.35">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row>
    <row r="963" spans="1:31" ht="15.75" customHeight="1" x14ac:dyDescent="0.35">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row>
    <row r="964" spans="1:31" ht="15.75" customHeight="1" x14ac:dyDescent="0.35">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row>
    <row r="965" spans="1:31" ht="15.75" customHeight="1" x14ac:dyDescent="0.35">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row>
    <row r="966" spans="1:31" ht="15.75" customHeight="1" x14ac:dyDescent="0.35">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row>
    <row r="967" spans="1:31" ht="15.75" customHeight="1" x14ac:dyDescent="0.35">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row>
    <row r="968" spans="1:31" ht="15.75" customHeight="1" x14ac:dyDescent="0.35">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row>
    <row r="969" spans="1:31" ht="15.75" customHeight="1" x14ac:dyDescent="0.35">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row>
    <row r="970" spans="1:31" ht="15.75" customHeight="1" x14ac:dyDescent="0.35">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row>
    <row r="971" spans="1:31" ht="15.75" customHeight="1" x14ac:dyDescent="0.35">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row>
    <row r="972" spans="1:31" ht="15.75" customHeight="1" x14ac:dyDescent="0.35">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row>
    <row r="973" spans="1:31" ht="15.75" customHeight="1" x14ac:dyDescent="0.35">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row>
    <row r="974" spans="1:31" ht="15.75" customHeight="1" x14ac:dyDescent="0.35">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row>
    <row r="975" spans="1:31" ht="15.75" customHeight="1" x14ac:dyDescent="0.35">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row>
    <row r="976" spans="1:31" ht="15.75" customHeight="1" x14ac:dyDescent="0.35">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row>
    <row r="977" spans="1:31" ht="15.75" customHeight="1" x14ac:dyDescent="0.35">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row>
    <row r="978" spans="1:31" ht="15.75" customHeight="1" x14ac:dyDescent="0.35">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row>
    <row r="979" spans="1:31" ht="15.75" customHeight="1" x14ac:dyDescent="0.35">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row>
    <row r="980" spans="1:31" ht="15.75" customHeight="1" x14ac:dyDescent="0.35">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row>
    <row r="981" spans="1:31" ht="15.75" customHeight="1" x14ac:dyDescent="0.35">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row>
    <row r="982" spans="1:31" ht="15.75" customHeight="1" x14ac:dyDescent="0.35">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row>
    <row r="983" spans="1:31" ht="15.75" customHeight="1" x14ac:dyDescent="0.35">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row>
    <row r="984" spans="1:31" ht="15.75" customHeight="1" x14ac:dyDescent="0.35">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row>
    <row r="985" spans="1:31" ht="15.75" customHeight="1" x14ac:dyDescent="0.35">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row>
    <row r="986" spans="1:31" ht="15.75" customHeight="1" x14ac:dyDescent="0.35">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row>
    <row r="987" spans="1:31" ht="15.75" customHeight="1" x14ac:dyDescent="0.35">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row>
    <row r="988" spans="1:31" ht="15.75" customHeight="1" x14ac:dyDescent="0.35">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row>
    <row r="989" spans="1:31" ht="15.75" customHeight="1" x14ac:dyDescent="0.35">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row>
    <row r="990" spans="1:31" ht="15.75" customHeight="1" x14ac:dyDescent="0.35">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row>
    <row r="991" spans="1:31" ht="15.75" customHeight="1" x14ac:dyDescent="0.35">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row>
    <row r="992" spans="1:31" ht="15.75" customHeight="1" x14ac:dyDescent="0.35">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row>
    <row r="993" spans="1:31" ht="15.75" customHeight="1" x14ac:dyDescent="0.35">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row>
    <row r="994" spans="1:31" ht="15.75" customHeight="1" x14ac:dyDescent="0.35">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row>
    <row r="995" spans="1:31" ht="15.75" customHeight="1" x14ac:dyDescent="0.35">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row>
    <row r="996" spans="1:31" ht="15.75" customHeight="1" x14ac:dyDescent="0.35">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row>
    <row r="997" spans="1:31" ht="15.75" customHeight="1" x14ac:dyDescent="0.35">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row>
    <row r="998" spans="1:31" ht="15.75" customHeight="1" x14ac:dyDescent="0.35">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row>
    <row r="999" spans="1:31" ht="15.75" customHeight="1" x14ac:dyDescent="0.35">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row>
    <row r="1000" spans="1:31" ht="15.75" customHeight="1" x14ac:dyDescent="0.35">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row>
    <row r="1001" spans="1:31" ht="15.75" customHeight="1" x14ac:dyDescent="0.35">
      <c r="A1001" s="70"/>
      <c r="B1001" s="70"/>
      <c r="C1001" s="70"/>
      <c r="D1001" s="70"/>
      <c r="E1001" s="70"/>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row>
    <row r="1002" spans="1:31" ht="15.75" customHeight="1" x14ac:dyDescent="0.35">
      <c r="A1002" s="70"/>
      <c r="B1002" s="70"/>
      <c r="C1002" s="70"/>
      <c r="D1002" s="70"/>
      <c r="E1002" s="70"/>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row>
    <row r="1003" spans="1:31" ht="15.75" customHeight="1" x14ac:dyDescent="0.35">
      <c r="A1003" s="70"/>
      <c r="B1003" s="70"/>
      <c r="C1003" s="70"/>
      <c r="D1003" s="70"/>
      <c r="E1003" s="70"/>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row>
    <row r="1004" spans="1:31" ht="15.75" customHeight="1" x14ac:dyDescent="0.35">
      <c r="A1004" s="70"/>
      <c r="B1004" s="70"/>
      <c r="C1004" s="70"/>
      <c r="D1004" s="70"/>
      <c r="E1004" s="70"/>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row>
  </sheetData>
  <mergeCells count="17">
    <mergeCell ref="A24:A29"/>
    <mergeCell ref="B24:C29"/>
    <mergeCell ref="W13:W17"/>
    <mergeCell ref="A17:C17"/>
    <mergeCell ref="B18:C18"/>
    <mergeCell ref="W18:W22"/>
    <mergeCell ref="B19:C19"/>
    <mergeCell ref="B20:C20"/>
    <mergeCell ref="B21:C21"/>
    <mergeCell ref="B22:C22"/>
    <mergeCell ref="A2:G2"/>
    <mergeCell ref="J2:L2"/>
    <mergeCell ref="A3:G3"/>
    <mergeCell ref="A5:F5"/>
    <mergeCell ref="W8:W12"/>
    <mergeCell ref="A12:C12"/>
    <mergeCell ref="E12:G12"/>
  </mergeCells>
  <conditionalFormatting sqref="A31">
    <cfRule type="expression" dxfId="329" priority="2">
      <formula>B31=1</formula>
    </cfRule>
  </conditionalFormatting>
  <conditionalFormatting sqref="M12:S12 M17:S17 M22:S22">
    <cfRule type="cellIs" dxfId="328" priority="1" operator="greaterThan">
      <formula>0</formula>
    </cfRule>
  </conditionalFormatting>
  <hyperlinks>
    <hyperlink ref="A24" r:id="rId1" xr:uid="{00000000-0004-0000-0200-000000000000}"/>
    <hyperlink ref="A24:A29" r:id="rId2" display="Badge numérique responsable" xr:uid="{00000000-0004-0000-0200-000001000000}"/>
  </hyperlinks>
  <pageMargins left="0.7" right="0.7" top="0.75" bottom="0.75" header="0" footer="0"/>
  <pageSetup paperSize="9"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6666"/>
    <outlinePr summaryBelow="0" summaryRight="0"/>
  </sheetPr>
  <dimension ref="A1:AC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5546875" customWidth="1"/>
    <col min="8" max="8" width="8.5546875"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9" width="16" customWidth="1"/>
  </cols>
  <sheetData>
    <row r="1" spans="1:29" ht="0.75" customHeight="1" x14ac:dyDescent="0.3">
      <c r="A1" s="257"/>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row>
    <row r="2" spans="1:29" ht="16.5" customHeight="1" x14ac:dyDescent="0.3">
      <c r="A2" s="260"/>
      <c r="B2" s="305" t="str">
        <f>F4</f>
        <v>P22</v>
      </c>
      <c r="C2" s="306">
        <f>Echantillon!C34</f>
        <v>0</v>
      </c>
      <c r="D2" s="307"/>
      <c r="E2" s="307"/>
      <c r="F2" s="308"/>
      <c r="G2" s="309"/>
      <c r="H2" s="309"/>
      <c r="I2" s="309"/>
      <c r="J2" s="309"/>
      <c r="K2" s="310"/>
      <c r="L2" s="310"/>
      <c r="M2" s="297"/>
      <c r="N2" s="297"/>
      <c r="O2" s="296"/>
      <c r="P2" s="296"/>
      <c r="Q2" s="296"/>
      <c r="R2" s="296"/>
      <c r="S2" s="296"/>
      <c r="T2" s="296"/>
      <c r="U2" s="296"/>
      <c r="V2" s="296"/>
      <c r="W2" s="296"/>
      <c r="X2" s="296"/>
      <c r="Y2" s="296"/>
      <c r="Z2" s="296"/>
      <c r="AA2" s="296"/>
      <c r="AB2" s="296"/>
      <c r="AC2" s="296"/>
    </row>
    <row r="3" spans="1:29" ht="18.75" customHeight="1" x14ac:dyDescent="0.3">
      <c r="A3" s="260"/>
      <c r="B3" s="305" t="s">
        <v>490</v>
      </c>
      <c r="C3" s="387" t="str">
        <f>HYPERLINK(Echantillon!D34)</f>
        <v/>
      </c>
      <c r="D3" s="326"/>
      <c r="E3" s="326"/>
      <c r="F3" s="326"/>
      <c r="G3" s="309"/>
      <c r="H3" s="309"/>
      <c r="I3" s="309"/>
      <c r="J3" s="309"/>
      <c r="K3" s="309"/>
      <c r="L3" s="309"/>
      <c r="M3" s="296"/>
      <c r="N3" s="296"/>
      <c r="O3" s="296"/>
      <c r="P3" s="296"/>
      <c r="Q3" s="296"/>
      <c r="R3" s="296"/>
      <c r="S3" s="296"/>
      <c r="T3" s="296"/>
      <c r="U3" s="296"/>
      <c r="V3" s="296"/>
      <c r="W3" s="296"/>
      <c r="X3" s="296"/>
      <c r="Y3" s="296"/>
      <c r="Z3" s="296"/>
      <c r="AA3" s="296"/>
      <c r="AB3" s="296"/>
      <c r="AC3" s="296"/>
    </row>
    <row r="4" spans="1:29" ht="16.5" customHeight="1" x14ac:dyDescent="0.3">
      <c r="A4" s="257"/>
      <c r="B4" s="388" t="s">
        <v>147</v>
      </c>
      <c r="C4" s="389" t="s">
        <v>491</v>
      </c>
      <c r="D4" s="389" t="s">
        <v>150</v>
      </c>
      <c r="E4" s="268" t="s">
        <v>151</v>
      </c>
      <c r="F4" s="268" t="str">
        <f>Echantillon!B34</f>
        <v>P22</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c r="V4" s="275" t="s">
        <v>160</v>
      </c>
      <c r="W4" s="259"/>
      <c r="X4" s="259"/>
      <c r="Y4" s="259"/>
      <c r="Z4" s="259"/>
      <c r="AA4" s="259"/>
      <c r="AB4" s="259"/>
      <c r="AC4" s="259"/>
    </row>
    <row r="5" spans="1:29"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 t="shared" ref="U5:V5" si="2">T5</f>
        <v>-</v>
      </c>
      <c r="V5" s="279" t="str">
        <f t="shared" si="2"/>
        <v>-</v>
      </c>
      <c r="W5" s="258"/>
      <c r="X5" s="258"/>
      <c r="Y5" s="258"/>
      <c r="Z5" s="258"/>
      <c r="AA5" s="258"/>
      <c r="AB5" s="258"/>
      <c r="AC5" s="258"/>
    </row>
    <row r="6" spans="1:29"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 t="shared" ref="U6:V6" si="3">IF(S6&gt;0,SUM(O5:O6)/SUM(S5:S6),"-")</f>
        <v>-</v>
      </c>
      <c r="V6" s="103" t="e">
        <f t="shared" si="3"/>
        <v>#DIV/0!</v>
      </c>
      <c r="W6" s="258"/>
      <c r="X6" s="258"/>
      <c r="Y6" s="258"/>
      <c r="Z6" s="258"/>
      <c r="AA6" s="258"/>
      <c r="AB6" s="258"/>
      <c r="AC6" s="258"/>
    </row>
    <row r="7" spans="1:29"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 t="shared" ref="U7:V7" si="4">IF(S7&gt;0,SUM(O5:O7)/SUM(S5:S7),"-")</f>
        <v>-</v>
      </c>
      <c r="V7" s="279" t="e">
        <f t="shared" si="4"/>
        <v>#DIV/0!</v>
      </c>
      <c r="W7" s="258"/>
      <c r="X7" s="258"/>
      <c r="Y7" s="258"/>
      <c r="Z7" s="258"/>
      <c r="AA7" s="258"/>
      <c r="AB7" s="258"/>
      <c r="AC7" s="258"/>
    </row>
    <row r="8" spans="1:29" ht="16.5" customHeight="1" x14ac:dyDescent="0.3">
      <c r="A8" s="257"/>
      <c r="B8" s="351"/>
      <c r="C8" s="351"/>
      <c r="D8" s="351"/>
      <c r="E8" s="268" t="s">
        <v>156</v>
      </c>
      <c r="F8" s="268">
        <f>COUNTIF(F12:F117,"nt")</f>
        <v>106</v>
      </c>
      <c r="G8" s="351"/>
      <c r="H8" s="351"/>
      <c r="I8" s="351"/>
      <c r="J8" s="351"/>
      <c r="K8" s="351"/>
      <c r="L8" s="351"/>
      <c r="M8" s="258"/>
      <c r="N8" s="280" t="s">
        <v>498</v>
      </c>
      <c r="O8" s="281">
        <f t="shared" ref="O8:S8" si="5">SUM(O5:O7)</f>
        <v>0</v>
      </c>
      <c r="P8" s="281">
        <f t="shared" si="5"/>
        <v>0</v>
      </c>
      <c r="Q8" s="281">
        <f t="shared" si="5"/>
        <v>0</v>
      </c>
      <c r="R8" s="281">
        <f t="shared" si="5"/>
        <v>106</v>
      </c>
      <c r="S8" s="282">
        <f t="shared" si="5"/>
        <v>0</v>
      </c>
      <c r="T8" s="278"/>
      <c r="U8" s="276"/>
      <c r="V8" s="276"/>
      <c r="W8" s="258"/>
      <c r="X8" s="258"/>
      <c r="Y8" s="258"/>
      <c r="Z8" s="258"/>
      <c r="AA8" s="258"/>
      <c r="AB8" s="258"/>
      <c r="AC8" s="258"/>
    </row>
    <row r="9" spans="1:29"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c r="V9" s="258"/>
      <c r="W9" s="258"/>
      <c r="X9" s="258"/>
      <c r="Y9" s="258"/>
      <c r="Z9" s="258"/>
      <c r="AA9" s="258"/>
      <c r="AB9" s="258"/>
      <c r="AC9" s="258"/>
    </row>
    <row r="10" spans="1:29"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c r="V10" s="258"/>
      <c r="W10" s="258"/>
      <c r="X10" s="258"/>
      <c r="Y10" s="258"/>
      <c r="Z10" s="258"/>
      <c r="AA10" s="258"/>
      <c r="AB10" s="258"/>
      <c r="AC10" s="258"/>
    </row>
    <row r="11" spans="1:29" ht="13.8" x14ac:dyDescent="0.3">
      <c r="A11" s="257"/>
      <c r="B11" s="311"/>
      <c r="C11" s="311"/>
      <c r="D11" s="311"/>
      <c r="E11" s="312"/>
      <c r="F11" s="311"/>
      <c r="G11" s="311"/>
      <c r="H11" s="311"/>
      <c r="I11" s="313"/>
      <c r="J11" s="313"/>
      <c r="K11" s="313"/>
      <c r="L11" s="313"/>
      <c r="M11" s="296"/>
      <c r="N11" s="296"/>
      <c r="O11" s="296"/>
      <c r="P11" s="296"/>
      <c r="Q11" s="296"/>
      <c r="R11" s="296"/>
      <c r="S11" s="296"/>
      <c r="T11" s="296"/>
      <c r="U11" s="296"/>
      <c r="V11" s="296"/>
      <c r="W11" s="296"/>
      <c r="X11" s="296"/>
      <c r="Y11" s="296"/>
      <c r="Z11" s="296"/>
      <c r="AA11" s="296"/>
      <c r="AB11" s="296"/>
      <c r="AC11" s="296"/>
    </row>
    <row r="12" spans="1:29"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113</v>
      </c>
      <c r="G12" s="315"/>
      <c r="H12" s="317"/>
      <c r="I12" s="317"/>
      <c r="J12" s="317"/>
      <c r="K12" s="317"/>
      <c r="L12" s="317"/>
      <c r="M12" s="296"/>
      <c r="N12" s="296"/>
      <c r="O12" s="296"/>
      <c r="P12" s="296"/>
      <c r="Q12" s="296"/>
      <c r="R12" s="296"/>
      <c r="S12" s="296"/>
      <c r="T12" s="296"/>
      <c r="U12" s="296"/>
      <c r="V12" s="296"/>
      <c r="W12" s="296"/>
      <c r="X12" s="296"/>
      <c r="Y12" s="296"/>
      <c r="Z12" s="296"/>
      <c r="AA12" s="296"/>
      <c r="AB12" s="296"/>
      <c r="AC12" s="296"/>
    </row>
    <row r="13" spans="1:29"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113</v>
      </c>
      <c r="G13" s="315"/>
      <c r="H13" s="317"/>
      <c r="I13" s="317"/>
      <c r="J13" s="317"/>
      <c r="K13" s="317"/>
      <c r="L13" s="317"/>
      <c r="M13" s="296"/>
      <c r="N13" s="296"/>
      <c r="O13" s="296"/>
      <c r="P13" s="296"/>
      <c r="Q13" s="296"/>
      <c r="R13" s="296"/>
      <c r="S13" s="296"/>
      <c r="T13" s="296"/>
      <c r="U13" s="296"/>
      <c r="V13" s="296"/>
      <c r="W13" s="296"/>
      <c r="X13" s="296"/>
      <c r="Y13" s="296"/>
      <c r="Z13" s="296"/>
      <c r="AA13" s="296"/>
      <c r="AB13" s="296"/>
      <c r="AC13" s="296"/>
    </row>
    <row r="14" spans="1:29"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113</v>
      </c>
      <c r="G14" s="315"/>
      <c r="H14" s="317"/>
      <c r="I14" s="317"/>
      <c r="J14" s="317"/>
      <c r="K14" s="317"/>
      <c r="L14" s="317"/>
      <c r="M14" s="296"/>
      <c r="N14" s="296"/>
      <c r="O14" s="296"/>
      <c r="P14" s="296"/>
      <c r="Q14" s="296"/>
      <c r="R14" s="296"/>
      <c r="S14" s="296"/>
      <c r="T14" s="296"/>
      <c r="U14" s="296"/>
      <c r="V14" s="296"/>
      <c r="W14" s="296"/>
      <c r="X14" s="296"/>
      <c r="Y14" s="296"/>
      <c r="Z14" s="296"/>
      <c r="AA14" s="296"/>
      <c r="AB14" s="296"/>
      <c r="AC14" s="296"/>
    </row>
    <row r="15" spans="1:29"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113</v>
      </c>
      <c r="G15" s="315"/>
      <c r="H15" s="317"/>
      <c r="I15" s="317"/>
      <c r="J15" s="317"/>
      <c r="K15" s="317"/>
      <c r="L15" s="317"/>
      <c r="M15" s="296"/>
      <c r="N15" s="296"/>
      <c r="O15" s="296"/>
      <c r="P15" s="296"/>
      <c r="Q15" s="296"/>
      <c r="R15" s="296"/>
      <c r="S15" s="296"/>
      <c r="T15" s="296"/>
      <c r="U15" s="296"/>
      <c r="V15" s="296"/>
      <c r="W15" s="296"/>
      <c r="X15" s="296"/>
      <c r="Y15" s="296"/>
      <c r="Z15" s="296"/>
      <c r="AA15" s="296"/>
      <c r="AB15" s="296"/>
      <c r="AC15" s="296"/>
    </row>
    <row r="16" spans="1:29"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113</v>
      </c>
      <c r="G16" s="315"/>
      <c r="H16" s="317"/>
      <c r="I16" s="317"/>
      <c r="J16" s="317"/>
      <c r="K16" s="317"/>
      <c r="L16" s="317"/>
      <c r="M16" s="296"/>
      <c r="N16" s="296"/>
      <c r="O16" s="296"/>
      <c r="P16" s="296"/>
      <c r="Q16" s="296"/>
      <c r="R16" s="296"/>
      <c r="S16" s="296"/>
      <c r="T16" s="296"/>
      <c r="U16" s="296"/>
      <c r="V16" s="296"/>
      <c r="W16" s="296"/>
      <c r="X16" s="296"/>
      <c r="Y16" s="296"/>
      <c r="Z16" s="296"/>
      <c r="AA16" s="296"/>
      <c r="AB16" s="296"/>
      <c r="AC16" s="296"/>
    </row>
    <row r="17" spans="1:29"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113</v>
      </c>
      <c r="G17" s="315"/>
      <c r="H17" s="317"/>
      <c r="I17" s="317"/>
      <c r="J17" s="317"/>
      <c r="K17" s="317"/>
      <c r="L17" s="317"/>
      <c r="M17" s="296"/>
      <c r="N17" s="296"/>
      <c r="O17" s="296"/>
      <c r="P17" s="296"/>
      <c r="Q17" s="296"/>
      <c r="R17" s="296"/>
      <c r="S17" s="296"/>
      <c r="T17" s="296"/>
      <c r="U17" s="296"/>
      <c r="V17" s="296"/>
      <c r="W17" s="296"/>
      <c r="X17" s="296"/>
      <c r="Y17" s="296"/>
      <c r="Z17" s="296"/>
      <c r="AA17" s="296"/>
      <c r="AB17" s="296"/>
      <c r="AC17" s="296"/>
    </row>
    <row r="18" spans="1:29"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113</v>
      </c>
      <c r="G18" s="315"/>
      <c r="H18" s="317"/>
      <c r="I18" s="317"/>
      <c r="J18" s="317"/>
      <c r="K18" s="317"/>
      <c r="L18" s="317"/>
      <c r="M18" s="298"/>
      <c r="N18" s="298"/>
      <c r="O18" s="298"/>
      <c r="P18" s="298"/>
      <c r="Q18" s="298"/>
      <c r="R18" s="298"/>
      <c r="S18" s="298"/>
      <c r="T18" s="298"/>
      <c r="U18" s="298"/>
      <c r="V18" s="298"/>
      <c r="W18" s="298"/>
      <c r="X18" s="298"/>
      <c r="Y18" s="298"/>
      <c r="Z18" s="298"/>
      <c r="AA18" s="298"/>
      <c r="AB18" s="298"/>
      <c r="AC18" s="298"/>
    </row>
    <row r="19" spans="1:29"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113</v>
      </c>
      <c r="G19" s="315"/>
      <c r="H19" s="317"/>
      <c r="I19" s="317"/>
      <c r="J19" s="317"/>
      <c r="K19" s="317"/>
      <c r="L19" s="317"/>
      <c r="M19" s="299"/>
      <c r="N19" s="299"/>
      <c r="O19" s="299"/>
      <c r="P19" s="299"/>
      <c r="Q19" s="299"/>
      <c r="R19" s="299"/>
      <c r="S19" s="300"/>
      <c r="T19" s="296"/>
      <c r="U19" s="296"/>
      <c r="V19" s="296"/>
      <c r="W19" s="296"/>
      <c r="X19" s="296"/>
      <c r="Y19" s="296"/>
      <c r="Z19" s="296"/>
      <c r="AA19" s="296"/>
      <c r="AB19" s="296"/>
      <c r="AC19" s="296"/>
    </row>
    <row r="20" spans="1:29"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113</v>
      </c>
      <c r="G20" s="315"/>
      <c r="H20" s="317"/>
      <c r="I20" s="317"/>
      <c r="J20" s="317"/>
      <c r="K20" s="317"/>
      <c r="L20" s="317"/>
      <c r="M20" s="296"/>
      <c r="N20" s="296"/>
      <c r="O20" s="296"/>
      <c r="P20" s="296"/>
      <c r="Q20" s="296"/>
      <c r="R20" s="296"/>
      <c r="S20" s="296"/>
      <c r="T20" s="296"/>
      <c r="U20" s="296"/>
      <c r="V20" s="296"/>
      <c r="W20" s="296"/>
      <c r="X20" s="296"/>
      <c r="Y20" s="296"/>
      <c r="Z20" s="296"/>
      <c r="AA20" s="296"/>
      <c r="AB20" s="296"/>
      <c r="AC20" s="296"/>
    </row>
    <row r="21" spans="1:29" ht="62.25" customHeight="1" x14ac:dyDescent="0.3">
      <c r="A21" s="390" t="s">
        <v>86</v>
      </c>
      <c r="B21" s="286" t="str">
        <f>Résultats!B22</f>
        <v>2.1</v>
      </c>
      <c r="C21" s="276" t="str">
        <f>Résultats!C22</f>
        <v>A</v>
      </c>
      <c r="D21" s="276">
        <f>Résultats!E22</f>
        <v>0</v>
      </c>
      <c r="E21" s="287" t="str">
        <f>Résultats!F22</f>
        <v>Chaque cadre a-t-il un titre de cadre ?</v>
      </c>
      <c r="F21" s="276" t="s">
        <v>113</v>
      </c>
      <c r="G21" s="315"/>
      <c r="H21" s="317"/>
      <c r="I21" s="317"/>
      <c r="J21" s="317"/>
      <c r="K21" s="317"/>
      <c r="L21" s="317"/>
      <c r="M21" s="296"/>
      <c r="N21" s="296"/>
      <c r="O21" s="296"/>
      <c r="P21" s="296"/>
      <c r="Q21" s="296"/>
      <c r="R21" s="296"/>
      <c r="S21" s="296"/>
      <c r="T21" s="296"/>
      <c r="U21" s="296"/>
      <c r="V21" s="296"/>
      <c r="W21" s="296"/>
      <c r="X21" s="296"/>
      <c r="Y21" s="296"/>
      <c r="Z21" s="296"/>
      <c r="AA21" s="296"/>
      <c r="AB21" s="296"/>
      <c r="AC21" s="296"/>
    </row>
    <row r="22" spans="1:29"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113</v>
      </c>
      <c r="G22" s="315"/>
      <c r="H22" s="317"/>
      <c r="I22" s="317"/>
      <c r="J22" s="317"/>
      <c r="K22" s="317"/>
      <c r="L22" s="317"/>
      <c r="M22" s="296"/>
      <c r="N22" s="296"/>
      <c r="O22" s="296"/>
      <c r="P22" s="296"/>
      <c r="Q22" s="296"/>
      <c r="R22" s="296"/>
      <c r="S22" s="296"/>
      <c r="T22" s="296"/>
      <c r="U22" s="296"/>
      <c r="V22" s="296"/>
      <c r="W22" s="296"/>
      <c r="X22" s="296"/>
      <c r="Y22" s="296"/>
      <c r="Z22" s="296"/>
      <c r="AA22" s="296"/>
      <c r="AB22" s="296"/>
      <c r="AC22" s="296"/>
    </row>
    <row r="23" spans="1:29"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113</v>
      </c>
      <c r="G23" s="315"/>
      <c r="H23" s="317"/>
      <c r="I23" s="317"/>
      <c r="J23" s="317"/>
      <c r="K23" s="317"/>
      <c r="L23" s="317"/>
      <c r="M23" s="296"/>
      <c r="N23" s="296"/>
      <c r="O23" s="296"/>
      <c r="P23" s="296"/>
      <c r="Q23" s="296"/>
      <c r="R23" s="296"/>
      <c r="S23" s="296"/>
      <c r="T23" s="296"/>
      <c r="U23" s="296"/>
      <c r="V23" s="296"/>
      <c r="W23" s="296"/>
      <c r="X23" s="296"/>
      <c r="Y23" s="296"/>
      <c r="Z23" s="296"/>
      <c r="AA23" s="296"/>
      <c r="AB23" s="296"/>
      <c r="AC23" s="296"/>
    </row>
    <row r="24" spans="1:29"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113</v>
      </c>
      <c r="G24" s="315"/>
      <c r="H24" s="317"/>
      <c r="I24" s="317"/>
      <c r="J24" s="317"/>
      <c r="K24" s="317"/>
      <c r="L24" s="317"/>
      <c r="M24" s="296"/>
      <c r="N24" s="296"/>
      <c r="O24" s="296"/>
      <c r="P24" s="296"/>
      <c r="Q24" s="296"/>
      <c r="R24" s="296"/>
      <c r="S24" s="296"/>
      <c r="T24" s="296"/>
      <c r="U24" s="296"/>
      <c r="V24" s="296"/>
      <c r="W24" s="296"/>
      <c r="X24" s="296"/>
      <c r="Y24" s="296"/>
      <c r="Z24" s="296"/>
      <c r="AA24" s="296"/>
      <c r="AB24" s="296"/>
      <c r="AC24" s="296"/>
    </row>
    <row r="25" spans="1:29"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113</v>
      </c>
      <c r="G25" s="315"/>
      <c r="H25" s="317"/>
      <c r="I25" s="317"/>
      <c r="J25" s="317"/>
      <c r="K25" s="317"/>
      <c r="L25" s="317"/>
      <c r="M25" s="296"/>
      <c r="N25" s="296"/>
      <c r="O25" s="296"/>
      <c r="P25" s="296"/>
      <c r="Q25" s="296"/>
      <c r="R25" s="296"/>
      <c r="S25" s="296"/>
      <c r="T25" s="296"/>
      <c r="U25" s="296"/>
      <c r="V25" s="296"/>
      <c r="W25" s="296"/>
      <c r="X25" s="296"/>
      <c r="Y25" s="296"/>
      <c r="Z25" s="296"/>
      <c r="AA25" s="296"/>
      <c r="AB25" s="296"/>
      <c r="AC25" s="296"/>
    </row>
    <row r="26" spans="1:29"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113</v>
      </c>
      <c r="G26" s="315"/>
      <c r="H26" s="317"/>
      <c r="I26" s="317"/>
      <c r="J26" s="317"/>
      <c r="K26" s="317"/>
      <c r="L26" s="317"/>
      <c r="M26" s="296"/>
      <c r="N26" s="296"/>
      <c r="O26" s="296"/>
      <c r="P26" s="296"/>
      <c r="Q26" s="296"/>
      <c r="R26" s="296"/>
      <c r="S26" s="296"/>
      <c r="T26" s="296"/>
      <c r="U26" s="296"/>
      <c r="V26" s="296"/>
      <c r="W26" s="296"/>
      <c r="X26" s="296"/>
      <c r="Y26" s="296"/>
      <c r="Z26" s="296"/>
      <c r="AA26" s="296"/>
      <c r="AB26" s="296"/>
      <c r="AC26" s="296"/>
    </row>
    <row r="27" spans="1:29"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113</v>
      </c>
      <c r="G27" s="315"/>
      <c r="H27" s="317"/>
      <c r="I27" s="317"/>
      <c r="J27" s="317"/>
      <c r="K27" s="317"/>
      <c r="L27" s="317"/>
      <c r="M27" s="296"/>
      <c r="N27" s="296"/>
      <c r="O27" s="296"/>
      <c r="P27" s="296"/>
      <c r="Q27" s="296"/>
      <c r="R27" s="296"/>
      <c r="S27" s="296"/>
      <c r="T27" s="296"/>
      <c r="U27" s="296"/>
      <c r="V27" s="296"/>
      <c r="W27" s="296"/>
      <c r="X27" s="296"/>
      <c r="Y27" s="296"/>
      <c r="Z27" s="296"/>
      <c r="AA27" s="296"/>
      <c r="AB27" s="296"/>
      <c r="AC27" s="296"/>
    </row>
    <row r="28" spans="1:29"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113</v>
      </c>
      <c r="G28" s="315"/>
      <c r="H28" s="317"/>
      <c r="I28" s="317"/>
      <c r="J28" s="317"/>
      <c r="K28" s="317"/>
      <c r="L28" s="317"/>
      <c r="M28" s="296"/>
      <c r="N28" s="296"/>
      <c r="O28" s="296"/>
      <c r="P28" s="296"/>
      <c r="Q28" s="296"/>
      <c r="R28" s="296"/>
      <c r="S28" s="296"/>
      <c r="T28" s="296"/>
      <c r="U28" s="296"/>
      <c r="V28" s="296"/>
      <c r="W28" s="296"/>
      <c r="X28" s="296"/>
      <c r="Y28" s="296"/>
      <c r="Z28" s="296"/>
      <c r="AA28" s="296"/>
      <c r="AB28" s="296"/>
      <c r="AC28" s="296"/>
    </row>
    <row r="29" spans="1:29"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113</v>
      </c>
      <c r="G29" s="315"/>
      <c r="H29" s="317"/>
      <c r="I29" s="317"/>
      <c r="J29" s="317"/>
      <c r="K29" s="317"/>
      <c r="L29" s="317"/>
      <c r="M29" s="296"/>
      <c r="N29" s="296"/>
      <c r="O29" s="296"/>
      <c r="P29" s="296"/>
      <c r="Q29" s="296"/>
      <c r="R29" s="296"/>
      <c r="S29" s="296"/>
      <c r="T29" s="296"/>
      <c r="U29" s="296"/>
      <c r="V29" s="296"/>
      <c r="W29" s="296"/>
      <c r="X29" s="296"/>
      <c r="Y29" s="296"/>
      <c r="Z29" s="296"/>
      <c r="AA29" s="296"/>
      <c r="AB29" s="296"/>
      <c r="AC29" s="296"/>
    </row>
    <row r="30" spans="1:29"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113</v>
      </c>
      <c r="G30" s="315"/>
      <c r="H30" s="317"/>
      <c r="I30" s="317"/>
      <c r="J30" s="317"/>
      <c r="K30" s="317"/>
      <c r="L30" s="317"/>
      <c r="M30" s="296"/>
      <c r="N30" s="296"/>
      <c r="O30" s="296"/>
      <c r="P30" s="296"/>
      <c r="Q30" s="296"/>
      <c r="R30" s="296"/>
      <c r="S30" s="296"/>
      <c r="T30" s="296"/>
      <c r="U30" s="296"/>
      <c r="V30" s="296"/>
      <c r="W30" s="296"/>
      <c r="X30" s="296"/>
      <c r="Y30" s="296"/>
      <c r="Z30" s="296"/>
      <c r="AA30" s="296"/>
      <c r="AB30" s="296"/>
      <c r="AC30" s="296"/>
    </row>
    <row r="31" spans="1:29"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113</v>
      </c>
      <c r="G31" s="315"/>
      <c r="H31" s="317"/>
      <c r="I31" s="317"/>
      <c r="J31" s="317"/>
      <c r="K31" s="317"/>
      <c r="L31" s="317"/>
      <c r="M31" s="296"/>
      <c r="N31" s="296"/>
      <c r="O31" s="296"/>
      <c r="P31" s="296"/>
      <c r="Q31" s="296"/>
      <c r="R31" s="296"/>
      <c r="S31" s="296"/>
      <c r="T31" s="296"/>
      <c r="U31" s="296"/>
      <c r="V31" s="296"/>
      <c r="W31" s="296"/>
      <c r="X31" s="296"/>
      <c r="Y31" s="296"/>
      <c r="Z31" s="296"/>
      <c r="AA31" s="296"/>
      <c r="AB31" s="296"/>
      <c r="AC31" s="296"/>
    </row>
    <row r="32" spans="1:29"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113</v>
      </c>
      <c r="G32" s="315"/>
      <c r="H32" s="317"/>
      <c r="I32" s="317"/>
      <c r="J32" s="317"/>
      <c r="K32" s="317"/>
      <c r="L32" s="317"/>
      <c r="M32" s="296"/>
      <c r="N32" s="296"/>
      <c r="O32" s="296"/>
      <c r="P32" s="296"/>
      <c r="Q32" s="296"/>
      <c r="R32" s="296"/>
      <c r="S32" s="296"/>
      <c r="T32" s="296"/>
      <c r="U32" s="296"/>
      <c r="V32" s="296"/>
      <c r="W32" s="296"/>
      <c r="X32" s="296"/>
      <c r="Y32" s="296"/>
      <c r="Z32" s="296"/>
      <c r="AA32" s="296"/>
      <c r="AB32" s="296"/>
      <c r="AC32" s="296"/>
    </row>
    <row r="33" spans="1:29"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113</v>
      </c>
      <c r="G33" s="315"/>
      <c r="H33" s="317"/>
      <c r="I33" s="317"/>
      <c r="J33" s="317"/>
      <c r="K33" s="317"/>
      <c r="L33" s="317"/>
      <c r="M33" s="296"/>
      <c r="N33" s="296"/>
      <c r="O33" s="296"/>
      <c r="P33" s="296"/>
      <c r="Q33" s="296"/>
      <c r="R33" s="296"/>
      <c r="S33" s="296"/>
      <c r="T33" s="296"/>
      <c r="U33" s="296"/>
      <c r="V33" s="296"/>
      <c r="W33" s="296"/>
      <c r="X33" s="296"/>
      <c r="Y33" s="296"/>
      <c r="Z33" s="296"/>
      <c r="AA33" s="296"/>
      <c r="AB33" s="296"/>
      <c r="AC33" s="296"/>
    </row>
    <row r="34" spans="1:29"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113</v>
      </c>
      <c r="G34" s="315"/>
      <c r="H34" s="317"/>
      <c r="I34" s="317"/>
      <c r="J34" s="317"/>
      <c r="K34" s="317"/>
      <c r="L34" s="317"/>
      <c r="M34" s="296"/>
      <c r="N34" s="296"/>
      <c r="O34" s="296"/>
      <c r="P34" s="296"/>
      <c r="Q34" s="296"/>
      <c r="R34" s="296"/>
      <c r="S34" s="296"/>
      <c r="T34" s="296"/>
      <c r="U34" s="296"/>
      <c r="V34" s="296"/>
      <c r="W34" s="296"/>
      <c r="X34" s="296"/>
      <c r="Y34" s="296"/>
      <c r="Z34" s="296"/>
      <c r="AA34" s="296"/>
      <c r="AB34" s="296"/>
      <c r="AC34" s="296"/>
    </row>
    <row r="35" spans="1:29"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113</v>
      </c>
      <c r="G35" s="315"/>
      <c r="H35" s="317"/>
      <c r="I35" s="317"/>
      <c r="J35" s="317"/>
      <c r="K35" s="317"/>
      <c r="L35" s="317"/>
      <c r="M35" s="296"/>
      <c r="N35" s="296"/>
      <c r="O35" s="296"/>
      <c r="P35" s="296"/>
      <c r="Q35" s="296"/>
      <c r="R35" s="296"/>
      <c r="S35" s="296"/>
      <c r="T35" s="296"/>
      <c r="U35" s="296"/>
      <c r="V35" s="296"/>
      <c r="W35" s="296"/>
      <c r="X35" s="296"/>
      <c r="Y35" s="296"/>
      <c r="Z35" s="296"/>
      <c r="AA35" s="296"/>
      <c r="AB35" s="296"/>
      <c r="AC35" s="296"/>
    </row>
    <row r="36" spans="1:29"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113</v>
      </c>
      <c r="G36" s="315"/>
      <c r="H36" s="317"/>
      <c r="I36" s="317"/>
      <c r="J36" s="317"/>
      <c r="K36" s="317"/>
      <c r="L36" s="317"/>
      <c r="M36" s="296"/>
      <c r="N36" s="296"/>
      <c r="O36" s="296"/>
      <c r="P36" s="296"/>
      <c r="Q36" s="296"/>
      <c r="R36" s="296"/>
      <c r="S36" s="296"/>
      <c r="T36" s="296"/>
      <c r="U36" s="296"/>
      <c r="V36" s="296"/>
      <c r="W36" s="296"/>
      <c r="X36" s="296"/>
      <c r="Y36" s="296"/>
      <c r="Z36" s="296"/>
      <c r="AA36" s="296"/>
      <c r="AB36" s="296"/>
      <c r="AC36" s="296"/>
    </row>
    <row r="37" spans="1:29"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113</v>
      </c>
      <c r="G37" s="315"/>
      <c r="H37" s="317"/>
      <c r="I37" s="317"/>
      <c r="J37" s="317"/>
      <c r="K37" s="317"/>
      <c r="L37" s="317"/>
      <c r="M37" s="296"/>
      <c r="N37" s="296"/>
      <c r="O37" s="296"/>
      <c r="P37" s="296"/>
      <c r="Q37" s="296"/>
      <c r="R37" s="296"/>
      <c r="S37" s="296"/>
      <c r="T37" s="296"/>
      <c r="U37" s="296"/>
      <c r="V37" s="296"/>
      <c r="W37" s="296"/>
      <c r="X37" s="296"/>
      <c r="Y37" s="296"/>
      <c r="Z37" s="296"/>
      <c r="AA37" s="296"/>
      <c r="AB37" s="296"/>
      <c r="AC37" s="296"/>
    </row>
    <row r="38" spans="1:29"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113</v>
      </c>
      <c r="G38" s="315"/>
      <c r="H38" s="317"/>
      <c r="I38" s="317"/>
      <c r="J38" s="317"/>
      <c r="K38" s="317"/>
      <c r="L38" s="317"/>
      <c r="M38" s="296"/>
      <c r="N38" s="296"/>
      <c r="O38" s="296"/>
      <c r="P38" s="296"/>
      <c r="Q38" s="296"/>
      <c r="R38" s="296"/>
      <c r="S38" s="296"/>
      <c r="T38" s="296"/>
      <c r="U38" s="296"/>
      <c r="V38" s="296"/>
      <c r="W38" s="296"/>
      <c r="X38" s="296"/>
      <c r="Y38" s="296"/>
      <c r="Z38" s="296"/>
      <c r="AA38" s="296"/>
      <c r="AB38" s="296"/>
      <c r="AC38" s="296"/>
    </row>
    <row r="39" spans="1:29"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113</v>
      </c>
      <c r="G39" s="315"/>
      <c r="H39" s="317"/>
      <c r="I39" s="317"/>
      <c r="J39" s="317"/>
      <c r="K39" s="317"/>
      <c r="L39" s="317"/>
      <c r="M39" s="296"/>
      <c r="N39" s="296"/>
      <c r="O39" s="296"/>
      <c r="P39" s="296"/>
      <c r="Q39" s="296"/>
      <c r="R39" s="296"/>
      <c r="S39" s="296"/>
      <c r="T39" s="296"/>
      <c r="U39" s="296"/>
      <c r="V39" s="296"/>
      <c r="W39" s="296"/>
      <c r="X39" s="296"/>
      <c r="Y39" s="296"/>
      <c r="Z39" s="296"/>
      <c r="AA39" s="296"/>
      <c r="AB39" s="296"/>
      <c r="AC39" s="296"/>
    </row>
    <row r="40" spans="1:29"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113</v>
      </c>
      <c r="G40" s="315"/>
      <c r="H40" s="317"/>
      <c r="I40" s="317"/>
      <c r="J40" s="317"/>
      <c r="K40" s="317"/>
      <c r="L40" s="317"/>
      <c r="M40" s="296"/>
      <c r="N40" s="296"/>
      <c r="O40" s="296"/>
      <c r="P40" s="296"/>
      <c r="Q40" s="296"/>
      <c r="R40" s="296"/>
      <c r="S40" s="296"/>
      <c r="T40" s="296"/>
      <c r="U40" s="296"/>
      <c r="V40" s="296"/>
      <c r="W40" s="296"/>
      <c r="X40" s="296"/>
      <c r="Y40" s="296"/>
      <c r="Z40" s="296"/>
      <c r="AA40" s="296"/>
      <c r="AB40" s="296"/>
      <c r="AC40" s="296"/>
    </row>
    <row r="41" spans="1:29"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113</v>
      </c>
      <c r="G41" s="315"/>
      <c r="H41" s="317"/>
      <c r="I41" s="317"/>
      <c r="J41" s="317"/>
      <c r="K41" s="317"/>
      <c r="L41" s="317"/>
      <c r="M41" s="296"/>
      <c r="N41" s="296"/>
      <c r="O41" s="296"/>
      <c r="P41" s="296"/>
      <c r="Q41" s="296"/>
      <c r="R41" s="296"/>
      <c r="S41" s="296"/>
      <c r="T41" s="296"/>
      <c r="U41" s="296"/>
      <c r="V41" s="296"/>
      <c r="W41" s="296"/>
      <c r="X41" s="296"/>
      <c r="Y41" s="296"/>
      <c r="Z41" s="296"/>
      <c r="AA41" s="296"/>
      <c r="AB41" s="296"/>
      <c r="AC41" s="296"/>
    </row>
    <row r="42" spans="1:29"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113</v>
      </c>
      <c r="G42" s="315"/>
      <c r="H42" s="317"/>
      <c r="I42" s="317"/>
      <c r="J42" s="317"/>
      <c r="K42" s="317"/>
      <c r="L42" s="317"/>
      <c r="M42" s="296"/>
      <c r="N42" s="296"/>
      <c r="O42" s="296"/>
      <c r="P42" s="296"/>
      <c r="Q42" s="296"/>
      <c r="R42" s="296"/>
      <c r="S42" s="296"/>
      <c r="T42" s="296"/>
      <c r="U42" s="296"/>
      <c r="V42" s="296"/>
      <c r="W42" s="296"/>
      <c r="X42" s="296"/>
      <c r="Y42" s="296"/>
      <c r="Z42" s="296"/>
      <c r="AA42" s="296"/>
      <c r="AB42" s="296"/>
      <c r="AC42" s="296"/>
    </row>
    <row r="43" spans="1:29"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113</v>
      </c>
      <c r="G43" s="315"/>
      <c r="H43" s="317"/>
      <c r="I43" s="317"/>
      <c r="J43" s="317"/>
      <c r="K43" s="317"/>
      <c r="L43" s="317"/>
      <c r="M43" s="296"/>
      <c r="N43" s="296"/>
      <c r="O43" s="296"/>
      <c r="P43" s="296"/>
      <c r="Q43" s="296"/>
      <c r="R43" s="296"/>
      <c r="S43" s="296"/>
      <c r="T43" s="296"/>
      <c r="U43" s="296"/>
      <c r="V43" s="296"/>
      <c r="W43" s="296"/>
      <c r="X43" s="296"/>
      <c r="Y43" s="296"/>
      <c r="Z43" s="296"/>
      <c r="AA43" s="296"/>
      <c r="AB43" s="296"/>
      <c r="AC43" s="296"/>
    </row>
    <row r="44" spans="1:29"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113</v>
      </c>
      <c r="G44" s="315"/>
      <c r="H44" s="317"/>
      <c r="I44" s="317"/>
      <c r="J44" s="317"/>
      <c r="K44" s="317"/>
      <c r="L44" s="317"/>
      <c r="M44" s="296"/>
      <c r="N44" s="296"/>
      <c r="O44" s="296"/>
      <c r="P44" s="296"/>
      <c r="Q44" s="296"/>
      <c r="R44" s="296"/>
      <c r="S44" s="296"/>
      <c r="T44" s="296"/>
      <c r="U44" s="296"/>
      <c r="V44" s="296"/>
      <c r="W44" s="296"/>
      <c r="X44" s="296"/>
      <c r="Y44" s="296"/>
      <c r="Z44" s="296"/>
      <c r="AA44" s="296"/>
      <c r="AB44" s="296"/>
      <c r="AC44" s="296"/>
    </row>
    <row r="45" spans="1:29"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113</v>
      </c>
      <c r="G45" s="315"/>
      <c r="H45" s="317"/>
      <c r="I45" s="317"/>
      <c r="J45" s="317"/>
      <c r="K45" s="317"/>
      <c r="L45" s="317"/>
      <c r="M45" s="296"/>
      <c r="N45" s="296"/>
      <c r="O45" s="296"/>
      <c r="P45" s="296"/>
      <c r="Q45" s="296"/>
      <c r="R45" s="296"/>
      <c r="S45" s="296"/>
      <c r="T45" s="296"/>
      <c r="U45" s="296"/>
      <c r="V45" s="296"/>
      <c r="W45" s="296"/>
      <c r="X45" s="296"/>
      <c r="Y45" s="296"/>
      <c r="Z45" s="296"/>
      <c r="AA45" s="296"/>
      <c r="AB45" s="296"/>
      <c r="AC45" s="296"/>
    </row>
    <row r="46" spans="1:29"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113</v>
      </c>
      <c r="G46" s="315"/>
      <c r="H46" s="317"/>
      <c r="I46" s="317"/>
      <c r="J46" s="317"/>
      <c r="K46" s="317"/>
      <c r="L46" s="317"/>
      <c r="M46" s="296"/>
      <c r="N46" s="296"/>
      <c r="O46" s="296"/>
      <c r="P46" s="296"/>
      <c r="Q46" s="296"/>
      <c r="R46" s="296"/>
      <c r="S46" s="296"/>
      <c r="T46" s="296"/>
      <c r="U46" s="296"/>
      <c r="V46" s="296"/>
      <c r="W46" s="296"/>
      <c r="X46" s="296"/>
      <c r="Y46" s="296"/>
      <c r="Z46" s="296"/>
      <c r="AA46" s="296"/>
      <c r="AB46" s="296"/>
      <c r="AC46" s="296"/>
    </row>
    <row r="47" spans="1:29"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113</v>
      </c>
      <c r="G47" s="315"/>
      <c r="H47" s="317"/>
      <c r="I47" s="317"/>
      <c r="J47" s="317"/>
      <c r="K47" s="317"/>
      <c r="L47" s="317"/>
      <c r="M47" s="296"/>
      <c r="N47" s="296"/>
      <c r="O47" s="296"/>
      <c r="P47" s="296"/>
      <c r="Q47" s="296"/>
      <c r="R47" s="296"/>
      <c r="S47" s="296"/>
      <c r="T47" s="296"/>
      <c r="U47" s="296"/>
      <c r="V47" s="296"/>
      <c r="W47" s="296"/>
      <c r="X47" s="296"/>
      <c r="Y47" s="296"/>
      <c r="Z47" s="296"/>
      <c r="AA47" s="296"/>
      <c r="AB47" s="296"/>
      <c r="AC47" s="296"/>
    </row>
    <row r="48" spans="1:29" ht="62.25" customHeight="1" x14ac:dyDescent="0.3">
      <c r="A48" s="352"/>
      <c r="B48" s="286" t="str">
        <f>Résultats!B49</f>
        <v>6.2</v>
      </c>
      <c r="C48" s="276" t="str">
        <f>Résultats!C49</f>
        <v>A</v>
      </c>
      <c r="D48" s="276" t="str">
        <f>Résultats!E49</f>
        <v>x</v>
      </c>
      <c r="E48" s="287" t="str">
        <f>Résultats!F49</f>
        <v>Dans chaque page web, chaque lien a-t-il un intitulé ?</v>
      </c>
      <c r="F48" s="276" t="s">
        <v>113</v>
      </c>
      <c r="G48" s="315"/>
      <c r="H48" s="317"/>
      <c r="I48" s="317"/>
      <c r="J48" s="317"/>
      <c r="K48" s="317"/>
      <c r="L48" s="317"/>
      <c r="M48" s="296"/>
      <c r="N48" s="296"/>
      <c r="O48" s="296"/>
      <c r="P48" s="296"/>
      <c r="Q48" s="296"/>
      <c r="R48" s="296"/>
      <c r="S48" s="296"/>
      <c r="T48" s="296"/>
      <c r="U48" s="296"/>
      <c r="V48" s="296"/>
      <c r="W48" s="296"/>
      <c r="X48" s="296"/>
      <c r="Y48" s="296"/>
      <c r="Z48" s="296"/>
      <c r="AA48" s="296"/>
      <c r="AB48" s="296"/>
      <c r="AC48" s="296"/>
    </row>
    <row r="49" spans="1:29"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113</v>
      </c>
      <c r="G49" s="315"/>
      <c r="H49" s="317"/>
      <c r="I49" s="317"/>
      <c r="J49" s="317"/>
      <c r="K49" s="317"/>
      <c r="L49" s="317"/>
      <c r="M49" s="296"/>
      <c r="N49" s="296"/>
      <c r="O49" s="296"/>
      <c r="P49" s="296"/>
      <c r="Q49" s="296"/>
      <c r="R49" s="296"/>
      <c r="S49" s="296"/>
      <c r="T49" s="296"/>
      <c r="U49" s="296"/>
      <c r="V49" s="296"/>
      <c r="W49" s="296"/>
      <c r="X49" s="296"/>
      <c r="Y49" s="296"/>
      <c r="Z49" s="296"/>
      <c r="AA49" s="296"/>
      <c r="AB49" s="296"/>
      <c r="AC49" s="296"/>
    </row>
    <row r="50" spans="1:29"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113</v>
      </c>
      <c r="G50" s="315"/>
      <c r="H50" s="317"/>
      <c r="I50" s="317"/>
      <c r="J50" s="317"/>
      <c r="K50" s="317"/>
      <c r="L50" s="317"/>
      <c r="M50" s="296"/>
      <c r="N50" s="296"/>
      <c r="O50" s="296"/>
      <c r="P50" s="296"/>
      <c r="Q50" s="296"/>
      <c r="R50" s="296"/>
      <c r="S50" s="296"/>
      <c r="T50" s="296"/>
      <c r="U50" s="296"/>
      <c r="V50" s="296"/>
      <c r="W50" s="296"/>
      <c r="X50" s="296"/>
      <c r="Y50" s="296"/>
      <c r="Z50" s="296"/>
      <c r="AA50" s="296"/>
      <c r="AB50" s="296"/>
      <c r="AC50" s="296"/>
    </row>
    <row r="51" spans="1:29"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113</v>
      </c>
      <c r="G51" s="315"/>
      <c r="H51" s="317"/>
      <c r="I51" s="317"/>
      <c r="J51" s="317"/>
      <c r="K51" s="317"/>
      <c r="L51" s="317"/>
      <c r="M51" s="296"/>
      <c r="N51" s="296"/>
      <c r="O51" s="296"/>
      <c r="P51" s="296"/>
      <c r="Q51" s="296"/>
      <c r="R51" s="296"/>
      <c r="S51" s="296"/>
      <c r="T51" s="296"/>
      <c r="U51" s="296"/>
      <c r="V51" s="296"/>
      <c r="W51" s="296"/>
      <c r="X51" s="296"/>
      <c r="Y51" s="296"/>
      <c r="Z51" s="296"/>
      <c r="AA51" s="296"/>
      <c r="AB51" s="296"/>
      <c r="AC51" s="296"/>
    </row>
    <row r="52" spans="1:29"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113</v>
      </c>
      <c r="G52" s="315"/>
      <c r="H52" s="317"/>
      <c r="I52" s="317"/>
      <c r="J52" s="317"/>
      <c r="K52" s="317"/>
      <c r="L52" s="317"/>
      <c r="M52" s="296"/>
      <c r="N52" s="296"/>
      <c r="O52" s="296"/>
      <c r="P52" s="296"/>
      <c r="Q52" s="296"/>
      <c r="R52" s="296"/>
      <c r="S52" s="296"/>
      <c r="T52" s="296"/>
      <c r="U52" s="296"/>
      <c r="V52" s="296"/>
      <c r="W52" s="296"/>
      <c r="X52" s="296"/>
      <c r="Y52" s="296"/>
      <c r="Z52" s="296"/>
      <c r="AA52" s="296"/>
      <c r="AB52" s="296"/>
      <c r="AC52" s="296"/>
    </row>
    <row r="53" spans="1:29"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113</v>
      </c>
      <c r="G53" s="315"/>
      <c r="H53" s="317"/>
      <c r="I53" s="317"/>
      <c r="J53" s="317"/>
      <c r="K53" s="317"/>
      <c r="L53" s="317"/>
      <c r="M53" s="296"/>
      <c r="N53" s="296"/>
      <c r="O53" s="296"/>
      <c r="P53" s="296"/>
      <c r="Q53" s="296"/>
      <c r="R53" s="296"/>
      <c r="S53" s="296"/>
      <c r="T53" s="296"/>
      <c r="U53" s="296"/>
      <c r="V53" s="296"/>
      <c r="W53" s="296"/>
      <c r="X53" s="296"/>
      <c r="Y53" s="296"/>
      <c r="Z53" s="296"/>
      <c r="AA53" s="296"/>
      <c r="AB53" s="296"/>
      <c r="AC53" s="296"/>
    </row>
    <row r="54" spans="1:29"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113</v>
      </c>
      <c r="G54" s="315"/>
      <c r="H54" s="317"/>
      <c r="I54" s="317"/>
      <c r="J54" s="317"/>
      <c r="K54" s="317"/>
      <c r="L54" s="319" t="s">
        <v>543</v>
      </c>
      <c r="M54" s="296"/>
      <c r="N54" s="296"/>
      <c r="O54" s="296"/>
      <c r="P54" s="296"/>
      <c r="Q54" s="296"/>
      <c r="R54" s="296"/>
      <c r="S54" s="296"/>
      <c r="T54" s="296"/>
      <c r="U54" s="296"/>
      <c r="V54" s="296"/>
      <c r="W54" s="296"/>
      <c r="X54" s="296"/>
      <c r="Y54" s="296"/>
      <c r="Z54" s="296"/>
      <c r="AA54" s="296"/>
      <c r="AB54" s="296"/>
      <c r="AC54" s="296"/>
    </row>
    <row r="55" spans="1:29"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113</v>
      </c>
      <c r="G55" s="315"/>
      <c r="H55" s="317"/>
      <c r="I55" s="317"/>
      <c r="J55" s="317"/>
      <c r="K55" s="317"/>
      <c r="L55" s="319" t="s">
        <v>543</v>
      </c>
      <c r="M55" s="296"/>
      <c r="N55" s="296"/>
      <c r="O55" s="296"/>
      <c r="P55" s="296"/>
      <c r="Q55" s="296"/>
      <c r="R55" s="296"/>
      <c r="S55" s="296"/>
      <c r="T55" s="296"/>
      <c r="U55" s="296"/>
      <c r="V55" s="296"/>
      <c r="W55" s="296"/>
      <c r="X55" s="296"/>
      <c r="Y55" s="296"/>
      <c r="Z55" s="296"/>
      <c r="AA55" s="296"/>
      <c r="AB55" s="296"/>
      <c r="AC55" s="296"/>
    </row>
    <row r="56" spans="1:29"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113</v>
      </c>
      <c r="G56" s="315"/>
      <c r="H56" s="317"/>
      <c r="I56" s="317"/>
      <c r="J56" s="317"/>
      <c r="K56" s="317"/>
      <c r="L56" s="317"/>
      <c r="M56" s="296"/>
      <c r="N56" s="296"/>
      <c r="O56" s="296"/>
      <c r="P56" s="296"/>
      <c r="Q56" s="296"/>
      <c r="R56" s="296"/>
      <c r="S56" s="296"/>
      <c r="T56" s="296"/>
      <c r="U56" s="296"/>
      <c r="V56" s="296"/>
      <c r="W56" s="296"/>
      <c r="X56" s="296"/>
      <c r="Y56" s="296"/>
      <c r="Z56" s="296"/>
      <c r="AA56" s="296"/>
      <c r="AB56" s="296"/>
      <c r="AC56" s="296"/>
    </row>
    <row r="57" spans="1:29"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113</v>
      </c>
      <c r="G57" s="315"/>
      <c r="H57" s="317"/>
      <c r="I57" s="317"/>
      <c r="J57" s="317"/>
      <c r="K57" s="317"/>
      <c r="L57" s="317"/>
      <c r="M57" s="296"/>
      <c r="N57" s="296"/>
      <c r="O57" s="296"/>
      <c r="P57" s="296"/>
      <c r="Q57" s="296"/>
      <c r="R57" s="296"/>
      <c r="S57" s="296"/>
      <c r="T57" s="296"/>
      <c r="U57" s="296"/>
      <c r="V57" s="296"/>
      <c r="W57" s="296"/>
      <c r="X57" s="296"/>
      <c r="Y57" s="296"/>
      <c r="Z57" s="296"/>
      <c r="AA57" s="296"/>
      <c r="AB57" s="296"/>
      <c r="AC57" s="296"/>
    </row>
    <row r="58" spans="1:29" ht="62.25" customHeight="1" x14ac:dyDescent="0.3">
      <c r="A58" s="351"/>
      <c r="B58" s="292" t="str">
        <f>Résultats!B59</f>
        <v>8.5</v>
      </c>
      <c r="C58" s="276" t="str">
        <f>Résultats!C59</f>
        <v>A</v>
      </c>
      <c r="D58" s="276" t="str">
        <f>Résultats!E59</f>
        <v>x</v>
      </c>
      <c r="E58" s="287" t="str">
        <f>Résultats!F59</f>
        <v>Chaque page web a-t-elle un titre de page ?</v>
      </c>
      <c r="F58" s="276" t="s">
        <v>113</v>
      </c>
      <c r="G58" s="315"/>
      <c r="H58" s="317"/>
      <c r="I58" s="317"/>
      <c r="J58" s="317"/>
      <c r="K58" s="317"/>
      <c r="L58" s="317"/>
      <c r="M58" s="296"/>
      <c r="N58" s="296"/>
      <c r="O58" s="296"/>
      <c r="P58" s="296"/>
      <c r="Q58" s="296"/>
      <c r="R58" s="296"/>
      <c r="S58" s="296"/>
      <c r="T58" s="296"/>
      <c r="U58" s="296"/>
      <c r="V58" s="296"/>
      <c r="W58" s="296"/>
      <c r="X58" s="296"/>
      <c r="Y58" s="296"/>
      <c r="Z58" s="296"/>
      <c r="AA58" s="296"/>
      <c r="AB58" s="296"/>
      <c r="AC58" s="296"/>
    </row>
    <row r="59" spans="1:29"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113</v>
      </c>
      <c r="G59" s="315"/>
      <c r="H59" s="317"/>
      <c r="I59" s="317"/>
      <c r="J59" s="317"/>
      <c r="K59" s="317"/>
      <c r="L59" s="317"/>
      <c r="M59" s="296"/>
      <c r="N59" s="296"/>
      <c r="O59" s="296"/>
      <c r="P59" s="296"/>
      <c r="Q59" s="296"/>
      <c r="R59" s="296"/>
      <c r="S59" s="296"/>
      <c r="T59" s="296"/>
      <c r="U59" s="296"/>
      <c r="V59" s="296"/>
      <c r="W59" s="296"/>
      <c r="X59" s="296"/>
      <c r="Y59" s="296"/>
      <c r="Z59" s="296"/>
      <c r="AA59" s="296"/>
      <c r="AB59" s="296"/>
      <c r="AC59" s="296"/>
    </row>
    <row r="60" spans="1:29"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113</v>
      </c>
      <c r="G60" s="315"/>
      <c r="H60" s="317"/>
      <c r="I60" s="317"/>
      <c r="J60" s="317"/>
      <c r="K60" s="317"/>
      <c r="L60" s="317"/>
      <c r="M60" s="296"/>
      <c r="N60" s="296"/>
      <c r="O60" s="296"/>
      <c r="P60" s="296"/>
      <c r="Q60" s="296"/>
      <c r="R60" s="296"/>
      <c r="S60" s="296"/>
      <c r="T60" s="296"/>
      <c r="U60" s="296"/>
      <c r="V60" s="296"/>
      <c r="W60" s="296"/>
      <c r="X60" s="296"/>
      <c r="Y60" s="296"/>
      <c r="Z60" s="296"/>
      <c r="AA60" s="296"/>
      <c r="AB60" s="296"/>
      <c r="AC60" s="296"/>
    </row>
    <row r="61" spans="1:29"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113</v>
      </c>
      <c r="G61" s="315"/>
      <c r="H61" s="317"/>
      <c r="I61" s="317"/>
      <c r="J61" s="317"/>
      <c r="K61" s="317"/>
      <c r="L61" s="317"/>
      <c r="M61" s="296"/>
      <c r="N61" s="296"/>
      <c r="O61" s="296"/>
      <c r="P61" s="296"/>
      <c r="Q61" s="296"/>
      <c r="R61" s="296"/>
      <c r="S61" s="296"/>
      <c r="T61" s="296"/>
      <c r="U61" s="296"/>
      <c r="V61" s="296"/>
      <c r="W61" s="296"/>
      <c r="X61" s="296"/>
      <c r="Y61" s="296"/>
      <c r="Z61" s="296"/>
      <c r="AA61" s="296"/>
      <c r="AB61" s="296"/>
      <c r="AC61" s="296"/>
    </row>
    <row r="62" spans="1:29"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113</v>
      </c>
      <c r="G62" s="315"/>
      <c r="H62" s="317"/>
      <c r="I62" s="317"/>
      <c r="J62" s="317"/>
      <c r="K62" s="317"/>
      <c r="L62" s="317"/>
      <c r="M62" s="296"/>
      <c r="N62" s="296"/>
      <c r="O62" s="296"/>
      <c r="P62" s="296"/>
      <c r="Q62" s="296"/>
      <c r="R62" s="296"/>
      <c r="S62" s="296"/>
      <c r="T62" s="296"/>
      <c r="U62" s="296"/>
      <c r="V62" s="296"/>
      <c r="W62" s="296"/>
      <c r="X62" s="296"/>
      <c r="Y62" s="296"/>
      <c r="Z62" s="296"/>
      <c r="AA62" s="296"/>
      <c r="AB62" s="296"/>
      <c r="AC62" s="296"/>
    </row>
    <row r="63" spans="1:29"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113</v>
      </c>
      <c r="G63" s="315"/>
      <c r="H63" s="317"/>
      <c r="I63" s="317"/>
      <c r="J63" s="317"/>
      <c r="K63" s="317"/>
      <c r="L63" s="317"/>
      <c r="M63" s="296"/>
      <c r="N63" s="296"/>
      <c r="O63" s="296"/>
      <c r="P63" s="296"/>
      <c r="Q63" s="296"/>
      <c r="R63" s="296"/>
      <c r="S63" s="296"/>
      <c r="T63" s="296"/>
      <c r="U63" s="296"/>
      <c r="V63" s="296"/>
      <c r="W63" s="296"/>
      <c r="X63" s="296"/>
      <c r="Y63" s="296"/>
      <c r="Z63" s="296"/>
      <c r="AA63" s="296"/>
      <c r="AB63" s="296"/>
      <c r="AC63" s="296"/>
    </row>
    <row r="64" spans="1:29"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113</v>
      </c>
      <c r="G64" s="315"/>
      <c r="H64" s="317"/>
      <c r="I64" s="317"/>
      <c r="J64" s="317"/>
      <c r="K64" s="317"/>
      <c r="L64" s="317"/>
      <c r="M64" s="296"/>
      <c r="N64" s="296"/>
      <c r="O64" s="296"/>
      <c r="P64" s="296"/>
      <c r="Q64" s="296"/>
      <c r="R64" s="296"/>
      <c r="S64" s="296"/>
      <c r="T64" s="296"/>
      <c r="U64" s="296"/>
      <c r="V64" s="296"/>
      <c r="W64" s="296"/>
      <c r="X64" s="296"/>
      <c r="Y64" s="296"/>
      <c r="Z64" s="296"/>
      <c r="AA64" s="296"/>
      <c r="AB64" s="296"/>
      <c r="AC64" s="296"/>
    </row>
    <row r="65" spans="1:29"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113</v>
      </c>
      <c r="G65" s="315"/>
      <c r="H65" s="317"/>
      <c r="I65" s="317"/>
      <c r="J65" s="317"/>
      <c r="K65" s="317"/>
      <c r="L65" s="317"/>
      <c r="M65" s="296"/>
      <c r="N65" s="296"/>
      <c r="O65" s="296"/>
      <c r="P65" s="296"/>
      <c r="Q65" s="296"/>
      <c r="R65" s="296"/>
      <c r="S65" s="296"/>
      <c r="T65" s="296"/>
      <c r="U65" s="296"/>
      <c r="V65" s="296"/>
      <c r="W65" s="296"/>
      <c r="X65" s="296"/>
      <c r="Y65" s="296"/>
      <c r="Z65" s="296"/>
      <c r="AA65" s="296"/>
      <c r="AB65" s="296"/>
      <c r="AC65" s="296"/>
    </row>
    <row r="66" spans="1:29"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113</v>
      </c>
      <c r="G66" s="315"/>
      <c r="H66" s="317"/>
      <c r="I66" s="317"/>
      <c r="J66" s="317"/>
      <c r="K66" s="317"/>
      <c r="L66" s="317"/>
      <c r="M66" s="296"/>
      <c r="N66" s="296"/>
      <c r="O66" s="296"/>
      <c r="P66" s="296"/>
      <c r="Q66" s="296"/>
      <c r="R66" s="296"/>
      <c r="S66" s="296"/>
      <c r="T66" s="296"/>
      <c r="U66" s="296"/>
      <c r="V66" s="296"/>
      <c r="W66" s="296"/>
      <c r="X66" s="296"/>
      <c r="Y66" s="296"/>
      <c r="Z66" s="296"/>
      <c r="AA66" s="296"/>
      <c r="AB66" s="296"/>
      <c r="AC66" s="296"/>
    </row>
    <row r="67" spans="1:29"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113</v>
      </c>
      <c r="G67" s="315"/>
      <c r="H67" s="317"/>
      <c r="I67" s="317"/>
      <c r="J67" s="317"/>
      <c r="K67" s="317"/>
      <c r="L67" s="317"/>
      <c r="M67" s="296"/>
      <c r="N67" s="296"/>
      <c r="O67" s="296"/>
      <c r="P67" s="296"/>
      <c r="Q67" s="296"/>
      <c r="R67" s="296"/>
      <c r="S67" s="296"/>
      <c r="T67" s="296"/>
      <c r="U67" s="296"/>
      <c r="V67" s="296"/>
      <c r="W67" s="296"/>
      <c r="X67" s="296"/>
      <c r="Y67" s="296"/>
      <c r="Z67" s="296"/>
      <c r="AA67" s="296"/>
      <c r="AB67" s="296"/>
      <c r="AC67" s="296"/>
    </row>
    <row r="68" spans="1:29"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113</v>
      </c>
      <c r="G68" s="315"/>
      <c r="H68" s="317"/>
      <c r="I68" s="317"/>
      <c r="J68" s="317"/>
      <c r="K68" s="317"/>
      <c r="L68" s="317"/>
      <c r="M68" s="296"/>
      <c r="N68" s="296"/>
      <c r="O68" s="296"/>
      <c r="P68" s="296"/>
      <c r="Q68" s="296"/>
      <c r="R68" s="296"/>
      <c r="S68" s="296"/>
      <c r="T68" s="296"/>
      <c r="U68" s="296"/>
      <c r="V68" s="296"/>
      <c r="W68" s="296"/>
      <c r="X68" s="296"/>
      <c r="Y68" s="296"/>
      <c r="Z68" s="296"/>
      <c r="AA68" s="296"/>
      <c r="AB68" s="296"/>
      <c r="AC68" s="296"/>
    </row>
    <row r="69" spans="1:29"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113</v>
      </c>
      <c r="G69" s="315"/>
      <c r="H69" s="317"/>
      <c r="I69" s="317"/>
      <c r="J69" s="317"/>
      <c r="K69" s="317"/>
      <c r="L69" s="317"/>
      <c r="M69" s="296"/>
      <c r="N69" s="296"/>
      <c r="O69" s="296"/>
      <c r="P69" s="296"/>
      <c r="Q69" s="296"/>
      <c r="R69" s="296"/>
      <c r="S69" s="296"/>
      <c r="T69" s="296"/>
      <c r="U69" s="296"/>
      <c r="V69" s="296"/>
      <c r="W69" s="296"/>
      <c r="X69" s="296"/>
      <c r="Y69" s="296"/>
      <c r="Z69" s="296"/>
      <c r="AA69" s="296"/>
      <c r="AB69" s="296"/>
      <c r="AC69" s="296"/>
    </row>
    <row r="70" spans="1:29"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113</v>
      </c>
      <c r="G70" s="315"/>
      <c r="H70" s="317"/>
      <c r="I70" s="317"/>
      <c r="J70" s="317"/>
      <c r="K70" s="317"/>
      <c r="L70" s="317"/>
      <c r="M70" s="296"/>
      <c r="N70" s="296"/>
      <c r="O70" s="296"/>
      <c r="P70" s="296"/>
      <c r="Q70" s="296"/>
      <c r="R70" s="296"/>
      <c r="S70" s="296"/>
      <c r="T70" s="296"/>
      <c r="U70" s="296"/>
      <c r="V70" s="296"/>
      <c r="W70" s="296"/>
      <c r="X70" s="296"/>
      <c r="Y70" s="296"/>
      <c r="Z70" s="296"/>
      <c r="AA70" s="296"/>
      <c r="AB70" s="296"/>
      <c r="AC70" s="296"/>
    </row>
    <row r="71" spans="1:29"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113</v>
      </c>
      <c r="G71" s="315"/>
      <c r="H71" s="317"/>
      <c r="I71" s="317"/>
      <c r="J71" s="317"/>
      <c r="K71" s="317"/>
      <c r="L71" s="317"/>
      <c r="M71" s="296"/>
      <c r="N71" s="296"/>
      <c r="O71" s="296"/>
      <c r="P71" s="296"/>
      <c r="Q71" s="296"/>
      <c r="R71" s="296"/>
      <c r="S71" s="296"/>
      <c r="T71" s="296"/>
      <c r="U71" s="296"/>
      <c r="V71" s="296"/>
      <c r="W71" s="296"/>
      <c r="X71" s="296"/>
      <c r="Y71" s="296"/>
      <c r="Z71" s="296"/>
      <c r="AA71" s="296"/>
      <c r="AB71" s="296"/>
      <c r="AC71" s="296"/>
    </row>
    <row r="72" spans="1:29"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113</v>
      </c>
      <c r="G72" s="315"/>
      <c r="H72" s="317"/>
      <c r="I72" s="317"/>
      <c r="J72" s="317"/>
      <c r="K72" s="317"/>
      <c r="L72" s="317"/>
      <c r="M72" s="296"/>
      <c r="N72" s="296"/>
      <c r="O72" s="296"/>
      <c r="P72" s="296"/>
      <c r="Q72" s="296"/>
      <c r="R72" s="296"/>
      <c r="S72" s="296"/>
      <c r="T72" s="296"/>
      <c r="U72" s="296"/>
      <c r="V72" s="296"/>
      <c r="W72" s="296"/>
      <c r="X72" s="296"/>
      <c r="Y72" s="296"/>
      <c r="Z72" s="296"/>
      <c r="AA72" s="296"/>
      <c r="AB72" s="296"/>
      <c r="AC72" s="296"/>
    </row>
    <row r="73" spans="1:29"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113</v>
      </c>
      <c r="G73" s="315"/>
      <c r="H73" s="317"/>
      <c r="I73" s="317"/>
      <c r="J73" s="317"/>
      <c r="K73" s="317"/>
      <c r="L73" s="317"/>
      <c r="M73" s="296"/>
      <c r="N73" s="296"/>
      <c r="O73" s="296"/>
      <c r="P73" s="296"/>
      <c r="Q73" s="296"/>
      <c r="R73" s="296"/>
      <c r="S73" s="296"/>
      <c r="T73" s="296"/>
      <c r="U73" s="296"/>
      <c r="V73" s="296"/>
      <c r="W73" s="296"/>
      <c r="X73" s="296"/>
      <c r="Y73" s="296"/>
      <c r="Z73" s="296"/>
      <c r="AA73" s="296"/>
      <c r="AB73" s="296"/>
      <c r="AC73" s="296"/>
    </row>
    <row r="74" spans="1:29"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113</v>
      </c>
      <c r="G74" s="315"/>
      <c r="H74" s="317"/>
      <c r="I74" s="317"/>
      <c r="J74" s="317"/>
      <c r="K74" s="317"/>
      <c r="L74" s="317"/>
      <c r="M74" s="296"/>
      <c r="N74" s="296"/>
      <c r="O74" s="296"/>
      <c r="P74" s="296"/>
      <c r="Q74" s="296"/>
      <c r="R74" s="296"/>
      <c r="S74" s="296"/>
      <c r="T74" s="296"/>
      <c r="U74" s="296"/>
      <c r="V74" s="296"/>
      <c r="W74" s="296"/>
      <c r="X74" s="296"/>
      <c r="Y74" s="296"/>
      <c r="Z74" s="296"/>
      <c r="AA74" s="296"/>
      <c r="AB74" s="296"/>
      <c r="AC74" s="296"/>
    </row>
    <row r="75" spans="1:29"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113</v>
      </c>
      <c r="G75" s="315"/>
      <c r="H75" s="317"/>
      <c r="I75" s="317"/>
      <c r="J75" s="317"/>
      <c r="K75" s="317"/>
      <c r="L75" s="317"/>
      <c r="M75" s="296"/>
      <c r="N75" s="296"/>
      <c r="O75" s="296"/>
      <c r="P75" s="296"/>
      <c r="Q75" s="296"/>
      <c r="R75" s="296"/>
      <c r="S75" s="296"/>
      <c r="T75" s="296"/>
      <c r="U75" s="296"/>
      <c r="V75" s="296"/>
      <c r="W75" s="296"/>
      <c r="X75" s="296"/>
      <c r="Y75" s="296"/>
      <c r="Z75" s="296"/>
      <c r="AA75" s="296"/>
      <c r="AB75" s="296"/>
      <c r="AC75" s="296"/>
    </row>
    <row r="76" spans="1:29"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113</v>
      </c>
      <c r="G76" s="315"/>
      <c r="H76" s="317"/>
      <c r="I76" s="317"/>
      <c r="J76" s="317"/>
      <c r="K76" s="317"/>
      <c r="L76" s="317"/>
      <c r="M76" s="296"/>
      <c r="N76" s="296"/>
      <c r="O76" s="296"/>
      <c r="P76" s="296"/>
      <c r="Q76" s="296"/>
      <c r="R76" s="296"/>
      <c r="S76" s="296"/>
      <c r="T76" s="296"/>
      <c r="U76" s="296"/>
      <c r="V76" s="296"/>
      <c r="W76" s="296"/>
      <c r="X76" s="296"/>
      <c r="Y76" s="296"/>
      <c r="Z76" s="296"/>
      <c r="AA76" s="296"/>
      <c r="AB76" s="296"/>
      <c r="AC76" s="296"/>
    </row>
    <row r="77" spans="1:29"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113</v>
      </c>
      <c r="G77" s="315"/>
      <c r="H77" s="317"/>
      <c r="I77" s="317"/>
      <c r="J77" s="317"/>
      <c r="K77" s="317"/>
      <c r="L77" s="317"/>
      <c r="M77" s="296"/>
      <c r="N77" s="296"/>
      <c r="O77" s="296"/>
      <c r="P77" s="296"/>
      <c r="Q77" s="296"/>
      <c r="R77" s="296"/>
      <c r="S77" s="296"/>
      <c r="T77" s="296"/>
      <c r="U77" s="296"/>
      <c r="V77" s="296"/>
      <c r="W77" s="296"/>
      <c r="X77" s="296"/>
      <c r="Y77" s="296"/>
      <c r="Z77" s="296"/>
      <c r="AA77" s="296"/>
      <c r="AB77" s="296"/>
      <c r="AC77" s="296"/>
    </row>
    <row r="78" spans="1:29"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113</v>
      </c>
      <c r="G78" s="315"/>
      <c r="H78" s="317"/>
      <c r="I78" s="317"/>
      <c r="J78" s="317"/>
      <c r="K78" s="317"/>
      <c r="L78" s="317"/>
      <c r="M78" s="296"/>
      <c r="N78" s="296"/>
      <c r="O78" s="296"/>
      <c r="P78" s="296"/>
      <c r="Q78" s="296"/>
      <c r="R78" s="296"/>
      <c r="S78" s="296"/>
      <c r="T78" s="296"/>
      <c r="U78" s="296"/>
      <c r="V78" s="296"/>
      <c r="W78" s="296"/>
      <c r="X78" s="296"/>
      <c r="Y78" s="296"/>
      <c r="Z78" s="296"/>
      <c r="AA78" s="296"/>
      <c r="AB78" s="296"/>
      <c r="AC78" s="296"/>
    </row>
    <row r="79" spans="1:29"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113</v>
      </c>
      <c r="G79" s="315"/>
      <c r="H79" s="317"/>
      <c r="I79" s="317"/>
      <c r="J79" s="317"/>
      <c r="K79" s="317"/>
      <c r="L79" s="317"/>
      <c r="M79" s="296"/>
      <c r="N79" s="296"/>
      <c r="O79" s="296"/>
      <c r="P79" s="296"/>
      <c r="Q79" s="296"/>
      <c r="R79" s="296"/>
      <c r="S79" s="296"/>
      <c r="T79" s="296"/>
      <c r="U79" s="296"/>
      <c r="V79" s="296"/>
      <c r="W79" s="296"/>
      <c r="X79" s="296"/>
      <c r="Y79" s="296"/>
      <c r="Z79" s="296"/>
      <c r="AA79" s="296"/>
      <c r="AB79" s="296"/>
      <c r="AC79" s="296"/>
    </row>
    <row r="80" spans="1:29"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113</v>
      </c>
      <c r="G80" s="315"/>
      <c r="H80" s="317"/>
      <c r="I80" s="317"/>
      <c r="J80" s="317"/>
      <c r="K80" s="317"/>
      <c r="L80" s="317"/>
      <c r="M80" s="296"/>
      <c r="N80" s="296"/>
      <c r="O80" s="296"/>
      <c r="P80" s="296"/>
      <c r="Q80" s="296"/>
      <c r="R80" s="296"/>
      <c r="S80" s="296"/>
      <c r="T80" s="296"/>
      <c r="U80" s="296"/>
      <c r="V80" s="296"/>
      <c r="W80" s="296"/>
      <c r="X80" s="296"/>
      <c r="Y80" s="296"/>
      <c r="Z80" s="296"/>
      <c r="AA80" s="296"/>
      <c r="AB80" s="296"/>
      <c r="AC80" s="296"/>
    </row>
    <row r="81" spans="1:29"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113</v>
      </c>
      <c r="G81" s="315"/>
      <c r="H81" s="317"/>
      <c r="I81" s="317"/>
      <c r="J81" s="317"/>
      <c r="K81" s="317"/>
      <c r="L81" s="317"/>
      <c r="M81" s="296"/>
      <c r="N81" s="296"/>
      <c r="O81" s="296"/>
      <c r="P81" s="296"/>
      <c r="Q81" s="296"/>
      <c r="R81" s="296"/>
      <c r="S81" s="296"/>
      <c r="T81" s="296"/>
      <c r="U81" s="296"/>
      <c r="V81" s="296"/>
      <c r="W81" s="296"/>
      <c r="X81" s="296"/>
      <c r="Y81" s="296"/>
      <c r="Z81" s="296"/>
      <c r="AA81" s="296"/>
      <c r="AB81" s="296"/>
      <c r="AC81" s="296"/>
    </row>
    <row r="82" spans="1:29"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113</v>
      </c>
      <c r="G82" s="315"/>
      <c r="H82" s="317"/>
      <c r="I82" s="317"/>
      <c r="J82" s="317"/>
      <c r="K82" s="317"/>
      <c r="L82" s="317"/>
      <c r="M82" s="296"/>
      <c r="N82" s="296"/>
      <c r="O82" s="296"/>
      <c r="P82" s="296"/>
      <c r="Q82" s="296"/>
      <c r="R82" s="296"/>
      <c r="S82" s="296"/>
      <c r="T82" s="296"/>
      <c r="U82" s="296"/>
      <c r="V82" s="296"/>
      <c r="W82" s="296"/>
      <c r="X82" s="296"/>
      <c r="Y82" s="296"/>
      <c r="Z82" s="296"/>
      <c r="AA82" s="296"/>
      <c r="AB82" s="296"/>
      <c r="AC82" s="296"/>
    </row>
    <row r="83" spans="1:29"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113</v>
      </c>
      <c r="G83" s="315"/>
      <c r="H83" s="317"/>
      <c r="I83" s="317"/>
      <c r="J83" s="317"/>
      <c r="K83" s="317"/>
      <c r="L83" s="317"/>
      <c r="M83" s="296"/>
      <c r="N83" s="296"/>
      <c r="O83" s="296"/>
      <c r="P83" s="296"/>
      <c r="Q83" s="296"/>
      <c r="R83" s="296"/>
      <c r="S83" s="296"/>
      <c r="T83" s="296"/>
      <c r="U83" s="296"/>
      <c r="V83" s="296"/>
      <c r="W83" s="296"/>
      <c r="X83" s="296"/>
      <c r="Y83" s="296"/>
      <c r="Z83" s="296"/>
      <c r="AA83" s="296"/>
      <c r="AB83" s="296"/>
      <c r="AC83" s="296"/>
    </row>
    <row r="84" spans="1:29"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113</v>
      </c>
      <c r="G84" s="315"/>
      <c r="H84" s="317"/>
      <c r="I84" s="317"/>
      <c r="J84" s="317"/>
      <c r="K84" s="317"/>
      <c r="L84" s="317"/>
      <c r="M84" s="296"/>
      <c r="N84" s="296"/>
      <c r="O84" s="296"/>
      <c r="P84" s="296"/>
      <c r="Q84" s="296"/>
      <c r="R84" s="296"/>
      <c r="S84" s="296"/>
      <c r="T84" s="296"/>
      <c r="U84" s="296"/>
      <c r="V84" s="296"/>
      <c r="W84" s="296"/>
      <c r="X84" s="296"/>
      <c r="Y84" s="296"/>
      <c r="Z84" s="296"/>
      <c r="AA84" s="296"/>
      <c r="AB84" s="296"/>
      <c r="AC84" s="296"/>
    </row>
    <row r="85" spans="1:29"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113</v>
      </c>
      <c r="G85" s="315"/>
      <c r="H85" s="317"/>
      <c r="I85" s="317"/>
      <c r="J85" s="317"/>
      <c r="K85" s="317"/>
      <c r="L85" s="317"/>
      <c r="M85" s="296"/>
      <c r="N85" s="296"/>
      <c r="O85" s="296"/>
      <c r="P85" s="296"/>
      <c r="Q85" s="296"/>
      <c r="R85" s="296"/>
      <c r="S85" s="296"/>
      <c r="T85" s="296"/>
      <c r="U85" s="296"/>
      <c r="V85" s="296"/>
      <c r="W85" s="296"/>
      <c r="X85" s="296"/>
      <c r="Y85" s="296"/>
      <c r="Z85" s="296"/>
      <c r="AA85" s="296"/>
      <c r="AB85" s="296"/>
      <c r="AC85" s="296"/>
    </row>
    <row r="86" spans="1:29"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113</v>
      </c>
      <c r="G86" s="315"/>
      <c r="H86" s="317"/>
      <c r="I86" s="317"/>
      <c r="J86" s="317"/>
      <c r="K86" s="317"/>
      <c r="L86" s="317"/>
      <c r="M86" s="296"/>
      <c r="N86" s="296"/>
      <c r="O86" s="296"/>
      <c r="P86" s="296"/>
      <c r="Q86" s="296"/>
      <c r="R86" s="296"/>
      <c r="S86" s="296"/>
      <c r="T86" s="296"/>
      <c r="U86" s="296"/>
      <c r="V86" s="296"/>
      <c r="W86" s="296"/>
      <c r="X86" s="296"/>
      <c r="Y86" s="296"/>
      <c r="Z86" s="296"/>
      <c r="AA86" s="296"/>
      <c r="AB86" s="296"/>
      <c r="AC86" s="296"/>
    </row>
    <row r="87" spans="1:29"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113</v>
      </c>
      <c r="G87" s="315"/>
      <c r="H87" s="317"/>
      <c r="I87" s="317"/>
      <c r="J87" s="317"/>
      <c r="K87" s="317"/>
      <c r="L87" s="317"/>
      <c r="M87" s="296"/>
      <c r="N87" s="296"/>
      <c r="O87" s="296"/>
      <c r="P87" s="296"/>
      <c r="Q87" s="296"/>
      <c r="R87" s="296"/>
      <c r="S87" s="296"/>
      <c r="T87" s="296"/>
      <c r="U87" s="296"/>
      <c r="V87" s="296"/>
      <c r="W87" s="296"/>
      <c r="X87" s="296"/>
      <c r="Y87" s="296"/>
      <c r="Z87" s="296"/>
      <c r="AA87" s="296"/>
      <c r="AB87" s="296"/>
      <c r="AC87" s="296"/>
    </row>
    <row r="88" spans="1:29"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113</v>
      </c>
      <c r="G88" s="315"/>
      <c r="H88" s="317"/>
      <c r="I88" s="317"/>
      <c r="J88" s="317"/>
      <c r="K88" s="317"/>
      <c r="L88" s="317"/>
      <c r="M88" s="296"/>
      <c r="N88" s="296"/>
      <c r="O88" s="296"/>
      <c r="P88" s="296"/>
      <c r="Q88" s="296"/>
      <c r="R88" s="296"/>
      <c r="S88" s="296"/>
      <c r="T88" s="296"/>
      <c r="U88" s="296"/>
      <c r="V88" s="296"/>
      <c r="W88" s="296"/>
      <c r="X88" s="296"/>
      <c r="Y88" s="296"/>
      <c r="Z88" s="296"/>
      <c r="AA88" s="296"/>
      <c r="AB88" s="296"/>
      <c r="AC88" s="296"/>
    </row>
    <row r="89" spans="1:29"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113</v>
      </c>
      <c r="G89" s="315"/>
      <c r="H89" s="317"/>
      <c r="I89" s="317"/>
      <c r="J89" s="317"/>
      <c r="K89" s="317"/>
      <c r="L89" s="317"/>
      <c r="M89" s="296"/>
      <c r="N89" s="296"/>
      <c r="O89" s="296"/>
      <c r="P89" s="296"/>
      <c r="Q89" s="296"/>
      <c r="R89" s="296"/>
      <c r="S89" s="296"/>
      <c r="T89" s="296"/>
      <c r="U89" s="296"/>
      <c r="V89" s="296"/>
      <c r="W89" s="296"/>
      <c r="X89" s="296"/>
      <c r="Y89" s="296"/>
      <c r="Z89" s="296"/>
      <c r="AA89" s="296"/>
      <c r="AB89" s="296"/>
      <c r="AC89" s="296"/>
    </row>
    <row r="90" spans="1:29"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113</v>
      </c>
      <c r="G90" s="315"/>
      <c r="H90" s="317"/>
      <c r="I90" s="317"/>
      <c r="J90" s="317"/>
      <c r="K90" s="317"/>
      <c r="L90" s="317"/>
      <c r="M90" s="296"/>
      <c r="N90" s="296"/>
      <c r="O90" s="296"/>
      <c r="P90" s="296"/>
      <c r="Q90" s="296"/>
      <c r="R90" s="296"/>
      <c r="S90" s="296"/>
      <c r="T90" s="296"/>
      <c r="U90" s="296"/>
      <c r="V90" s="296"/>
      <c r="W90" s="296"/>
      <c r="X90" s="296"/>
      <c r="Y90" s="296"/>
      <c r="Z90" s="296"/>
      <c r="AA90" s="296"/>
      <c r="AB90" s="296"/>
      <c r="AC90" s="296"/>
    </row>
    <row r="91" spans="1:29"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113</v>
      </c>
      <c r="G91" s="315"/>
      <c r="H91" s="317"/>
      <c r="I91" s="317"/>
      <c r="J91" s="317"/>
      <c r="K91" s="317"/>
      <c r="L91" s="317"/>
      <c r="M91" s="296"/>
      <c r="N91" s="296"/>
      <c r="O91" s="296"/>
      <c r="P91" s="296"/>
      <c r="Q91" s="296"/>
      <c r="R91" s="296"/>
      <c r="S91" s="296"/>
      <c r="T91" s="296"/>
      <c r="U91" s="296"/>
      <c r="V91" s="296"/>
      <c r="W91" s="296"/>
      <c r="X91" s="296"/>
      <c r="Y91" s="296"/>
      <c r="Z91" s="296"/>
      <c r="AA91" s="296"/>
      <c r="AB91" s="296"/>
      <c r="AC91" s="296"/>
    </row>
    <row r="92" spans="1:29"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113</v>
      </c>
      <c r="G92" s="315"/>
      <c r="H92" s="317"/>
      <c r="I92" s="317"/>
      <c r="J92" s="317"/>
      <c r="K92" s="317"/>
      <c r="L92" s="317"/>
      <c r="M92" s="296"/>
      <c r="N92" s="296"/>
      <c r="O92" s="296"/>
      <c r="P92" s="296"/>
      <c r="Q92" s="296"/>
      <c r="R92" s="296"/>
      <c r="S92" s="296"/>
      <c r="T92" s="296"/>
      <c r="U92" s="296"/>
      <c r="V92" s="296"/>
      <c r="W92" s="296"/>
      <c r="X92" s="296"/>
      <c r="Y92" s="296"/>
      <c r="Z92" s="296"/>
      <c r="AA92" s="296"/>
      <c r="AB92" s="296"/>
      <c r="AC92" s="296"/>
    </row>
    <row r="93" spans="1:29"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113</v>
      </c>
      <c r="G93" s="315"/>
      <c r="H93" s="317"/>
      <c r="I93" s="317"/>
      <c r="J93" s="317"/>
      <c r="K93" s="317"/>
      <c r="L93" s="317"/>
      <c r="M93" s="296"/>
      <c r="N93" s="296"/>
      <c r="O93" s="296"/>
      <c r="P93" s="296"/>
      <c r="Q93" s="296"/>
      <c r="R93" s="296"/>
      <c r="S93" s="296"/>
      <c r="T93" s="296"/>
      <c r="U93" s="296"/>
      <c r="V93" s="296"/>
      <c r="W93" s="296"/>
      <c r="X93" s="296"/>
      <c r="Y93" s="296"/>
      <c r="Z93" s="296"/>
      <c r="AA93" s="296"/>
      <c r="AB93" s="296"/>
      <c r="AC93" s="296"/>
    </row>
    <row r="94" spans="1:29"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113</v>
      </c>
      <c r="G94" s="315"/>
      <c r="H94" s="317"/>
      <c r="I94" s="317"/>
      <c r="J94" s="317"/>
      <c r="K94" s="317"/>
      <c r="L94" s="317"/>
      <c r="M94" s="296"/>
      <c r="N94" s="296"/>
      <c r="O94" s="296"/>
      <c r="P94" s="296"/>
      <c r="Q94" s="296"/>
      <c r="R94" s="296"/>
      <c r="S94" s="296"/>
      <c r="T94" s="296"/>
      <c r="U94" s="296"/>
      <c r="V94" s="296"/>
      <c r="W94" s="296"/>
      <c r="X94" s="296"/>
      <c r="Y94" s="296"/>
      <c r="Z94" s="296"/>
      <c r="AA94" s="296"/>
      <c r="AB94" s="296"/>
      <c r="AC94" s="296"/>
    </row>
    <row r="95" spans="1:29"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113</v>
      </c>
      <c r="G95" s="315"/>
      <c r="H95" s="317"/>
      <c r="I95" s="317"/>
      <c r="J95" s="317"/>
      <c r="K95" s="317"/>
      <c r="L95" s="317"/>
      <c r="M95" s="296"/>
      <c r="N95" s="296"/>
      <c r="O95" s="296"/>
      <c r="P95" s="296"/>
      <c r="Q95" s="296"/>
      <c r="R95" s="296"/>
      <c r="S95" s="296"/>
      <c r="T95" s="296"/>
      <c r="U95" s="296"/>
      <c r="V95" s="296"/>
      <c r="W95" s="296"/>
      <c r="X95" s="296"/>
      <c r="Y95" s="296"/>
      <c r="Z95" s="296"/>
      <c r="AA95" s="296"/>
      <c r="AB95" s="296"/>
      <c r="AC95" s="296"/>
    </row>
    <row r="96" spans="1:29"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113</v>
      </c>
      <c r="G96" s="315"/>
      <c r="H96" s="317"/>
      <c r="I96" s="317"/>
      <c r="J96" s="317"/>
      <c r="K96" s="317"/>
      <c r="L96" s="317"/>
      <c r="M96" s="296"/>
      <c r="N96" s="296"/>
      <c r="O96" s="296"/>
      <c r="P96" s="296"/>
      <c r="Q96" s="296"/>
      <c r="R96" s="296"/>
      <c r="S96" s="296"/>
      <c r="T96" s="296"/>
      <c r="U96" s="296"/>
      <c r="V96" s="296"/>
      <c r="W96" s="296"/>
      <c r="X96" s="296"/>
      <c r="Y96" s="296"/>
      <c r="Z96" s="296"/>
      <c r="AA96" s="296"/>
      <c r="AB96" s="296"/>
      <c r="AC96" s="296"/>
    </row>
    <row r="97" spans="1:29" ht="62.25" customHeight="1" x14ac:dyDescent="0.3">
      <c r="A97" s="351"/>
      <c r="B97" s="292" t="str">
        <f>Résultats!B98</f>
        <v>12.3</v>
      </c>
      <c r="C97" s="276" t="str">
        <f>Résultats!C98</f>
        <v>AA</v>
      </c>
      <c r="D97" s="276">
        <f>Résultats!E98</f>
        <v>0</v>
      </c>
      <c r="E97" s="287" t="str">
        <f>Résultats!F98</f>
        <v>La page « plan du site » est-elle pertinente ?</v>
      </c>
      <c r="F97" s="276" t="s">
        <v>113</v>
      </c>
      <c r="G97" s="315"/>
      <c r="H97" s="317"/>
      <c r="I97" s="317"/>
      <c r="J97" s="317"/>
      <c r="K97" s="317"/>
      <c r="L97" s="317"/>
      <c r="M97" s="296"/>
      <c r="N97" s="296"/>
      <c r="O97" s="296"/>
      <c r="P97" s="296"/>
      <c r="Q97" s="296"/>
      <c r="R97" s="296"/>
      <c r="S97" s="296"/>
      <c r="T97" s="296"/>
      <c r="U97" s="296"/>
      <c r="V97" s="296"/>
      <c r="W97" s="296"/>
      <c r="X97" s="296"/>
      <c r="Y97" s="296"/>
      <c r="Z97" s="296"/>
      <c r="AA97" s="296"/>
      <c r="AB97" s="296"/>
      <c r="AC97" s="296"/>
    </row>
    <row r="98" spans="1:29"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113</v>
      </c>
      <c r="G98" s="315"/>
      <c r="H98" s="317"/>
      <c r="I98" s="317"/>
      <c r="J98" s="317"/>
      <c r="K98" s="317"/>
      <c r="L98" s="317"/>
      <c r="M98" s="296"/>
      <c r="N98" s="296"/>
      <c r="O98" s="296"/>
      <c r="P98" s="296"/>
      <c r="Q98" s="296"/>
      <c r="R98" s="296"/>
      <c r="S98" s="296"/>
      <c r="T98" s="296"/>
      <c r="U98" s="296"/>
      <c r="V98" s="296"/>
      <c r="W98" s="296"/>
      <c r="X98" s="296"/>
      <c r="Y98" s="296"/>
      <c r="Z98" s="296"/>
      <c r="AA98" s="296"/>
      <c r="AB98" s="296"/>
      <c r="AC98" s="296"/>
    </row>
    <row r="99" spans="1:29"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113</v>
      </c>
      <c r="G99" s="315"/>
      <c r="H99" s="317"/>
      <c r="I99" s="317"/>
      <c r="J99" s="317"/>
      <c r="K99" s="317"/>
      <c r="L99" s="317"/>
      <c r="M99" s="296"/>
      <c r="N99" s="296"/>
      <c r="O99" s="296"/>
      <c r="P99" s="296"/>
      <c r="Q99" s="296"/>
      <c r="R99" s="296"/>
      <c r="S99" s="296"/>
      <c r="T99" s="296"/>
      <c r="U99" s="296"/>
      <c r="V99" s="296"/>
      <c r="W99" s="296"/>
      <c r="X99" s="296"/>
      <c r="Y99" s="296"/>
      <c r="Z99" s="296"/>
      <c r="AA99" s="296"/>
      <c r="AB99" s="296"/>
      <c r="AC99" s="296"/>
    </row>
    <row r="100" spans="1:29"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113</v>
      </c>
      <c r="G100" s="315"/>
      <c r="H100" s="317"/>
      <c r="I100" s="317"/>
      <c r="J100" s="317"/>
      <c r="K100" s="317"/>
      <c r="L100" s="317"/>
      <c r="M100" s="296"/>
      <c r="N100" s="296"/>
      <c r="O100" s="296"/>
      <c r="P100" s="296"/>
      <c r="Q100" s="296"/>
      <c r="R100" s="296"/>
      <c r="S100" s="296"/>
      <c r="T100" s="296"/>
      <c r="U100" s="296"/>
      <c r="V100" s="296"/>
      <c r="W100" s="296"/>
      <c r="X100" s="296"/>
      <c r="Y100" s="296"/>
      <c r="Z100" s="296"/>
      <c r="AA100" s="296"/>
      <c r="AB100" s="296"/>
      <c r="AC100" s="296"/>
    </row>
    <row r="101" spans="1:29"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113</v>
      </c>
      <c r="G101" s="315"/>
      <c r="H101" s="317"/>
      <c r="I101" s="317"/>
      <c r="J101" s="317"/>
      <c r="K101" s="317"/>
      <c r="L101" s="317"/>
      <c r="M101" s="296"/>
      <c r="N101" s="296"/>
      <c r="O101" s="296"/>
      <c r="P101" s="296"/>
      <c r="Q101" s="296"/>
      <c r="R101" s="296"/>
      <c r="S101" s="296"/>
      <c r="T101" s="296"/>
      <c r="U101" s="296"/>
      <c r="V101" s="296"/>
      <c r="W101" s="296"/>
      <c r="X101" s="296"/>
      <c r="Y101" s="296"/>
      <c r="Z101" s="296"/>
      <c r="AA101" s="296"/>
      <c r="AB101" s="296"/>
      <c r="AC101" s="296"/>
    </row>
    <row r="102" spans="1:29"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113</v>
      </c>
      <c r="G102" s="315"/>
      <c r="H102" s="317"/>
      <c r="I102" s="317"/>
      <c r="J102" s="317"/>
      <c r="K102" s="317"/>
      <c r="L102" s="317"/>
      <c r="M102" s="296"/>
      <c r="N102" s="296"/>
      <c r="O102" s="296"/>
      <c r="P102" s="296"/>
      <c r="Q102" s="296"/>
      <c r="R102" s="296"/>
      <c r="S102" s="296"/>
      <c r="T102" s="296"/>
      <c r="U102" s="296"/>
      <c r="V102" s="296"/>
      <c r="W102" s="296"/>
      <c r="X102" s="296"/>
      <c r="Y102" s="296"/>
      <c r="Z102" s="296"/>
      <c r="AA102" s="296"/>
      <c r="AB102" s="296"/>
      <c r="AC102" s="296"/>
    </row>
    <row r="103" spans="1:29"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113</v>
      </c>
      <c r="G103" s="315"/>
      <c r="H103" s="317"/>
      <c r="I103" s="317"/>
      <c r="J103" s="317"/>
      <c r="K103" s="317"/>
      <c r="L103" s="317"/>
      <c r="M103" s="296"/>
      <c r="N103" s="296"/>
      <c r="O103" s="296"/>
      <c r="P103" s="296"/>
      <c r="Q103" s="296"/>
      <c r="R103" s="296"/>
      <c r="S103" s="296"/>
      <c r="T103" s="296"/>
      <c r="U103" s="296"/>
      <c r="V103" s="296"/>
      <c r="W103" s="296"/>
      <c r="X103" s="296"/>
      <c r="Y103" s="296"/>
      <c r="Z103" s="296"/>
      <c r="AA103" s="296"/>
      <c r="AB103" s="296"/>
      <c r="AC103" s="296"/>
    </row>
    <row r="104" spans="1:29"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113</v>
      </c>
      <c r="G104" s="315"/>
      <c r="H104" s="317"/>
      <c r="I104" s="317"/>
      <c r="J104" s="317"/>
      <c r="K104" s="317"/>
      <c r="L104" s="317"/>
      <c r="M104" s="296"/>
      <c r="N104" s="296"/>
      <c r="O104" s="296"/>
      <c r="P104" s="296"/>
      <c r="Q104" s="296"/>
      <c r="R104" s="296"/>
      <c r="S104" s="296"/>
      <c r="T104" s="296"/>
      <c r="U104" s="296"/>
      <c r="V104" s="296"/>
      <c r="W104" s="296"/>
      <c r="X104" s="296"/>
      <c r="Y104" s="296"/>
      <c r="Z104" s="296"/>
      <c r="AA104" s="296"/>
      <c r="AB104" s="296"/>
      <c r="AC104" s="296"/>
    </row>
    <row r="105" spans="1:29"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113</v>
      </c>
      <c r="G105" s="315"/>
      <c r="H105" s="317"/>
      <c r="I105" s="317"/>
      <c r="J105" s="317"/>
      <c r="K105" s="317"/>
      <c r="L105" s="317"/>
      <c r="M105" s="296"/>
      <c r="N105" s="296"/>
      <c r="O105" s="296"/>
      <c r="P105" s="296"/>
      <c r="Q105" s="296"/>
      <c r="R105" s="296"/>
      <c r="S105" s="296"/>
      <c r="T105" s="296"/>
      <c r="U105" s="296"/>
      <c r="V105" s="296"/>
      <c r="W105" s="296"/>
      <c r="X105" s="296"/>
      <c r="Y105" s="296"/>
      <c r="Z105" s="296"/>
      <c r="AA105" s="296"/>
      <c r="AB105" s="296"/>
      <c r="AC105" s="296"/>
    </row>
    <row r="106" spans="1:29"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113</v>
      </c>
      <c r="G106" s="315"/>
      <c r="H106" s="317"/>
      <c r="I106" s="317"/>
      <c r="J106" s="317"/>
      <c r="K106" s="317"/>
      <c r="L106" s="317"/>
      <c r="M106" s="296"/>
      <c r="N106" s="296"/>
      <c r="O106" s="296"/>
      <c r="P106" s="296"/>
      <c r="Q106" s="296"/>
      <c r="R106" s="296"/>
      <c r="S106" s="296"/>
      <c r="T106" s="296"/>
      <c r="U106" s="296"/>
      <c r="V106" s="296"/>
      <c r="W106" s="296"/>
      <c r="X106" s="296"/>
      <c r="Y106" s="296"/>
      <c r="Z106" s="296"/>
      <c r="AA106" s="296"/>
      <c r="AB106" s="296"/>
      <c r="AC106" s="296"/>
    </row>
    <row r="107" spans="1:29"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113</v>
      </c>
      <c r="G107" s="315"/>
      <c r="H107" s="317"/>
      <c r="I107" s="317"/>
      <c r="J107" s="317"/>
      <c r="K107" s="317"/>
      <c r="L107" s="317"/>
      <c r="M107" s="296"/>
      <c r="N107" s="296"/>
      <c r="O107" s="296"/>
      <c r="P107" s="296"/>
      <c r="Q107" s="296"/>
      <c r="R107" s="296"/>
      <c r="S107" s="296"/>
      <c r="T107" s="296"/>
      <c r="U107" s="296"/>
      <c r="V107" s="296"/>
      <c r="W107" s="296"/>
      <c r="X107" s="296"/>
      <c r="Y107" s="296"/>
      <c r="Z107" s="296"/>
      <c r="AA107" s="296"/>
      <c r="AB107" s="296"/>
      <c r="AC107" s="296"/>
    </row>
    <row r="108" spans="1:29"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113</v>
      </c>
      <c r="G108" s="315"/>
      <c r="H108" s="317"/>
      <c r="I108" s="317"/>
      <c r="J108" s="317"/>
      <c r="K108" s="317"/>
      <c r="L108" s="317"/>
      <c r="M108" s="296"/>
      <c r="N108" s="296"/>
      <c r="O108" s="296"/>
      <c r="P108" s="296"/>
      <c r="Q108" s="296"/>
      <c r="R108" s="296"/>
      <c r="S108" s="296"/>
      <c r="T108" s="296"/>
      <c r="U108" s="296"/>
      <c r="V108" s="296"/>
      <c r="W108" s="296"/>
      <c r="X108" s="296"/>
      <c r="Y108" s="296"/>
      <c r="Z108" s="296"/>
      <c r="AA108" s="296"/>
      <c r="AB108" s="296"/>
      <c r="AC108" s="296"/>
    </row>
    <row r="109" spans="1:29"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113</v>
      </c>
      <c r="G109" s="315"/>
      <c r="H109" s="317"/>
      <c r="I109" s="317"/>
      <c r="J109" s="317"/>
      <c r="K109" s="317"/>
      <c r="L109" s="317"/>
      <c r="M109" s="296"/>
      <c r="N109" s="296"/>
      <c r="O109" s="296"/>
      <c r="P109" s="296"/>
      <c r="Q109" s="296"/>
      <c r="R109" s="296"/>
      <c r="S109" s="296"/>
      <c r="T109" s="296"/>
      <c r="U109" s="296"/>
      <c r="V109" s="296"/>
      <c r="W109" s="296"/>
      <c r="X109" s="296"/>
      <c r="Y109" s="296"/>
      <c r="Z109" s="296"/>
      <c r="AA109" s="296"/>
      <c r="AB109" s="296"/>
      <c r="AC109" s="296"/>
    </row>
    <row r="110" spans="1:29"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113</v>
      </c>
      <c r="G110" s="315"/>
      <c r="H110" s="317"/>
      <c r="I110" s="317"/>
      <c r="J110" s="317"/>
      <c r="K110" s="317"/>
      <c r="L110" s="317"/>
      <c r="M110" s="296"/>
      <c r="N110" s="296"/>
      <c r="O110" s="296"/>
      <c r="P110" s="296"/>
      <c r="Q110" s="296"/>
      <c r="R110" s="296"/>
      <c r="S110" s="296"/>
      <c r="T110" s="296"/>
      <c r="U110" s="296"/>
      <c r="V110" s="296"/>
      <c r="W110" s="296"/>
      <c r="X110" s="296"/>
      <c r="Y110" s="296"/>
      <c r="Z110" s="296"/>
      <c r="AA110" s="296"/>
      <c r="AB110" s="296"/>
      <c r="AC110" s="296"/>
    </row>
    <row r="111" spans="1:29"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113</v>
      </c>
      <c r="G111" s="315"/>
      <c r="H111" s="317"/>
      <c r="I111" s="317"/>
      <c r="J111" s="317"/>
      <c r="K111" s="317"/>
      <c r="L111" s="317"/>
      <c r="M111" s="296"/>
      <c r="N111" s="296"/>
      <c r="O111" s="296"/>
      <c r="P111" s="296"/>
      <c r="Q111" s="296"/>
      <c r="R111" s="296"/>
      <c r="S111" s="296"/>
      <c r="T111" s="296"/>
      <c r="U111" s="296"/>
      <c r="V111" s="296"/>
      <c r="W111" s="296"/>
      <c r="X111" s="296"/>
      <c r="Y111" s="296"/>
      <c r="Z111" s="296"/>
      <c r="AA111" s="296"/>
      <c r="AB111" s="296"/>
      <c r="AC111" s="296"/>
    </row>
    <row r="112" spans="1:29"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113</v>
      </c>
      <c r="G112" s="315"/>
      <c r="H112" s="317"/>
      <c r="I112" s="317"/>
      <c r="J112" s="317"/>
      <c r="K112" s="317"/>
      <c r="L112" s="317"/>
      <c r="M112" s="296"/>
      <c r="N112" s="296"/>
      <c r="O112" s="296"/>
      <c r="P112" s="296"/>
      <c r="Q112" s="296"/>
      <c r="R112" s="296"/>
      <c r="S112" s="296"/>
      <c r="T112" s="296"/>
      <c r="U112" s="296"/>
      <c r="V112" s="296"/>
      <c r="W112" s="296"/>
      <c r="X112" s="296"/>
      <c r="Y112" s="296"/>
      <c r="Z112" s="296"/>
      <c r="AA112" s="296"/>
      <c r="AB112" s="296"/>
      <c r="AC112" s="296"/>
    </row>
    <row r="113" spans="1:29"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113</v>
      </c>
      <c r="G113" s="315"/>
      <c r="H113" s="317"/>
      <c r="I113" s="317"/>
      <c r="J113" s="317"/>
      <c r="K113" s="317"/>
      <c r="L113" s="317"/>
      <c r="M113" s="296"/>
      <c r="N113" s="296"/>
      <c r="O113" s="296"/>
      <c r="P113" s="296"/>
      <c r="Q113" s="296"/>
      <c r="R113" s="296"/>
      <c r="S113" s="296"/>
      <c r="T113" s="296"/>
      <c r="U113" s="296"/>
      <c r="V113" s="296"/>
      <c r="W113" s="296"/>
      <c r="X113" s="296"/>
      <c r="Y113" s="296"/>
      <c r="Z113" s="296"/>
      <c r="AA113" s="296"/>
      <c r="AB113" s="296"/>
      <c r="AC113" s="296"/>
    </row>
    <row r="114" spans="1:29"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113</v>
      </c>
      <c r="G114" s="315"/>
      <c r="H114" s="317"/>
      <c r="I114" s="317"/>
      <c r="J114" s="317"/>
      <c r="K114" s="317"/>
      <c r="L114" s="317"/>
      <c r="M114" s="296"/>
      <c r="N114" s="296"/>
      <c r="O114" s="296"/>
      <c r="P114" s="296"/>
      <c r="Q114" s="296"/>
      <c r="R114" s="296"/>
      <c r="S114" s="296"/>
      <c r="T114" s="296"/>
      <c r="U114" s="296"/>
      <c r="V114" s="296"/>
      <c r="W114" s="296"/>
      <c r="X114" s="296"/>
      <c r="Y114" s="296"/>
      <c r="Z114" s="296"/>
      <c r="AA114" s="296"/>
      <c r="AB114" s="296"/>
      <c r="AC114" s="296"/>
    </row>
    <row r="115" spans="1:29"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113</v>
      </c>
      <c r="G115" s="315"/>
      <c r="H115" s="317"/>
      <c r="I115" s="317"/>
      <c r="J115" s="317"/>
      <c r="K115" s="317"/>
      <c r="L115" s="317"/>
      <c r="M115" s="149"/>
      <c r="N115" s="149"/>
      <c r="O115" s="149"/>
      <c r="P115" s="149"/>
      <c r="Q115" s="149"/>
      <c r="R115" s="149"/>
      <c r="S115" s="149"/>
      <c r="T115" s="149"/>
      <c r="U115" s="149"/>
      <c r="V115" s="149"/>
      <c r="W115" s="149"/>
      <c r="X115" s="149"/>
      <c r="Y115" s="149"/>
      <c r="Z115" s="149"/>
      <c r="AA115" s="149"/>
      <c r="AB115" s="149"/>
      <c r="AC115" s="149"/>
    </row>
    <row r="116" spans="1:29"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113</v>
      </c>
      <c r="G116" s="315"/>
      <c r="H116" s="317"/>
      <c r="I116" s="317"/>
      <c r="J116" s="317"/>
      <c r="K116" s="317"/>
      <c r="L116" s="317"/>
      <c r="M116" s="296"/>
      <c r="N116" s="296"/>
      <c r="O116" s="296"/>
      <c r="P116" s="296"/>
      <c r="Q116" s="296"/>
      <c r="R116" s="296"/>
      <c r="S116" s="296"/>
      <c r="T116" s="296"/>
      <c r="U116" s="296"/>
      <c r="V116" s="296"/>
      <c r="W116" s="296"/>
      <c r="X116" s="296"/>
      <c r="Y116" s="296"/>
      <c r="Z116" s="296"/>
      <c r="AA116" s="296"/>
      <c r="AB116" s="296"/>
      <c r="AC116" s="296"/>
    </row>
    <row r="117" spans="1:29"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113</v>
      </c>
      <c r="G117" s="315"/>
      <c r="H117" s="317"/>
      <c r="I117" s="317"/>
      <c r="J117" s="317"/>
      <c r="K117" s="317"/>
      <c r="L117" s="317"/>
      <c r="M117" s="296"/>
      <c r="N117" s="296"/>
      <c r="O117" s="296"/>
      <c r="P117" s="296"/>
      <c r="Q117" s="296"/>
      <c r="R117" s="296"/>
      <c r="S117" s="296"/>
      <c r="T117" s="296"/>
      <c r="U117" s="296"/>
      <c r="V117" s="296"/>
      <c r="W117" s="296"/>
      <c r="X117" s="296"/>
      <c r="Y117" s="296"/>
      <c r="Z117" s="296"/>
      <c r="AA117" s="296"/>
      <c r="AB117" s="296"/>
      <c r="AC117" s="296"/>
    </row>
  </sheetData>
  <autoFilter ref="B11:L117" xr:uid="{00000000-0009-0000-0000-00001D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60" priority="2" operator="equal">
      <formula>"x"</formula>
    </cfRule>
  </conditionalFormatting>
  <conditionalFormatting sqref="F1:F2 C2 F4:F117">
    <cfRule type="cellIs" dxfId="59" priority="30" operator="equal">
      <formula>"na"</formula>
    </cfRule>
  </conditionalFormatting>
  <conditionalFormatting sqref="F4:F10">
    <cfRule type="cellIs" dxfId="58" priority="1" operator="equal">
      <formula>"na"</formula>
    </cfRule>
  </conditionalFormatting>
  <conditionalFormatting sqref="F11:F117">
    <cfRule type="cellIs" dxfId="57" priority="27" operator="equal">
      <formula>"c"</formula>
    </cfRule>
  </conditionalFormatting>
  <conditionalFormatting sqref="F11:F117">
    <cfRule type="cellIs" dxfId="56" priority="28" operator="equal">
      <formula>"nc"</formula>
    </cfRule>
  </conditionalFormatting>
  <conditionalFormatting sqref="F11:F117">
    <cfRule type="cellIs" dxfId="55" priority="29" operator="equal">
      <formula>"nt"</formula>
    </cfRule>
  </conditionalFormatting>
  <conditionalFormatting sqref="G12:G117 H55:H117">
    <cfRule type="cellIs" dxfId="54" priority="4" operator="equal">
      <formula>"d"</formula>
    </cfRule>
  </conditionalFormatting>
  <conditionalFormatting sqref="G57:H91">
    <cfRule type="cellIs" dxfId="53" priority="5" operator="equal">
      <formula>"d"</formula>
    </cfRule>
  </conditionalFormatting>
  <conditionalFormatting sqref="O4:S4">
    <cfRule type="cellIs" dxfId="52" priority="3" operator="equal">
      <formula>"NT"</formula>
    </cfRule>
  </conditionalFormatting>
  <conditionalFormatting sqref="O4:S4">
    <cfRule type="cellIs" dxfId="51" priority="23" operator="equal">
      <formula>"C"</formula>
    </cfRule>
  </conditionalFormatting>
  <conditionalFormatting sqref="O4:S4">
    <cfRule type="cellIs" dxfId="50" priority="24" operator="equal">
      <formula>"NC"</formula>
    </cfRule>
  </conditionalFormatting>
  <conditionalFormatting sqref="O4:S4">
    <cfRule type="cellIs" dxfId="49" priority="25" operator="equal">
      <formula>"NA"</formula>
    </cfRule>
  </conditionalFormatting>
  <conditionalFormatting sqref="O4:S4">
    <cfRule type="cellIs" dxfId="48" priority="26" operator="equal">
      <formula>"NT"</formula>
    </cfRule>
  </conditionalFormatting>
  <dataValidations count="3">
    <dataValidation type="list" allowBlank="1" showErrorMessage="1" sqref="F54:F55" xr:uid="{00FA0027-00EE-4475-B8DF-00EA006C0061}">
      <formula1>"nt,na,c"</formula1>
    </dataValidation>
    <dataValidation type="list" allowBlank="1" showErrorMessage="1" sqref="F12:F53 F56:F117" xr:uid="{00880049-00F5-409C-A780-009200DC0093}">
      <formula1>"nt,na,c,nc"</formula1>
    </dataValidation>
    <dataValidation type="list" allowBlank="1" sqref="G12:G117" xr:uid="{003F00B1-0064-4D4D-8198-00BE000000A1}">
      <formula1>"d"</formula1>
    </dataValidation>
  </dataValidations>
  <hyperlinks>
    <hyperlink ref="L54" r:id="rId1" xr:uid="{00000000-0004-0000-1D00-000000000000}"/>
    <hyperlink ref="L55" r:id="rId2" xr:uid="{00000000-0004-0000-1D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D00-000000000000}">
          <x14:formula1>
            <xm:f>Paramètres!$A$2:$A$5</xm:f>
          </x14:formula1>
          <xm:sqref>H12:H117</xm:sqref>
        </x14:dataValidation>
        <x14:dataValidation type="list" allowBlank="1" xr:uid="{00000000-0002-0000-1D00-000001000000}">
          <x14:formula1>
            <xm:f>Paramètres!$D$2:$D$5</xm:f>
          </x14:formula1>
          <xm:sqref>I12:I117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666666"/>
    <outlinePr summaryBelow="0" summaryRight="0"/>
  </sheetPr>
  <dimension ref="A1:AC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3320312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9" width="16.88671875" customWidth="1"/>
  </cols>
  <sheetData>
    <row r="1" spans="1:29" ht="0.75" customHeight="1" x14ac:dyDescent="0.3">
      <c r="A1" s="257"/>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row>
    <row r="2" spans="1:29" ht="16.5" customHeight="1" x14ac:dyDescent="0.3">
      <c r="A2" s="260"/>
      <c r="B2" s="261" t="str">
        <f>F4</f>
        <v>P23</v>
      </c>
      <c r="C2" s="262">
        <f>Echantillon!C35</f>
        <v>0</v>
      </c>
      <c r="D2" s="263"/>
      <c r="E2" s="263"/>
      <c r="F2" s="264"/>
      <c r="G2" s="265"/>
      <c r="H2" s="265"/>
      <c r="I2" s="265"/>
      <c r="J2" s="265"/>
      <c r="K2" s="266"/>
      <c r="L2" s="266"/>
      <c r="M2" s="267"/>
      <c r="N2" s="267"/>
      <c r="O2" s="258"/>
      <c r="P2" s="258"/>
      <c r="Q2" s="258"/>
      <c r="R2" s="258"/>
      <c r="S2" s="258"/>
      <c r="T2" s="258"/>
      <c r="U2" s="258"/>
      <c r="V2" s="258"/>
      <c r="W2" s="258"/>
      <c r="X2" s="258"/>
      <c r="Y2" s="258"/>
      <c r="Z2" s="258"/>
      <c r="AA2" s="258"/>
      <c r="AB2" s="258"/>
      <c r="AC2" s="258"/>
    </row>
    <row r="3" spans="1:29" ht="18.75" customHeight="1" x14ac:dyDescent="0.3">
      <c r="A3" s="260"/>
      <c r="B3" s="261" t="s">
        <v>490</v>
      </c>
      <c r="C3" s="387" t="str">
        <f>HYPERLINK(Echantillon!D35)</f>
        <v/>
      </c>
      <c r="D3" s="326"/>
      <c r="E3" s="326"/>
      <c r="F3" s="326"/>
      <c r="G3" s="265"/>
      <c r="H3" s="265"/>
      <c r="I3" s="265"/>
      <c r="J3" s="265"/>
      <c r="K3" s="265"/>
      <c r="L3" s="265"/>
      <c r="M3" s="258"/>
      <c r="N3" s="258"/>
      <c r="O3" s="258"/>
      <c r="P3" s="258"/>
      <c r="Q3" s="258"/>
      <c r="R3" s="258"/>
      <c r="S3" s="258"/>
      <c r="T3" s="258"/>
      <c r="U3" s="258"/>
      <c r="V3" s="258"/>
      <c r="W3" s="258"/>
      <c r="X3" s="258"/>
      <c r="Y3" s="258"/>
      <c r="Z3" s="258"/>
      <c r="AA3" s="258"/>
      <c r="AB3" s="258"/>
      <c r="AC3" s="258"/>
    </row>
    <row r="4" spans="1:29" ht="16.5" customHeight="1" x14ac:dyDescent="0.3">
      <c r="A4" s="257"/>
      <c r="B4" s="388" t="s">
        <v>147</v>
      </c>
      <c r="C4" s="389" t="s">
        <v>491</v>
      </c>
      <c r="D4" s="389" t="s">
        <v>150</v>
      </c>
      <c r="E4" s="268" t="s">
        <v>151</v>
      </c>
      <c r="F4" s="268" t="str">
        <f>Echantillon!B35</f>
        <v>P23</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c r="V4" s="275" t="s">
        <v>160</v>
      </c>
      <c r="W4" s="259"/>
      <c r="X4" s="259"/>
      <c r="Y4" s="259"/>
      <c r="Z4" s="259"/>
      <c r="AA4" s="259"/>
      <c r="AB4" s="259"/>
      <c r="AC4" s="259"/>
    </row>
    <row r="5" spans="1:29"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 t="shared" ref="U5:V5" si="2">T5</f>
        <v>-</v>
      </c>
      <c r="V5" s="279" t="str">
        <f t="shared" si="2"/>
        <v>-</v>
      </c>
      <c r="W5" s="258"/>
      <c r="X5" s="258"/>
      <c r="Y5" s="258"/>
      <c r="Z5" s="258"/>
      <c r="AA5" s="258"/>
      <c r="AB5" s="258"/>
      <c r="AC5" s="258"/>
    </row>
    <row r="6" spans="1:29"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 t="shared" ref="U6:V6" si="3">IF(S6&gt;0,SUM(O5:O6)/SUM(S5:S6),"-")</f>
        <v>-</v>
      </c>
      <c r="V6" s="103" t="e">
        <f t="shared" si="3"/>
        <v>#DIV/0!</v>
      </c>
      <c r="W6" s="258"/>
      <c r="X6" s="258"/>
      <c r="Y6" s="258"/>
      <c r="Z6" s="258"/>
      <c r="AA6" s="258"/>
      <c r="AB6" s="258"/>
      <c r="AC6" s="258"/>
    </row>
    <row r="7" spans="1:29"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 t="shared" ref="U7:V7" si="4">IF(S7&gt;0,SUM(O5:O7)/SUM(S5:S7),"-")</f>
        <v>-</v>
      </c>
      <c r="V7" s="279" t="e">
        <f t="shared" si="4"/>
        <v>#DIV/0!</v>
      </c>
      <c r="W7" s="258"/>
      <c r="X7" s="258"/>
      <c r="Y7" s="258"/>
      <c r="Z7" s="258"/>
      <c r="AA7" s="258"/>
      <c r="AB7" s="258"/>
      <c r="AC7" s="258"/>
    </row>
    <row r="8" spans="1:29" ht="16.5" customHeight="1" x14ac:dyDescent="0.3">
      <c r="A8" s="257"/>
      <c r="B8" s="351"/>
      <c r="C8" s="351"/>
      <c r="D8" s="351"/>
      <c r="E8" s="268" t="s">
        <v>156</v>
      </c>
      <c r="F8" s="268">
        <f>COUNTIF(F12:F117,"nt")</f>
        <v>106</v>
      </c>
      <c r="G8" s="351"/>
      <c r="H8" s="351"/>
      <c r="I8" s="351"/>
      <c r="J8" s="351"/>
      <c r="K8" s="351"/>
      <c r="L8" s="351"/>
      <c r="M8" s="258"/>
      <c r="N8" s="280" t="s">
        <v>498</v>
      </c>
      <c r="O8" s="281">
        <f t="shared" ref="O8:S8" si="5">SUM(O5:O7)</f>
        <v>0</v>
      </c>
      <c r="P8" s="281">
        <f t="shared" si="5"/>
        <v>0</v>
      </c>
      <c r="Q8" s="281">
        <f t="shared" si="5"/>
        <v>0</v>
      </c>
      <c r="R8" s="281">
        <f t="shared" si="5"/>
        <v>106</v>
      </c>
      <c r="S8" s="282">
        <f t="shared" si="5"/>
        <v>0</v>
      </c>
      <c r="T8" s="278"/>
      <c r="U8" s="276"/>
      <c r="V8" s="276"/>
      <c r="W8" s="258"/>
      <c r="X8" s="258"/>
      <c r="Y8" s="258"/>
      <c r="Z8" s="258"/>
      <c r="AA8" s="258"/>
      <c r="AB8" s="258"/>
      <c r="AC8" s="258"/>
    </row>
    <row r="9" spans="1:29"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c r="V9" s="258"/>
      <c r="W9" s="258"/>
      <c r="X9" s="258"/>
      <c r="Y9" s="258"/>
      <c r="Z9" s="258"/>
      <c r="AA9" s="258"/>
      <c r="AB9" s="258"/>
      <c r="AC9" s="258"/>
    </row>
    <row r="10" spans="1:29"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c r="V10" s="258"/>
      <c r="W10" s="258"/>
      <c r="X10" s="258"/>
      <c r="Y10" s="258"/>
      <c r="Z10" s="258"/>
      <c r="AA10" s="258"/>
      <c r="AB10" s="258"/>
      <c r="AC10" s="258"/>
    </row>
    <row r="11" spans="1:29" ht="13.8" x14ac:dyDescent="0.3">
      <c r="A11" s="257"/>
      <c r="B11" s="219"/>
      <c r="C11" s="219"/>
      <c r="D11" s="219"/>
      <c r="E11" s="284"/>
      <c r="F11" s="219"/>
      <c r="G11" s="219"/>
      <c r="H11" s="285"/>
      <c r="I11" s="285"/>
      <c r="J11" s="285"/>
      <c r="K11" s="285"/>
      <c r="L11" s="285"/>
      <c r="M11" s="258"/>
      <c r="N11" s="258"/>
      <c r="O11" s="258"/>
      <c r="P11" s="258"/>
      <c r="Q11" s="258"/>
      <c r="R11" s="258"/>
      <c r="S11" s="258"/>
      <c r="T11" s="258"/>
      <c r="U11" s="258"/>
      <c r="V11" s="258"/>
      <c r="W11" s="258"/>
      <c r="X11" s="258"/>
      <c r="Y11" s="258"/>
      <c r="Z11" s="258"/>
      <c r="AA11" s="258"/>
      <c r="AB11" s="258"/>
      <c r="AC11" s="258"/>
    </row>
    <row r="12" spans="1:29"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113</v>
      </c>
      <c r="G12" s="276"/>
      <c r="H12" s="22"/>
      <c r="I12" s="22"/>
      <c r="J12" s="22"/>
      <c r="K12" s="22"/>
      <c r="L12" s="22"/>
      <c r="M12" s="258"/>
      <c r="N12" s="258"/>
      <c r="O12" s="258"/>
      <c r="P12" s="258"/>
      <c r="Q12" s="258"/>
      <c r="R12" s="258"/>
      <c r="S12" s="258"/>
      <c r="T12" s="258"/>
      <c r="U12" s="258"/>
      <c r="V12" s="258"/>
      <c r="W12" s="258"/>
      <c r="X12" s="258"/>
      <c r="Y12" s="258"/>
      <c r="Z12" s="258"/>
      <c r="AA12" s="258"/>
      <c r="AB12" s="258"/>
      <c r="AC12" s="258"/>
    </row>
    <row r="13" spans="1:29"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113</v>
      </c>
      <c r="G13" s="276"/>
      <c r="H13" s="22"/>
      <c r="I13" s="22"/>
      <c r="J13" s="22"/>
      <c r="K13" s="22"/>
      <c r="L13" s="22"/>
      <c r="M13" s="258"/>
      <c r="N13" s="258"/>
      <c r="O13" s="258"/>
      <c r="P13" s="258"/>
      <c r="Q13" s="258"/>
      <c r="R13" s="258"/>
      <c r="S13" s="258"/>
      <c r="T13" s="258"/>
      <c r="U13" s="258"/>
      <c r="V13" s="258"/>
      <c r="W13" s="258"/>
      <c r="X13" s="258"/>
      <c r="Y13" s="258"/>
      <c r="Z13" s="258"/>
      <c r="AA13" s="258"/>
      <c r="AB13" s="258"/>
      <c r="AC13" s="258"/>
    </row>
    <row r="14" spans="1:29"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113</v>
      </c>
      <c r="G14" s="276"/>
      <c r="H14" s="22"/>
      <c r="I14" s="22"/>
      <c r="J14" s="22"/>
      <c r="K14" s="22"/>
      <c r="L14" s="22"/>
      <c r="M14" s="258"/>
      <c r="N14" s="258"/>
      <c r="O14" s="258"/>
      <c r="P14" s="258"/>
      <c r="Q14" s="258"/>
      <c r="R14" s="258"/>
      <c r="S14" s="258"/>
      <c r="T14" s="258"/>
      <c r="U14" s="258"/>
      <c r="V14" s="258"/>
      <c r="W14" s="258"/>
      <c r="X14" s="258"/>
      <c r="Y14" s="258"/>
      <c r="Z14" s="258"/>
      <c r="AA14" s="258"/>
      <c r="AB14" s="258"/>
      <c r="AC14" s="258"/>
    </row>
    <row r="15" spans="1:29"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113</v>
      </c>
      <c r="G15" s="276"/>
      <c r="H15" s="22"/>
      <c r="I15" s="22"/>
      <c r="J15" s="22"/>
      <c r="K15" s="22"/>
      <c r="L15" s="22"/>
      <c r="M15" s="258"/>
      <c r="N15" s="258"/>
      <c r="O15" s="258"/>
      <c r="P15" s="258"/>
      <c r="Q15" s="258"/>
      <c r="R15" s="258"/>
      <c r="S15" s="258"/>
      <c r="T15" s="258"/>
      <c r="U15" s="258"/>
      <c r="V15" s="258"/>
      <c r="W15" s="258"/>
      <c r="X15" s="258"/>
      <c r="Y15" s="258"/>
      <c r="Z15" s="258"/>
      <c r="AA15" s="258"/>
      <c r="AB15" s="258"/>
      <c r="AC15" s="258"/>
    </row>
    <row r="16" spans="1:29"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113</v>
      </c>
      <c r="G16" s="276"/>
      <c r="H16" s="22"/>
      <c r="I16" s="22"/>
      <c r="J16" s="22"/>
      <c r="K16" s="22"/>
      <c r="L16" s="22"/>
      <c r="M16" s="258"/>
      <c r="N16" s="258"/>
      <c r="O16" s="258"/>
      <c r="P16" s="258"/>
      <c r="Q16" s="258"/>
      <c r="R16" s="258"/>
      <c r="S16" s="258"/>
      <c r="T16" s="258"/>
      <c r="U16" s="258"/>
      <c r="V16" s="258"/>
      <c r="W16" s="258"/>
      <c r="X16" s="258"/>
      <c r="Y16" s="258"/>
      <c r="Z16" s="258"/>
      <c r="AA16" s="258"/>
      <c r="AB16" s="258"/>
      <c r="AC16" s="258"/>
    </row>
    <row r="17" spans="1:29"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113</v>
      </c>
      <c r="G17" s="276"/>
      <c r="H17" s="22"/>
      <c r="I17" s="22"/>
      <c r="J17" s="22"/>
      <c r="K17" s="22"/>
      <c r="L17" s="22"/>
      <c r="M17" s="258"/>
      <c r="N17" s="258"/>
      <c r="O17" s="258"/>
      <c r="P17" s="258"/>
      <c r="Q17" s="258"/>
      <c r="R17" s="258"/>
      <c r="S17" s="258"/>
      <c r="T17" s="258"/>
      <c r="U17" s="258"/>
      <c r="V17" s="258"/>
      <c r="W17" s="258"/>
      <c r="X17" s="258"/>
      <c r="Y17" s="258"/>
      <c r="Z17" s="258"/>
      <c r="AA17" s="258"/>
      <c r="AB17" s="258"/>
      <c r="AC17" s="258"/>
    </row>
    <row r="18" spans="1:29"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113</v>
      </c>
      <c r="G18" s="276"/>
      <c r="H18" s="22"/>
      <c r="I18" s="22"/>
      <c r="J18" s="22"/>
      <c r="K18" s="22"/>
      <c r="L18" s="22"/>
      <c r="M18" s="293"/>
      <c r="N18" s="293"/>
      <c r="O18" s="293"/>
      <c r="P18" s="293"/>
      <c r="Q18" s="293"/>
      <c r="R18" s="293"/>
      <c r="S18" s="293"/>
      <c r="T18" s="293"/>
      <c r="U18" s="293"/>
      <c r="V18" s="293"/>
      <c r="W18" s="293"/>
      <c r="X18" s="293"/>
      <c r="Y18" s="293"/>
      <c r="Z18" s="293"/>
      <c r="AA18" s="293"/>
      <c r="AB18" s="293"/>
      <c r="AC18" s="293"/>
    </row>
    <row r="19" spans="1:29"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113</v>
      </c>
      <c r="G19" s="276"/>
      <c r="H19" s="22"/>
      <c r="I19" s="22"/>
      <c r="J19" s="22"/>
      <c r="K19" s="22"/>
      <c r="L19" s="22"/>
      <c r="M19" s="257"/>
      <c r="N19" s="257"/>
      <c r="O19" s="257"/>
      <c r="P19" s="257"/>
      <c r="Q19" s="257"/>
      <c r="R19" s="257"/>
      <c r="S19" s="294"/>
      <c r="T19" s="258"/>
      <c r="U19" s="258"/>
      <c r="V19" s="258"/>
      <c r="W19" s="258"/>
      <c r="X19" s="258"/>
      <c r="Y19" s="258"/>
      <c r="Z19" s="258"/>
      <c r="AA19" s="258"/>
      <c r="AB19" s="258"/>
      <c r="AC19" s="258"/>
    </row>
    <row r="20" spans="1:29"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113</v>
      </c>
      <c r="G20" s="276"/>
      <c r="H20" s="22"/>
      <c r="I20" s="22"/>
      <c r="J20" s="22"/>
      <c r="K20" s="22"/>
      <c r="L20" s="22"/>
      <c r="M20" s="258"/>
      <c r="N20" s="258"/>
      <c r="O20" s="258"/>
      <c r="P20" s="258"/>
      <c r="Q20" s="258"/>
      <c r="R20" s="258"/>
      <c r="S20" s="258"/>
      <c r="T20" s="258"/>
      <c r="U20" s="258"/>
      <c r="V20" s="258"/>
      <c r="W20" s="258"/>
      <c r="X20" s="258"/>
      <c r="Y20" s="258"/>
      <c r="Z20" s="258"/>
      <c r="AA20" s="258"/>
      <c r="AB20" s="258"/>
      <c r="AC20" s="258"/>
    </row>
    <row r="21" spans="1:29" ht="62.25" customHeight="1" x14ac:dyDescent="0.3">
      <c r="A21" s="390" t="s">
        <v>86</v>
      </c>
      <c r="B21" s="286" t="str">
        <f>Résultats!B22</f>
        <v>2.1</v>
      </c>
      <c r="C21" s="276" t="str">
        <f>Résultats!C22</f>
        <v>A</v>
      </c>
      <c r="D21" s="276">
        <f>Résultats!E22</f>
        <v>0</v>
      </c>
      <c r="E21" s="287" t="str">
        <f>Résultats!F22</f>
        <v>Chaque cadre a-t-il un titre de cadre ?</v>
      </c>
      <c r="F21" s="276" t="s">
        <v>113</v>
      </c>
      <c r="G21" s="276"/>
      <c r="H21" s="22"/>
      <c r="I21" s="22"/>
      <c r="J21" s="22"/>
      <c r="K21" s="22"/>
      <c r="L21" s="22"/>
      <c r="M21" s="258"/>
      <c r="N21" s="258"/>
      <c r="O21" s="258"/>
      <c r="P21" s="258"/>
      <c r="Q21" s="258"/>
      <c r="R21" s="258"/>
      <c r="S21" s="258"/>
      <c r="T21" s="258"/>
      <c r="U21" s="258"/>
      <c r="V21" s="258"/>
      <c r="W21" s="258"/>
      <c r="X21" s="258"/>
      <c r="Y21" s="258"/>
      <c r="Z21" s="258"/>
      <c r="AA21" s="258"/>
      <c r="AB21" s="258"/>
      <c r="AC21" s="258"/>
    </row>
    <row r="22" spans="1:29"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113</v>
      </c>
      <c r="G22" s="276"/>
      <c r="H22" s="22"/>
      <c r="I22" s="22"/>
      <c r="J22" s="22"/>
      <c r="K22" s="22"/>
      <c r="L22" s="22"/>
      <c r="M22" s="258"/>
      <c r="N22" s="258"/>
      <c r="O22" s="258"/>
      <c r="P22" s="258"/>
      <c r="Q22" s="258"/>
      <c r="R22" s="258"/>
      <c r="S22" s="258"/>
      <c r="T22" s="258"/>
      <c r="U22" s="258"/>
      <c r="V22" s="258"/>
      <c r="W22" s="258"/>
      <c r="X22" s="258"/>
      <c r="Y22" s="258"/>
      <c r="Z22" s="258"/>
      <c r="AA22" s="258"/>
      <c r="AB22" s="258"/>
      <c r="AC22" s="258"/>
    </row>
    <row r="23" spans="1:29"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113</v>
      </c>
      <c r="G23" s="276"/>
      <c r="H23" s="22"/>
      <c r="I23" s="22"/>
      <c r="J23" s="22"/>
      <c r="K23" s="22"/>
      <c r="L23" s="22"/>
      <c r="M23" s="258"/>
      <c r="N23" s="258"/>
      <c r="O23" s="258"/>
      <c r="P23" s="258"/>
      <c r="Q23" s="258"/>
      <c r="R23" s="258"/>
      <c r="S23" s="258"/>
      <c r="T23" s="258"/>
      <c r="U23" s="258"/>
      <c r="V23" s="258"/>
      <c r="W23" s="258"/>
      <c r="X23" s="258"/>
      <c r="Y23" s="258"/>
      <c r="Z23" s="258"/>
      <c r="AA23" s="258"/>
      <c r="AB23" s="258"/>
      <c r="AC23" s="258"/>
    </row>
    <row r="24" spans="1:29"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113</v>
      </c>
      <c r="G24" s="276"/>
      <c r="H24" s="22"/>
      <c r="I24" s="22"/>
      <c r="J24" s="22"/>
      <c r="K24" s="22"/>
      <c r="L24" s="22"/>
      <c r="M24" s="258"/>
      <c r="N24" s="258"/>
      <c r="O24" s="258"/>
      <c r="P24" s="258"/>
      <c r="Q24" s="258"/>
      <c r="R24" s="258"/>
      <c r="S24" s="258"/>
      <c r="T24" s="258"/>
      <c r="U24" s="258"/>
      <c r="V24" s="258"/>
      <c r="W24" s="258"/>
      <c r="X24" s="258"/>
      <c r="Y24" s="258"/>
      <c r="Z24" s="258"/>
      <c r="AA24" s="258"/>
      <c r="AB24" s="258"/>
      <c r="AC24" s="258"/>
    </row>
    <row r="25" spans="1:29"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113</v>
      </c>
      <c r="G25" s="276"/>
      <c r="H25" s="22"/>
      <c r="I25" s="22"/>
      <c r="J25" s="22"/>
      <c r="K25" s="22"/>
      <c r="L25" s="22"/>
      <c r="M25" s="258"/>
      <c r="N25" s="258"/>
      <c r="O25" s="258"/>
      <c r="P25" s="258"/>
      <c r="Q25" s="258"/>
      <c r="R25" s="258"/>
      <c r="S25" s="258"/>
      <c r="T25" s="258"/>
      <c r="U25" s="258"/>
      <c r="V25" s="258"/>
      <c r="W25" s="258"/>
      <c r="X25" s="258"/>
      <c r="Y25" s="258"/>
      <c r="Z25" s="258"/>
      <c r="AA25" s="258"/>
      <c r="AB25" s="258"/>
      <c r="AC25" s="258"/>
    </row>
    <row r="26" spans="1:29"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113</v>
      </c>
      <c r="G26" s="276"/>
      <c r="H26" s="22"/>
      <c r="I26" s="22"/>
      <c r="J26" s="22"/>
      <c r="K26" s="22"/>
      <c r="L26" s="22"/>
      <c r="M26" s="258"/>
      <c r="N26" s="258"/>
      <c r="O26" s="258"/>
      <c r="P26" s="258"/>
      <c r="Q26" s="258"/>
      <c r="R26" s="258"/>
      <c r="S26" s="258"/>
      <c r="T26" s="258"/>
      <c r="U26" s="258"/>
      <c r="V26" s="258"/>
      <c r="W26" s="258"/>
      <c r="X26" s="258"/>
      <c r="Y26" s="258"/>
      <c r="Z26" s="258"/>
      <c r="AA26" s="258"/>
      <c r="AB26" s="258"/>
      <c r="AC26" s="258"/>
    </row>
    <row r="27" spans="1:29"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113</v>
      </c>
      <c r="G27" s="276"/>
      <c r="H27" s="22"/>
      <c r="I27" s="22"/>
      <c r="J27" s="22"/>
      <c r="K27" s="22"/>
      <c r="L27" s="22"/>
      <c r="M27" s="258"/>
      <c r="N27" s="258"/>
      <c r="O27" s="258"/>
      <c r="P27" s="258"/>
      <c r="Q27" s="258"/>
      <c r="R27" s="258"/>
      <c r="S27" s="258"/>
      <c r="T27" s="258"/>
      <c r="U27" s="258"/>
      <c r="V27" s="258"/>
      <c r="W27" s="258"/>
      <c r="X27" s="258"/>
      <c r="Y27" s="258"/>
      <c r="Z27" s="258"/>
      <c r="AA27" s="258"/>
      <c r="AB27" s="258"/>
      <c r="AC27" s="258"/>
    </row>
    <row r="28" spans="1:29"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113</v>
      </c>
      <c r="G28" s="276"/>
      <c r="H28" s="22"/>
      <c r="I28" s="22"/>
      <c r="J28" s="22"/>
      <c r="K28" s="22"/>
      <c r="L28" s="22"/>
      <c r="M28" s="258"/>
      <c r="N28" s="258"/>
      <c r="O28" s="258"/>
      <c r="P28" s="258"/>
      <c r="Q28" s="258"/>
      <c r="R28" s="258"/>
      <c r="S28" s="258"/>
      <c r="T28" s="258"/>
      <c r="U28" s="258"/>
      <c r="V28" s="258"/>
      <c r="W28" s="258"/>
      <c r="X28" s="258"/>
      <c r="Y28" s="258"/>
      <c r="Z28" s="258"/>
      <c r="AA28" s="258"/>
      <c r="AB28" s="258"/>
      <c r="AC28" s="258"/>
    </row>
    <row r="29" spans="1:29"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113</v>
      </c>
      <c r="G29" s="276"/>
      <c r="H29" s="22"/>
      <c r="I29" s="22"/>
      <c r="J29" s="22"/>
      <c r="K29" s="22"/>
      <c r="L29" s="22"/>
      <c r="M29" s="258"/>
      <c r="N29" s="258"/>
      <c r="O29" s="258"/>
      <c r="P29" s="258"/>
      <c r="Q29" s="258"/>
      <c r="R29" s="258"/>
      <c r="S29" s="258"/>
      <c r="T29" s="258"/>
      <c r="U29" s="258"/>
      <c r="V29" s="258"/>
      <c r="W29" s="258"/>
      <c r="X29" s="258"/>
      <c r="Y29" s="258"/>
      <c r="Z29" s="258"/>
      <c r="AA29" s="258"/>
      <c r="AB29" s="258"/>
      <c r="AC29" s="258"/>
    </row>
    <row r="30" spans="1:29"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113</v>
      </c>
      <c r="G30" s="276"/>
      <c r="H30" s="22"/>
      <c r="I30" s="22"/>
      <c r="J30" s="22"/>
      <c r="K30" s="22"/>
      <c r="L30" s="22"/>
      <c r="M30" s="258"/>
      <c r="N30" s="258"/>
      <c r="O30" s="258"/>
      <c r="P30" s="258"/>
      <c r="Q30" s="258"/>
      <c r="R30" s="258"/>
      <c r="S30" s="258"/>
      <c r="T30" s="258"/>
      <c r="U30" s="258"/>
      <c r="V30" s="258"/>
      <c r="W30" s="258"/>
      <c r="X30" s="258"/>
      <c r="Y30" s="258"/>
      <c r="Z30" s="258"/>
      <c r="AA30" s="258"/>
      <c r="AB30" s="258"/>
      <c r="AC30" s="258"/>
    </row>
    <row r="31" spans="1:29"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113</v>
      </c>
      <c r="G31" s="276"/>
      <c r="H31" s="22"/>
      <c r="I31" s="22"/>
      <c r="J31" s="22"/>
      <c r="K31" s="22"/>
      <c r="L31" s="22"/>
      <c r="M31" s="258"/>
      <c r="N31" s="258"/>
      <c r="O31" s="258"/>
      <c r="P31" s="258"/>
      <c r="Q31" s="258"/>
      <c r="R31" s="258"/>
      <c r="S31" s="258"/>
      <c r="T31" s="258"/>
      <c r="U31" s="258"/>
      <c r="V31" s="258"/>
      <c r="W31" s="258"/>
      <c r="X31" s="258"/>
      <c r="Y31" s="258"/>
      <c r="Z31" s="258"/>
      <c r="AA31" s="258"/>
      <c r="AB31" s="258"/>
      <c r="AC31" s="258"/>
    </row>
    <row r="32" spans="1:29"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113</v>
      </c>
      <c r="G32" s="276"/>
      <c r="H32" s="22"/>
      <c r="I32" s="22"/>
      <c r="J32" s="22"/>
      <c r="K32" s="22"/>
      <c r="L32" s="22"/>
      <c r="M32" s="258"/>
      <c r="N32" s="258"/>
      <c r="O32" s="258"/>
      <c r="P32" s="258"/>
      <c r="Q32" s="258"/>
      <c r="R32" s="258"/>
      <c r="S32" s="258"/>
      <c r="T32" s="258"/>
      <c r="U32" s="258"/>
      <c r="V32" s="258"/>
      <c r="W32" s="258"/>
      <c r="X32" s="258"/>
      <c r="Y32" s="258"/>
      <c r="Z32" s="258"/>
      <c r="AA32" s="258"/>
      <c r="AB32" s="258"/>
      <c r="AC32" s="258"/>
    </row>
    <row r="33" spans="1:29"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113</v>
      </c>
      <c r="G33" s="276"/>
      <c r="H33" s="22"/>
      <c r="I33" s="22"/>
      <c r="J33" s="22"/>
      <c r="K33" s="22"/>
      <c r="L33" s="22"/>
      <c r="M33" s="258"/>
      <c r="N33" s="258"/>
      <c r="O33" s="258"/>
      <c r="P33" s="258"/>
      <c r="Q33" s="258"/>
      <c r="R33" s="258"/>
      <c r="S33" s="258"/>
      <c r="T33" s="258"/>
      <c r="U33" s="258"/>
      <c r="V33" s="258"/>
      <c r="W33" s="258"/>
      <c r="X33" s="258"/>
      <c r="Y33" s="258"/>
      <c r="Z33" s="258"/>
      <c r="AA33" s="258"/>
      <c r="AB33" s="258"/>
      <c r="AC33" s="258"/>
    </row>
    <row r="34" spans="1:29"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113</v>
      </c>
      <c r="G34" s="276"/>
      <c r="H34" s="22"/>
      <c r="I34" s="22"/>
      <c r="J34" s="22"/>
      <c r="K34" s="22"/>
      <c r="L34" s="22"/>
      <c r="M34" s="258"/>
      <c r="N34" s="258"/>
      <c r="O34" s="258"/>
      <c r="P34" s="258"/>
      <c r="Q34" s="258"/>
      <c r="R34" s="258"/>
      <c r="S34" s="258"/>
      <c r="T34" s="258"/>
      <c r="U34" s="258"/>
      <c r="V34" s="258"/>
      <c r="W34" s="258"/>
      <c r="X34" s="258"/>
      <c r="Y34" s="258"/>
      <c r="Z34" s="258"/>
      <c r="AA34" s="258"/>
      <c r="AB34" s="258"/>
      <c r="AC34" s="258"/>
    </row>
    <row r="35" spans="1:29"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113</v>
      </c>
      <c r="G35" s="276"/>
      <c r="H35" s="22"/>
      <c r="I35" s="22"/>
      <c r="J35" s="22"/>
      <c r="K35" s="22"/>
      <c r="L35" s="22"/>
      <c r="M35" s="258"/>
      <c r="N35" s="258"/>
      <c r="O35" s="258"/>
      <c r="P35" s="258"/>
      <c r="Q35" s="258"/>
      <c r="R35" s="258"/>
      <c r="S35" s="258"/>
      <c r="T35" s="258"/>
      <c r="U35" s="258"/>
      <c r="V35" s="258"/>
      <c r="W35" s="258"/>
      <c r="X35" s="258"/>
      <c r="Y35" s="258"/>
      <c r="Z35" s="258"/>
      <c r="AA35" s="258"/>
      <c r="AB35" s="258"/>
      <c r="AC35" s="258"/>
    </row>
    <row r="36" spans="1:29"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113</v>
      </c>
      <c r="G36" s="276"/>
      <c r="H36" s="22"/>
      <c r="I36" s="22"/>
      <c r="J36" s="22"/>
      <c r="K36" s="22"/>
      <c r="L36" s="22"/>
      <c r="M36" s="258"/>
      <c r="N36" s="258"/>
      <c r="O36" s="258"/>
      <c r="P36" s="258"/>
      <c r="Q36" s="258"/>
      <c r="R36" s="258"/>
      <c r="S36" s="258"/>
      <c r="T36" s="258"/>
      <c r="U36" s="258"/>
      <c r="V36" s="258"/>
      <c r="W36" s="258"/>
      <c r="X36" s="258"/>
      <c r="Y36" s="258"/>
      <c r="Z36" s="258"/>
      <c r="AA36" s="258"/>
      <c r="AB36" s="258"/>
      <c r="AC36" s="258"/>
    </row>
    <row r="37" spans="1:29"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113</v>
      </c>
      <c r="G37" s="276"/>
      <c r="H37" s="22"/>
      <c r="I37" s="22"/>
      <c r="J37" s="22"/>
      <c r="K37" s="22"/>
      <c r="L37" s="22"/>
      <c r="M37" s="258"/>
      <c r="N37" s="258"/>
      <c r="O37" s="258"/>
      <c r="P37" s="258"/>
      <c r="Q37" s="258"/>
      <c r="R37" s="258"/>
      <c r="S37" s="258"/>
      <c r="T37" s="258"/>
      <c r="U37" s="258"/>
      <c r="V37" s="258"/>
      <c r="W37" s="258"/>
      <c r="X37" s="258"/>
      <c r="Y37" s="258"/>
      <c r="Z37" s="258"/>
      <c r="AA37" s="258"/>
      <c r="AB37" s="258"/>
      <c r="AC37" s="258"/>
    </row>
    <row r="38" spans="1:29"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113</v>
      </c>
      <c r="G38" s="276"/>
      <c r="H38" s="22"/>
      <c r="I38" s="22"/>
      <c r="J38" s="22"/>
      <c r="K38" s="22"/>
      <c r="L38" s="22"/>
      <c r="M38" s="258"/>
      <c r="N38" s="258"/>
      <c r="O38" s="258"/>
      <c r="P38" s="258"/>
      <c r="Q38" s="258"/>
      <c r="R38" s="258"/>
      <c r="S38" s="258"/>
      <c r="T38" s="258"/>
      <c r="U38" s="258"/>
      <c r="V38" s="258"/>
      <c r="W38" s="258"/>
      <c r="X38" s="258"/>
      <c r="Y38" s="258"/>
      <c r="Z38" s="258"/>
      <c r="AA38" s="258"/>
      <c r="AB38" s="258"/>
      <c r="AC38" s="258"/>
    </row>
    <row r="39" spans="1:29"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113</v>
      </c>
      <c r="G39" s="276"/>
      <c r="H39" s="22"/>
      <c r="I39" s="22"/>
      <c r="J39" s="22"/>
      <c r="K39" s="22"/>
      <c r="L39" s="22"/>
      <c r="M39" s="258"/>
      <c r="N39" s="258"/>
      <c r="O39" s="258"/>
      <c r="P39" s="258"/>
      <c r="Q39" s="258"/>
      <c r="R39" s="258"/>
      <c r="S39" s="258"/>
      <c r="T39" s="258"/>
      <c r="U39" s="258"/>
      <c r="V39" s="258"/>
      <c r="W39" s="258"/>
      <c r="X39" s="258"/>
      <c r="Y39" s="258"/>
      <c r="Z39" s="258"/>
      <c r="AA39" s="258"/>
      <c r="AB39" s="258"/>
      <c r="AC39" s="258"/>
    </row>
    <row r="40" spans="1:29"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113</v>
      </c>
      <c r="G40" s="276"/>
      <c r="H40" s="22"/>
      <c r="I40" s="22"/>
      <c r="J40" s="22"/>
      <c r="K40" s="22"/>
      <c r="L40" s="22"/>
      <c r="M40" s="258"/>
      <c r="N40" s="258"/>
      <c r="O40" s="258"/>
      <c r="P40" s="258"/>
      <c r="Q40" s="258"/>
      <c r="R40" s="258"/>
      <c r="S40" s="258"/>
      <c r="T40" s="258"/>
      <c r="U40" s="258"/>
      <c r="V40" s="258"/>
      <c r="W40" s="258"/>
      <c r="X40" s="258"/>
      <c r="Y40" s="258"/>
      <c r="Z40" s="258"/>
      <c r="AA40" s="258"/>
      <c r="AB40" s="258"/>
      <c r="AC40" s="258"/>
    </row>
    <row r="41" spans="1:29"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113</v>
      </c>
      <c r="G41" s="276"/>
      <c r="H41" s="22"/>
      <c r="I41" s="22"/>
      <c r="J41" s="22"/>
      <c r="K41" s="22"/>
      <c r="L41" s="22"/>
      <c r="M41" s="258"/>
      <c r="N41" s="258"/>
      <c r="O41" s="258"/>
      <c r="P41" s="258"/>
      <c r="Q41" s="258"/>
      <c r="R41" s="258"/>
      <c r="S41" s="258"/>
      <c r="T41" s="258"/>
      <c r="U41" s="258"/>
      <c r="V41" s="258"/>
      <c r="W41" s="258"/>
      <c r="X41" s="258"/>
      <c r="Y41" s="258"/>
      <c r="Z41" s="258"/>
      <c r="AA41" s="258"/>
      <c r="AB41" s="258"/>
      <c r="AC41" s="258"/>
    </row>
    <row r="42" spans="1:29"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113</v>
      </c>
      <c r="G42" s="276"/>
      <c r="H42" s="22"/>
      <c r="I42" s="22"/>
      <c r="J42" s="22"/>
      <c r="K42" s="22"/>
      <c r="L42" s="22"/>
      <c r="M42" s="258"/>
      <c r="N42" s="258"/>
      <c r="O42" s="258"/>
      <c r="P42" s="258"/>
      <c r="Q42" s="258"/>
      <c r="R42" s="258"/>
      <c r="S42" s="258"/>
      <c r="T42" s="258"/>
      <c r="U42" s="258"/>
      <c r="V42" s="258"/>
      <c r="W42" s="258"/>
      <c r="X42" s="258"/>
      <c r="Y42" s="258"/>
      <c r="Z42" s="258"/>
      <c r="AA42" s="258"/>
      <c r="AB42" s="258"/>
      <c r="AC42" s="258"/>
    </row>
    <row r="43" spans="1:29"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113</v>
      </c>
      <c r="G43" s="276"/>
      <c r="H43" s="22"/>
      <c r="I43" s="22"/>
      <c r="J43" s="22"/>
      <c r="K43" s="22"/>
      <c r="L43" s="22"/>
      <c r="M43" s="258"/>
      <c r="N43" s="258"/>
      <c r="O43" s="258"/>
      <c r="P43" s="258"/>
      <c r="Q43" s="258"/>
      <c r="R43" s="258"/>
      <c r="S43" s="258"/>
      <c r="T43" s="258"/>
      <c r="U43" s="258"/>
      <c r="V43" s="258"/>
      <c r="W43" s="258"/>
      <c r="X43" s="258"/>
      <c r="Y43" s="258"/>
      <c r="Z43" s="258"/>
      <c r="AA43" s="258"/>
      <c r="AB43" s="258"/>
      <c r="AC43" s="258"/>
    </row>
    <row r="44" spans="1:29"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113</v>
      </c>
      <c r="G44" s="276"/>
      <c r="H44" s="22"/>
      <c r="I44" s="22"/>
      <c r="J44" s="22"/>
      <c r="K44" s="22"/>
      <c r="L44" s="22"/>
      <c r="M44" s="258"/>
      <c r="N44" s="258"/>
      <c r="O44" s="258"/>
      <c r="P44" s="258"/>
      <c r="Q44" s="258"/>
      <c r="R44" s="258"/>
      <c r="S44" s="258"/>
      <c r="T44" s="258"/>
      <c r="U44" s="258"/>
      <c r="V44" s="258"/>
      <c r="W44" s="258"/>
      <c r="X44" s="258"/>
      <c r="Y44" s="258"/>
      <c r="Z44" s="258"/>
      <c r="AA44" s="258"/>
      <c r="AB44" s="258"/>
      <c r="AC44" s="258"/>
    </row>
    <row r="45" spans="1:29"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113</v>
      </c>
      <c r="G45" s="276"/>
      <c r="H45" s="22"/>
      <c r="I45" s="22"/>
      <c r="J45" s="22"/>
      <c r="K45" s="22"/>
      <c r="L45" s="22"/>
      <c r="M45" s="258"/>
      <c r="N45" s="258"/>
      <c r="O45" s="258"/>
      <c r="P45" s="258"/>
      <c r="Q45" s="258"/>
      <c r="R45" s="258"/>
      <c r="S45" s="258"/>
      <c r="T45" s="258"/>
      <c r="U45" s="258"/>
      <c r="V45" s="258"/>
      <c r="W45" s="258"/>
      <c r="X45" s="258"/>
      <c r="Y45" s="258"/>
      <c r="Z45" s="258"/>
      <c r="AA45" s="258"/>
      <c r="AB45" s="258"/>
      <c r="AC45" s="258"/>
    </row>
    <row r="46" spans="1:29"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113</v>
      </c>
      <c r="G46" s="276"/>
      <c r="H46" s="22"/>
      <c r="I46" s="22"/>
      <c r="J46" s="22"/>
      <c r="K46" s="22"/>
      <c r="L46" s="22"/>
      <c r="M46" s="258"/>
      <c r="N46" s="258"/>
      <c r="O46" s="258"/>
      <c r="P46" s="258"/>
      <c r="Q46" s="258"/>
      <c r="R46" s="258"/>
      <c r="S46" s="258"/>
      <c r="T46" s="258"/>
      <c r="U46" s="258"/>
      <c r="V46" s="258"/>
      <c r="W46" s="258"/>
      <c r="X46" s="258"/>
      <c r="Y46" s="258"/>
      <c r="Z46" s="258"/>
      <c r="AA46" s="258"/>
      <c r="AB46" s="258"/>
      <c r="AC46" s="258"/>
    </row>
    <row r="47" spans="1:29"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113</v>
      </c>
      <c r="G47" s="276"/>
      <c r="H47" s="22"/>
      <c r="I47" s="22"/>
      <c r="J47" s="22"/>
      <c r="K47" s="22"/>
      <c r="L47" s="22"/>
      <c r="M47" s="258"/>
      <c r="N47" s="258"/>
      <c r="O47" s="258"/>
      <c r="P47" s="258"/>
      <c r="Q47" s="258"/>
      <c r="R47" s="258"/>
      <c r="S47" s="258"/>
      <c r="T47" s="258"/>
      <c r="U47" s="258"/>
      <c r="V47" s="258"/>
      <c r="W47" s="258"/>
      <c r="X47" s="258"/>
      <c r="Y47" s="258"/>
      <c r="Z47" s="258"/>
      <c r="AA47" s="258"/>
      <c r="AB47" s="258"/>
      <c r="AC47" s="258"/>
    </row>
    <row r="48" spans="1:29" ht="62.25" customHeight="1" x14ac:dyDescent="0.3">
      <c r="A48" s="352"/>
      <c r="B48" s="286" t="str">
        <f>Résultats!B49</f>
        <v>6.2</v>
      </c>
      <c r="C48" s="276" t="str">
        <f>Résultats!C49</f>
        <v>A</v>
      </c>
      <c r="D48" s="276" t="str">
        <f>Résultats!E49</f>
        <v>x</v>
      </c>
      <c r="E48" s="287" t="str">
        <f>Résultats!F49</f>
        <v>Dans chaque page web, chaque lien a-t-il un intitulé ?</v>
      </c>
      <c r="F48" s="276" t="s">
        <v>113</v>
      </c>
      <c r="G48" s="276"/>
      <c r="H48" s="22"/>
      <c r="I48" s="22"/>
      <c r="J48" s="22"/>
      <c r="K48" s="22"/>
      <c r="L48" s="22"/>
      <c r="M48" s="258"/>
      <c r="N48" s="258"/>
      <c r="O48" s="258"/>
      <c r="P48" s="258"/>
      <c r="Q48" s="258"/>
      <c r="R48" s="258"/>
      <c r="S48" s="258"/>
      <c r="T48" s="258"/>
      <c r="U48" s="258"/>
      <c r="V48" s="258"/>
      <c r="W48" s="258"/>
      <c r="X48" s="258"/>
      <c r="Y48" s="258"/>
      <c r="Z48" s="258"/>
      <c r="AA48" s="258"/>
      <c r="AB48" s="258"/>
      <c r="AC48" s="258"/>
    </row>
    <row r="49" spans="1:29"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113</v>
      </c>
      <c r="G49" s="276"/>
      <c r="H49" s="22"/>
      <c r="I49" s="22"/>
      <c r="J49" s="22"/>
      <c r="K49" s="22"/>
      <c r="L49" s="22"/>
      <c r="M49" s="258"/>
      <c r="N49" s="258"/>
      <c r="O49" s="258"/>
      <c r="P49" s="258"/>
      <c r="Q49" s="258"/>
      <c r="R49" s="258"/>
      <c r="S49" s="258"/>
      <c r="T49" s="258"/>
      <c r="U49" s="258"/>
      <c r="V49" s="258"/>
      <c r="W49" s="258"/>
      <c r="X49" s="258"/>
      <c r="Y49" s="258"/>
      <c r="Z49" s="258"/>
      <c r="AA49" s="258"/>
      <c r="AB49" s="258"/>
      <c r="AC49" s="258"/>
    </row>
    <row r="50" spans="1:29"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113</v>
      </c>
      <c r="G50" s="276"/>
      <c r="H50" s="22"/>
      <c r="I50" s="22"/>
      <c r="J50" s="22"/>
      <c r="K50" s="22"/>
      <c r="L50" s="22"/>
      <c r="M50" s="258"/>
      <c r="N50" s="258"/>
      <c r="O50" s="258"/>
      <c r="P50" s="258"/>
      <c r="Q50" s="258"/>
      <c r="R50" s="258"/>
      <c r="S50" s="258"/>
      <c r="T50" s="258"/>
      <c r="U50" s="258"/>
      <c r="V50" s="258"/>
      <c r="W50" s="258"/>
      <c r="X50" s="258"/>
      <c r="Y50" s="258"/>
      <c r="Z50" s="258"/>
      <c r="AA50" s="258"/>
      <c r="AB50" s="258"/>
      <c r="AC50" s="258"/>
    </row>
    <row r="51" spans="1:29"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113</v>
      </c>
      <c r="G51" s="276"/>
      <c r="H51" s="22"/>
      <c r="I51" s="22"/>
      <c r="J51" s="22"/>
      <c r="K51" s="22"/>
      <c r="L51" s="22"/>
      <c r="M51" s="258"/>
      <c r="N51" s="258"/>
      <c r="O51" s="258"/>
      <c r="P51" s="258"/>
      <c r="Q51" s="258"/>
      <c r="R51" s="258"/>
      <c r="S51" s="258"/>
      <c r="T51" s="258"/>
      <c r="U51" s="258"/>
      <c r="V51" s="258"/>
      <c r="W51" s="258"/>
      <c r="X51" s="258"/>
      <c r="Y51" s="258"/>
      <c r="Z51" s="258"/>
      <c r="AA51" s="258"/>
      <c r="AB51" s="258"/>
      <c r="AC51" s="258"/>
    </row>
    <row r="52" spans="1:29"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113</v>
      </c>
      <c r="G52" s="276"/>
      <c r="H52" s="22"/>
      <c r="I52" s="22"/>
      <c r="J52" s="22"/>
      <c r="K52" s="22"/>
      <c r="L52" s="22"/>
      <c r="M52" s="258"/>
      <c r="N52" s="258"/>
      <c r="O52" s="258"/>
      <c r="P52" s="258"/>
      <c r="Q52" s="258"/>
      <c r="R52" s="258"/>
      <c r="S52" s="258"/>
      <c r="T52" s="258"/>
      <c r="U52" s="258"/>
      <c r="V52" s="258"/>
      <c r="W52" s="258"/>
      <c r="X52" s="258"/>
      <c r="Y52" s="258"/>
      <c r="Z52" s="258"/>
      <c r="AA52" s="258"/>
      <c r="AB52" s="258"/>
      <c r="AC52" s="258"/>
    </row>
    <row r="53" spans="1:29"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113</v>
      </c>
      <c r="G53" s="276"/>
      <c r="H53" s="22"/>
      <c r="I53" s="22"/>
      <c r="J53" s="22"/>
      <c r="K53" s="22"/>
      <c r="L53" s="22"/>
      <c r="M53" s="258"/>
      <c r="N53" s="258"/>
      <c r="O53" s="258"/>
      <c r="P53" s="258"/>
      <c r="Q53" s="258"/>
      <c r="R53" s="258"/>
      <c r="S53" s="258"/>
      <c r="T53" s="258"/>
      <c r="U53" s="258"/>
      <c r="V53" s="258"/>
      <c r="W53" s="258"/>
      <c r="X53" s="258"/>
      <c r="Y53" s="258"/>
      <c r="Z53" s="258"/>
      <c r="AA53" s="258"/>
      <c r="AB53" s="258"/>
      <c r="AC53" s="258"/>
    </row>
    <row r="54" spans="1:29"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113</v>
      </c>
      <c r="G54" s="276"/>
      <c r="H54" s="22"/>
      <c r="I54" s="22"/>
      <c r="J54" s="22"/>
      <c r="K54" s="22"/>
      <c r="L54" s="291" t="s">
        <v>504</v>
      </c>
      <c r="M54" s="258"/>
      <c r="N54" s="258"/>
      <c r="O54" s="258"/>
      <c r="P54" s="258"/>
      <c r="Q54" s="258"/>
      <c r="R54" s="258"/>
      <c r="S54" s="258"/>
      <c r="T54" s="258"/>
      <c r="U54" s="258"/>
      <c r="V54" s="258"/>
      <c r="W54" s="258"/>
      <c r="X54" s="258"/>
      <c r="Y54" s="258"/>
      <c r="Z54" s="258"/>
      <c r="AA54" s="258"/>
      <c r="AB54" s="258"/>
      <c r="AC54" s="258"/>
    </row>
    <row r="55" spans="1:29"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113</v>
      </c>
      <c r="G55" s="276"/>
      <c r="H55" s="22"/>
      <c r="I55" s="22"/>
      <c r="J55" s="22"/>
      <c r="K55" s="22"/>
      <c r="L55" s="291" t="s">
        <v>504</v>
      </c>
      <c r="M55" s="258"/>
      <c r="N55" s="258"/>
      <c r="O55" s="258"/>
      <c r="P55" s="258"/>
      <c r="Q55" s="258"/>
      <c r="R55" s="258"/>
      <c r="S55" s="258"/>
      <c r="T55" s="258"/>
      <c r="U55" s="258"/>
      <c r="V55" s="258"/>
      <c r="W55" s="258"/>
      <c r="X55" s="258"/>
      <c r="Y55" s="258"/>
      <c r="Z55" s="258"/>
      <c r="AA55" s="258"/>
      <c r="AB55" s="258"/>
      <c r="AC55" s="258"/>
    </row>
    <row r="56" spans="1:29"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113</v>
      </c>
      <c r="G56" s="276"/>
      <c r="H56" s="22"/>
      <c r="I56" s="22"/>
      <c r="J56" s="22"/>
      <c r="K56" s="22"/>
      <c r="L56" s="22"/>
      <c r="M56" s="258"/>
      <c r="N56" s="258"/>
      <c r="O56" s="258"/>
      <c r="P56" s="258"/>
      <c r="Q56" s="258"/>
      <c r="R56" s="258"/>
      <c r="S56" s="258"/>
      <c r="T56" s="258"/>
      <c r="U56" s="258"/>
      <c r="V56" s="258"/>
      <c r="W56" s="258"/>
      <c r="X56" s="258"/>
      <c r="Y56" s="258"/>
      <c r="Z56" s="258"/>
      <c r="AA56" s="258"/>
      <c r="AB56" s="258"/>
      <c r="AC56" s="258"/>
    </row>
    <row r="57" spans="1:29"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113</v>
      </c>
      <c r="G57" s="276"/>
      <c r="H57" s="22"/>
      <c r="I57" s="22"/>
      <c r="J57" s="22"/>
      <c r="K57" s="22"/>
      <c r="L57" s="22"/>
      <c r="M57" s="258"/>
      <c r="N57" s="258"/>
      <c r="O57" s="258"/>
      <c r="P57" s="258"/>
      <c r="Q57" s="258"/>
      <c r="R57" s="258"/>
      <c r="S57" s="258"/>
      <c r="T57" s="258"/>
      <c r="U57" s="258"/>
      <c r="V57" s="258"/>
      <c r="W57" s="258"/>
      <c r="X57" s="258"/>
      <c r="Y57" s="258"/>
      <c r="Z57" s="258"/>
      <c r="AA57" s="258"/>
      <c r="AB57" s="258"/>
      <c r="AC57" s="258"/>
    </row>
    <row r="58" spans="1:29" ht="62.25" customHeight="1" x14ac:dyDescent="0.3">
      <c r="A58" s="351"/>
      <c r="B58" s="292" t="str">
        <f>Résultats!B59</f>
        <v>8.5</v>
      </c>
      <c r="C58" s="276" t="str">
        <f>Résultats!C59</f>
        <v>A</v>
      </c>
      <c r="D58" s="276" t="str">
        <f>Résultats!E59</f>
        <v>x</v>
      </c>
      <c r="E58" s="287" t="str">
        <f>Résultats!F59</f>
        <v>Chaque page web a-t-elle un titre de page ?</v>
      </c>
      <c r="F58" s="276" t="s">
        <v>113</v>
      </c>
      <c r="G58" s="276"/>
      <c r="H58" s="22"/>
      <c r="I58" s="22"/>
      <c r="J58" s="22"/>
      <c r="K58" s="22"/>
      <c r="L58" s="22"/>
      <c r="M58" s="258"/>
      <c r="N58" s="258"/>
      <c r="O58" s="258"/>
      <c r="P58" s="258"/>
      <c r="Q58" s="258"/>
      <c r="R58" s="258"/>
      <c r="S58" s="258"/>
      <c r="T58" s="258"/>
      <c r="U58" s="258"/>
      <c r="V58" s="258"/>
      <c r="W58" s="258"/>
      <c r="X58" s="258"/>
      <c r="Y58" s="258"/>
      <c r="Z58" s="258"/>
      <c r="AA58" s="258"/>
      <c r="AB58" s="258"/>
      <c r="AC58" s="258"/>
    </row>
    <row r="59" spans="1:29"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113</v>
      </c>
      <c r="G59" s="276"/>
      <c r="H59" s="22"/>
      <c r="I59" s="22"/>
      <c r="J59" s="22"/>
      <c r="K59" s="22"/>
      <c r="L59" s="22"/>
      <c r="M59" s="258"/>
      <c r="N59" s="258"/>
      <c r="O59" s="258"/>
      <c r="P59" s="258"/>
      <c r="Q59" s="258"/>
      <c r="R59" s="258"/>
      <c r="S59" s="258"/>
      <c r="T59" s="258"/>
      <c r="U59" s="258"/>
      <c r="V59" s="258"/>
      <c r="W59" s="258"/>
      <c r="X59" s="258"/>
      <c r="Y59" s="258"/>
      <c r="Z59" s="258"/>
      <c r="AA59" s="258"/>
      <c r="AB59" s="258"/>
      <c r="AC59" s="258"/>
    </row>
    <row r="60" spans="1:29"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113</v>
      </c>
      <c r="G60" s="276"/>
      <c r="H60" s="22"/>
      <c r="I60" s="22"/>
      <c r="J60" s="22"/>
      <c r="K60" s="22"/>
      <c r="L60" s="22"/>
      <c r="M60" s="258"/>
      <c r="N60" s="258"/>
      <c r="O60" s="258"/>
      <c r="P60" s="258"/>
      <c r="Q60" s="258"/>
      <c r="R60" s="258"/>
      <c r="S60" s="258"/>
      <c r="T60" s="258"/>
      <c r="U60" s="258"/>
      <c r="V60" s="258"/>
      <c r="W60" s="258"/>
      <c r="X60" s="258"/>
      <c r="Y60" s="258"/>
      <c r="Z60" s="258"/>
      <c r="AA60" s="258"/>
      <c r="AB60" s="258"/>
      <c r="AC60" s="258"/>
    </row>
    <row r="61" spans="1:29"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113</v>
      </c>
      <c r="G61" s="276"/>
      <c r="H61" s="22"/>
      <c r="I61" s="22"/>
      <c r="J61" s="22"/>
      <c r="K61" s="22"/>
      <c r="L61" s="22"/>
      <c r="M61" s="258"/>
      <c r="N61" s="258"/>
      <c r="O61" s="258"/>
      <c r="P61" s="258"/>
      <c r="Q61" s="258"/>
      <c r="R61" s="258"/>
      <c r="S61" s="258"/>
      <c r="T61" s="258"/>
      <c r="U61" s="258"/>
      <c r="V61" s="258"/>
      <c r="W61" s="258"/>
      <c r="X61" s="258"/>
      <c r="Y61" s="258"/>
      <c r="Z61" s="258"/>
      <c r="AA61" s="258"/>
      <c r="AB61" s="258"/>
      <c r="AC61" s="258"/>
    </row>
    <row r="62" spans="1:29"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113</v>
      </c>
      <c r="G62" s="276"/>
      <c r="H62" s="22"/>
      <c r="I62" s="22"/>
      <c r="J62" s="22"/>
      <c r="K62" s="22"/>
      <c r="L62" s="22"/>
      <c r="M62" s="258"/>
      <c r="N62" s="258"/>
      <c r="O62" s="258"/>
      <c r="P62" s="258"/>
      <c r="Q62" s="258"/>
      <c r="R62" s="258"/>
      <c r="S62" s="258"/>
      <c r="T62" s="258"/>
      <c r="U62" s="258"/>
      <c r="V62" s="258"/>
      <c r="W62" s="258"/>
      <c r="X62" s="258"/>
      <c r="Y62" s="258"/>
      <c r="Z62" s="258"/>
      <c r="AA62" s="258"/>
      <c r="AB62" s="258"/>
      <c r="AC62" s="258"/>
    </row>
    <row r="63" spans="1:29"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113</v>
      </c>
      <c r="G63" s="276"/>
      <c r="H63" s="22"/>
      <c r="I63" s="22"/>
      <c r="J63" s="22"/>
      <c r="K63" s="22"/>
      <c r="L63" s="22"/>
      <c r="M63" s="258"/>
      <c r="N63" s="258"/>
      <c r="O63" s="258"/>
      <c r="P63" s="258"/>
      <c r="Q63" s="258"/>
      <c r="R63" s="258"/>
      <c r="S63" s="258"/>
      <c r="T63" s="258"/>
      <c r="U63" s="258"/>
      <c r="V63" s="258"/>
      <c r="W63" s="258"/>
      <c r="X63" s="258"/>
      <c r="Y63" s="258"/>
      <c r="Z63" s="258"/>
      <c r="AA63" s="258"/>
      <c r="AB63" s="258"/>
      <c r="AC63" s="258"/>
    </row>
    <row r="64" spans="1:29"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113</v>
      </c>
      <c r="G64" s="276"/>
      <c r="H64" s="22"/>
      <c r="I64" s="22"/>
      <c r="J64" s="22"/>
      <c r="K64" s="22"/>
      <c r="L64" s="22"/>
      <c r="M64" s="258"/>
      <c r="N64" s="258"/>
      <c r="O64" s="258"/>
      <c r="P64" s="258"/>
      <c r="Q64" s="258"/>
      <c r="R64" s="258"/>
      <c r="S64" s="258"/>
      <c r="T64" s="258"/>
      <c r="U64" s="258"/>
      <c r="V64" s="258"/>
      <c r="W64" s="258"/>
      <c r="X64" s="258"/>
      <c r="Y64" s="258"/>
      <c r="Z64" s="258"/>
      <c r="AA64" s="258"/>
      <c r="AB64" s="258"/>
      <c r="AC64" s="258"/>
    </row>
    <row r="65" spans="1:29"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113</v>
      </c>
      <c r="G65" s="276"/>
      <c r="H65" s="22"/>
      <c r="I65" s="22"/>
      <c r="J65" s="22"/>
      <c r="K65" s="22"/>
      <c r="L65" s="22"/>
      <c r="M65" s="258"/>
      <c r="N65" s="258"/>
      <c r="O65" s="258"/>
      <c r="P65" s="258"/>
      <c r="Q65" s="258"/>
      <c r="R65" s="258"/>
      <c r="S65" s="258"/>
      <c r="T65" s="258"/>
      <c r="U65" s="258"/>
      <c r="V65" s="258"/>
      <c r="W65" s="258"/>
      <c r="X65" s="258"/>
      <c r="Y65" s="258"/>
      <c r="Z65" s="258"/>
      <c r="AA65" s="258"/>
      <c r="AB65" s="258"/>
      <c r="AC65" s="258"/>
    </row>
    <row r="66" spans="1:29"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113</v>
      </c>
      <c r="G66" s="276"/>
      <c r="H66" s="22"/>
      <c r="I66" s="22"/>
      <c r="J66" s="22"/>
      <c r="K66" s="22"/>
      <c r="L66" s="22"/>
      <c r="M66" s="258"/>
      <c r="N66" s="258"/>
      <c r="O66" s="258"/>
      <c r="P66" s="258"/>
      <c r="Q66" s="258"/>
      <c r="R66" s="258"/>
      <c r="S66" s="258"/>
      <c r="T66" s="258"/>
      <c r="U66" s="258"/>
      <c r="V66" s="258"/>
      <c r="W66" s="258"/>
      <c r="X66" s="258"/>
      <c r="Y66" s="258"/>
      <c r="Z66" s="258"/>
      <c r="AA66" s="258"/>
      <c r="AB66" s="258"/>
      <c r="AC66" s="258"/>
    </row>
    <row r="67" spans="1:29"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113</v>
      </c>
      <c r="G67" s="276"/>
      <c r="H67" s="22"/>
      <c r="I67" s="22"/>
      <c r="J67" s="22"/>
      <c r="K67" s="22"/>
      <c r="L67" s="22"/>
      <c r="M67" s="258"/>
      <c r="N67" s="258"/>
      <c r="O67" s="258"/>
      <c r="P67" s="258"/>
      <c r="Q67" s="258"/>
      <c r="R67" s="258"/>
      <c r="S67" s="258"/>
      <c r="T67" s="258"/>
      <c r="U67" s="258"/>
      <c r="V67" s="258"/>
      <c r="W67" s="258"/>
      <c r="X67" s="258"/>
      <c r="Y67" s="258"/>
      <c r="Z67" s="258"/>
      <c r="AA67" s="258"/>
      <c r="AB67" s="258"/>
      <c r="AC67" s="258"/>
    </row>
    <row r="68" spans="1:29"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113</v>
      </c>
      <c r="G68" s="276"/>
      <c r="H68" s="22"/>
      <c r="I68" s="22"/>
      <c r="J68" s="22"/>
      <c r="K68" s="22"/>
      <c r="L68" s="22"/>
      <c r="M68" s="258"/>
      <c r="N68" s="258"/>
      <c r="O68" s="258"/>
      <c r="P68" s="258"/>
      <c r="Q68" s="258"/>
      <c r="R68" s="258"/>
      <c r="S68" s="258"/>
      <c r="T68" s="258"/>
      <c r="U68" s="258"/>
      <c r="V68" s="258"/>
      <c r="W68" s="258"/>
      <c r="X68" s="258"/>
      <c r="Y68" s="258"/>
      <c r="Z68" s="258"/>
      <c r="AA68" s="258"/>
      <c r="AB68" s="258"/>
      <c r="AC68" s="258"/>
    </row>
    <row r="69" spans="1:29"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113</v>
      </c>
      <c r="G69" s="276"/>
      <c r="H69" s="22"/>
      <c r="I69" s="22"/>
      <c r="J69" s="22"/>
      <c r="K69" s="22"/>
      <c r="L69" s="22"/>
      <c r="M69" s="258"/>
      <c r="N69" s="258"/>
      <c r="O69" s="258"/>
      <c r="P69" s="258"/>
      <c r="Q69" s="258"/>
      <c r="R69" s="258"/>
      <c r="S69" s="258"/>
      <c r="T69" s="258"/>
      <c r="U69" s="258"/>
      <c r="V69" s="258"/>
      <c r="W69" s="258"/>
      <c r="X69" s="258"/>
      <c r="Y69" s="258"/>
      <c r="Z69" s="258"/>
      <c r="AA69" s="258"/>
      <c r="AB69" s="258"/>
      <c r="AC69" s="258"/>
    </row>
    <row r="70" spans="1:29"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113</v>
      </c>
      <c r="G70" s="276"/>
      <c r="H70" s="22"/>
      <c r="I70" s="22"/>
      <c r="J70" s="22"/>
      <c r="K70" s="22"/>
      <c r="L70" s="22"/>
      <c r="M70" s="258"/>
      <c r="N70" s="258"/>
      <c r="O70" s="258"/>
      <c r="P70" s="258"/>
      <c r="Q70" s="258"/>
      <c r="R70" s="258"/>
      <c r="S70" s="258"/>
      <c r="T70" s="258"/>
      <c r="U70" s="258"/>
      <c r="V70" s="258"/>
      <c r="W70" s="258"/>
      <c r="X70" s="258"/>
      <c r="Y70" s="258"/>
      <c r="Z70" s="258"/>
      <c r="AA70" s="258"/>
      <c r="AB70" s="258"/>
      <c r="AC70" s="258"/>
    </row>
    <row r="71" spans="1:29"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113</v>
      </c>
      <c r="G71" s="276"/>
      <c r="H71" s="22"/>
      <c r="I71" s="22"/>
      <c r="J71" s="22"/>
      <c r="K71" s="22"/>
      <c r="L71" s="22"/>
      <c r="M71" s="258"/>
      <c r="N71" s="258"/>
      <c r="O71" s="258"/>
      <c r="P71" s="258"/>
      <c r="Q71" s="258"/>
      <c r="R71" s="258"/>
      <c r="S71" s="258"/>
      <c r="T71" s="258"/>
      <c r="U71" s="258"/>
      <c r="V71" s="258"/>
      <c r="W71" s="258"/>
      <c r="X71" s="258"/>
      <c r="Y71" s="258"/>
      <c r="Z71" s="258"/>
      <c r="AA71" s="258"/>
      <c r="AB71" s="258"/>
      <c r="AC71" s="258"/>
    </row>
    <row r="72" spans="1:29"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113</v>
      </c>
      <c r="G72" s="276"/>
      <c r="H72" s="22"/>
      <c r="I72" s="22"/>
      <c r="J72" s="22"/>
      <c r="K72" s="22"/>
      <c r="L72" s="22"/>
      <c r="M72" s="258"/>
      <c r="N72" s="258"/>
      <c r="O72" s="258"/>
      <c r="P72" s="258"/>
      <c r="Q72" s="258"/>
      <c r="R72" s="258"/>
      <c r="S72" s="258"/>
      <c r="T72" s="258"/>
      <c r="U72" s="258"/>
      <c r="V72" s="258"/>
      <c r="W72" s="258"/>
      <c r="X72" s="258"/>
      <c r="Y72" s="258"/>
      <c r="Z72" s="258"/>
      <c r="AA72" s="258"/>
      <c r="AB72" s="258"/>
      <c r="AC72" s="258"/>
    </row>
    <row r="73" spans="1:29"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113</v>
      </c>
      <c r="G73" s="276"/>
      <c r="H73" s="22"/>
      <c r="I73" s="22"/>
      <c r="J73" s="22"/>
      <c r="K73" s="22"/>
      <c r="L73" s="22"/>
      <c r="M73" s="258"/>
      <c r="N73" s="258"/>
      <c r="O73" s="258"/>
      <c r="P73" s="258"/>
      <c r="Q73" s="258"/>
      <c r="R73" s="258"/>
      <c r="S73" s="258"/>
      <c r="T73" s="258"/>
      <c r="U73" s="258"/>
      <c r="V73" s="258"/>
      <c r="W73" s="258"/>
      <c r="X73" s="258"/>
      <c r="Y73" s="258"/>
      <c r="Z73" s="258"/>
      <c r="AA73" s="258"/>
      <c r="AB73" s="258"/>
      <c r="AC73" s="258"/>
    </row>
    <row r="74" spans="1:29"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113</v>
      </c>
      <c r="G74" s="276"/>
      <c r="H74" s="22"/>
      <c r="I74" s="22"/>
      <c r="J74" s="22"/>
      <c r="K74" s="22"/>
      <c r="L74" s="22"/>
      <c r="M74" s="258"/>
      <c r="N74" s="258"/>
      <c r="O74" s="258"/>
      <c r="P74" s="258"/>
      <c r="Q74" s="258"/>
      <c r="R74" s="258"/>
      <c r="S74" s="258"/>
      <c r="T74" s="258"/>
      <c r="U74" s="258"/>
      <c r="V74" s="258"/>
      <c r="W74" s="258"/>
      <c r="X74" s="258"/>
      <c r="Y74" s="258"/>
      <c r="Z74" s="258"/>
      <c r="AA74" s="258"/>
      <c r="AB74" s="258"/>
      <c r="AC74" s="258"/>
    </row>
    <row r="75" spans="1:29"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113</v>
      </c>
      <c r="G75" s="276"/>
      <c r="H75" s="22"/>
      <c r="I75" s="22"/>
      <c r="J75" s="22"/>
      <c r="K75" s="22"/>
      <c r="L75" s="22"/>
      <c r="M75" s="258"/>
      <c r="N75" s="258"/>
      <c r="O75" s="258"/>
      <c r="P75" s="258"/>
      <c r="Q75" s="258"/>
      <c r="R75" s="258"/>
      <c r="S75" s="258"/>
      <c r="T75" s="258"/>
      <c r="U75" s="258"/>
      <c r="V75" s="258"/>
      <c r="W75" s="258"/>
      <c r="X75" s="258"/>
      <c r="Y75" s="258"/>
      <c r="Z75" s="258"/>
      <c r="AA75" s="258"/>
      <c r="AB75" s="258"/>
      <c r="AC75" s="258"/>
    </row>
    <row r="76" spans="1:29"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113</v>
      </c>
      <c r="G76" s="276"/>
      <c r="H76" s="22"/>
      <c r="I76" s="22"/>
      <c r="J76" s="22"/>
      <c r="K76" s="22"/>
      <c r="L76" s="22"/>
      <c r="M76" s="258"/>
      <c r="N76" s="258"/>
      <c r="O76" s="258"/>
      <c r="P76" s="258"/>
      <c r="Q76" s="258"/>
      <c r="R76" s="258"/>
      <c r="S76" s="258"/>
      <c r="T76" s="258"/>
      <c r="U76" s="258"/>
      <c r="V76" s="258"/>
      <c r="W76" s="258"/>
      <c r="X76" s="258"/>
      <c r="Y76" s="258"/>
      <c r="Z76" s="258"/>
      <c r="AA76" s="258"/>
      <c r="AB76" s="258"/>
      <c r="AC76" s="258"/>
    </row>
    <row r="77" spans="1:29"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113</v>
      </c>
      <c r="G77" s="276"/>
      <c r="H77" s="22"/>
      <c r="I77" s="22"/>
      <c r="J77" s="22"/>
      <c r="K77" s="22"/>
      <c r="L77" s="22"/>
      <c r="M77" s="258"/>
      <c r="N77" s="258"/>
      <c r="O77" s="258"/>
      <c r="P77" s="258"/>
      <c r="Q77" s="258"/>
      <c r="R77" s="258"/>
      <c r="S77" s="258"/>
      <c r="T77" s="258"/>
      <c r="U77" s="258"/>
      <c r="V77" s="258"/>
      <c r="W77" s="258"/>
      <c r="X77" s="258"/>
      <c r="Y77" s="258"/>
      <c r="Z77" s="258"/>
      <c r="AA77" s="258"/>
      <c r="AB77" s="258"/>
      <c r="AC77" s="258"/>
    </row>
    <row r="78" spans="1:29"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113</v>
      </c>
      <c r="G78" s="276"/>
      <c r="H78" s="22"/>
      <c r="I78" s="22"/>
      <c r="J78" s="22"/>
      <c r="K78" s="22"/>
      <c r="L78" s="22"/>
      <c r="M78" s="258"/>
      <c r="N78" s="258"/>
      <c r="O78" s="258"/>
      <c r="P78" s="258"/>
      <c r="Q78" s="258"/>
      <c r="R78" s="258"/>
      <c r="S78" s="258"/>
      <c r="T78" s="258"/>
      <c r="U78" s="258"/>
      <c r="V78" s="258"/>
      <c r="W78" s="258"/>
      <c r="X78" s="258"/>
      <c r="Y78" s="258"/>
      <c r="Z78" s="258"/>
      <c r="AA78" s="258"/>
      <c r="AB78" s="258"/>
      <c r="AC78" s="258"/>
    </row>
    <row r="79" spans="1:29"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113</v>
      </c>
      <c r="G79" s="276"/>
      <c r="H79" s="22"/>
      <c r="I79" s="22"/>
      <c r="J79" s="22"/>
      <c r="K79" s="22"/>
      <c r="L79" s="22"/>
      <c r="M79" s="258"/>
      <c r="N79" s="258"/>
      <c r="O79" s="258"/>
      <c r="P79" s="258"/>
      <c r="Q79" s="258"/>
      <c r="R79" s="258"/>
      <c r="S79" s="258"/>
      <c r="T79" s="258"/>
      <c r="U79" s="258"/>
      <c r="V79" s="258"/>
      <c r="W79" s="258"/>
      <c r="X79" s="258"/>
      <c r="Y79" s="258"/>
      <c r="Z79" s="258"/>
      <c r="AA79" s="258"/>
      <c r="AB79" s="258"/>
      <c r="AC79" s="258"/>
    </row>
    <row r="80" spans="1:29"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113</v>
      </c>
      <c r="G80" s="276"/>
      <c r="H80" s="22"/>
      <c r="I80" s="22"/>
      <c r="J80" s="22"/>
      <c r="K80" s="22"/>
      <c r="L80" s="22"/>
      <c r="M80" s="258"/>
      <c r="N80" s="258"/>
      <c r="O80" s="258"/>
      <c r="P80" s="258"/>
      <c r="Q80" s="258"/>
      <c r="R80" s="258"/>
      <c r="S80" s="258"/>
      <c r="T80" s="258"/>
      <c r="U80" s="258"/>
      <c r="V80" s="258"/>
      <c r="W80" s="258"/>
      <c r="X80" s="258"/>
      <c r="Y80" s="258"/>
      <c r="Z80" s="258"/>
      <c r="AA80" s="258"/>
      <c r="AB80" s="258"/>
      <c r="AC80" s="258"/>
    </row>
    <row r="81" spans="1:29"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113</v>
      </c>
      <c r="G81" s="276"/>
      <c r="H81" s="22"/>
      <c r="I81" s="22"/>
      <c r="J81" s="22"/>
      <c r="K81" s="22"/>
      <c r="L81" s="22"/>
      <c r="M81" s="258"/>
      <c r="N81" s="258"/>
      <c r="O81" s="258"/>
      <c r="P81" s="258"/>
      <c r="Q81" s="258"/>
      <c r="R81" s="258"/>
      <c r="S81" s="258"/>
      <c r="T81" s="258"/>
      <c r="U81" s="258"/>
      <c r="V81" s="258"/>
      <c r="W81" s="258"/>
      <c r="X81" s="258"/>
      <c r="Y81" s="258"/>
      <c r="Z81" s="258"/>
      <c r="AA81" s="258"/>
      <c r="AB81" s="258"/>
      <c r="AC81" s="258"/>
    </row>
    <row r="82" spans="1:29"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113</v>
      </c>
      <c r="G82" s="276"/>
      <c r="H82" s="22"/>
      <c r="I82" s="22"/>
      <c r="J82" s="22"/>
      <c r="K82" s="22"/>
      <c r="L82" s="22"/>
      <c r="M82" s="258"/>
      <c r="N82" s="258"/>
      <c r="O82" s="258"/>
      <c r="P82" s="258"/>
      <c r="Q82" s="258"/>
      <c r="R82" s="258"/>
      <c r="S82" s="258"/>
      <c r="T82" s="258"/>
      <c r="U82" s="258"/>
      <c r="V82" s="258"/>
      <c r="W82" s="258"/>
      <c r="X82" s="258"/>
      <c r="Y82" s="258"/>
      <c r="Z82" s="258"/>
      <c r="AA82" s="258"/>
      <c r="AB82" s="258"/>
      <c r="AC82" s="258"/>
    </row>
    <row r="83" spans="1:29"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113</v>
      </c>
      <c r="G83" s="276"/>
      <c r="H83" s="22"/>
      <c r="I83" s="22"/>
      <c r="J83" s="22"/>
      <c r="K83" s="22"/>
      <c r="L83" s="22"/>
      <c r="M83" s="258"/>
      <c r="N83" s="258"/>
      <c r="O83" s="258"/>
      <c r="P83" s="258"/>
      <c r="Q83" s="258"/>
      <c r="R83" s="258"/>
      <c r="S83" s="258"/>
      <c r="T83" s="258"/>
      <c r="U83" s="258"/>
      <c r="V83" s="258"/>
      <c r="W83" s="258"/>
      <c r="X83" s="258"/>
      <c r="Y83" s="258"/>
      <c r="Z83" s="258"/>
      <c r="AA83" s="258"/>
      <c r="AB83" s="258"/>
      <c r="AC83" s="258"/>
    </row>
    <row r="84" spans="1:29"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113</v>
      </c>
      <c r="G84" s="276"/>
      <c r="H84" s="22"/>
      <c r="I84" s="22"/>
      <c r="J84" s="22"/>
      <c r="K84" s="22"/>
      <c r="L84" s="22"/>
      <c r="M84" s="258"/>
      <c r="N84" s="258"/>
      <c r="O84" s="258"/>
      <c r="P84" s="258"/>
      <c r="Q84" s="258"/>
      <c r="R84" s="258"/>
      <c r="S84" s="258"/>
      <c r="T84" s="258"/>
      <c r="U84" s="258"/>
      <c r="V84" s="258"/>
      <c r="W84" s="258"/>
      <c r="X84" s="258"/>
      <c r="Y84" s="258"/>
      <c r="Z84" s="258"/>
      <c r="AA84" s="258"/>
      <c r="AB84" s="258"/>
      <c r="AC84" s="258"/>
    </row>
    <row r="85" spans="1:29"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113</v>
      </c>
      <c r="G85" s="276"/>
      <c r="H85" s="22"/>
      <c r="I85" s="22"/>
      <c r="J85" s="22"/>
      <c r="K85" s="22"/>
      <c r="L85" s="22"/>
      <c r="M85" s="258"/>
      <c r="N85" s="258"/>
      <c r="O85" s="258"/>
      <c r="P85" s="258"/>
      <c r="Q85" s="258"/>
      <c r="R85" s="258"/>
      <c r="S85" s="258"/>
      <c r="T85" s="258"/>
      <c r="U85" s="258"/>
      <c r="V85" s="258"/>
      <c r="W85" s="258"/>
      <c r="X85" s="258"/>
      <c r="Y85" s="258"/>
      <c r="Z85" s="258"/>
      <c r="AA85" s="258"/>
      <c r="AB85" s="258"/>
      <c r="AC85" s="258"/>
    </row>
    <row r="86" spans="1:29"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113</v>
      </c>
      <c r="G86" s="276"/>
      <c r="H86" s="22"/>
      <c r="I86" s="22"/>
      <c r="J86" s="22"/>
      <c r="K86" s="22"/>
      <c r="L86" s="22"/>
      <c r="M86" s="258"/>
      <c r="N86" s="258"/>
      <c r="O86" s="258"/>
      <c r="P86" s="258"/>
      <c r="Q86" s="258"/>
      <c r="R86" s="258"/>
      <c r="S86" s="258"/>
      <c r="T86" s="258"/>
      <c r="U86" s="258"/>
      <c r="V86" s="258"/>
      <c r="W86" s="258"/>
      <c r="X86" s="258"/>
      <c r="Y86" s="258"/>
      <c r="Z86" s="258"/>
      <c r="AA86" s="258"/>
      <c r="AB86" s="258"/>
      <c r="AC86" s="258"/>
    </row>
    <row r="87" spans="1:29"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113</v>
      </c>
      <c r="G87" s="276"/>
      <c r="H87" s="22"/>
      <c r="I87" s="22"/>
      <c r="J87" s="22"/>
      <c r="K87" s="22"/>
      <c r="L87" s="22"/>
      <c r="M87" s="258"/>
      <c r="N87" s="258"/>
      <c r="O87" s="258"/>
      <c r="P87" s="258"/>
      <c r="Q87" s="258"/>
      <c r="R87" s="258"/>
      <c r="S87" s="258"/>
      <c r="T87" s="258"/>
      <c r="U87" s="258"/>
      <c r="V87" s="258"/>
      <c r="W87" s="258"/>
      <c r="X87" s="258"/>
      <c r="Y87" s="258"/>
      <c r="Z87" s="258"/>
      <c r="AA87" s="258"/>
      <c r="AB87" s="258"/>
      <c r="AC87" s="258"/>
    </row>
    <row r="88" spans="1:29"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113</v>
      </c>
      <c r="G88" s="276"/>
      <c r="H88" s="22"/>
      <c r="I88" s="22"/>
      <c r="J88" s="22"/>
      <c r="K88" s="22"/>
      <c r="L88" s="22"/>
      <c r="M88" s="258"/>
      <c r="N88" s="258"/>
      <c r="O88" s="258"/>
      <c r="P88" s="258"/>
      <c r="Q88" s="258"/>
      <c r="R88" s="258"/>
      <c r="S88" s="258"/>
      <c r="T88" s="258"/>
      <c r="U88" s="258"/>
      <c r="V88" s="258"/>
      <c r="W88" s="258"/>
      <c r="X88" s="258"/>
      <c r="Y88" s="258"/>
      <c r="Z88" s="258"/>
      <c r="AA88" s="258"/>
      <c r="AB88" s="258"/>
      <c r="AC88" s="258"/>
    </row>
    <row r="89" spans="1:29"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113</v>
      </c>
      <c r="G89" s="276"/>
      <c r="H89" s="22"/>
      <c r="I89" s="22"/>
      <c r="J89" s="22"/>
      <c r="K89" s="22"/>
      <c r="L89" s="22"/>
      <c r="M89" s="258"/>
      <c r="N89" s="258"/>
      <c r="O89" s="258"/>
      <c r="P89" s="258"/>
      <c r="Q89" s="258"/>
      <c r="R89" s="258"/>
      <c r="S89" s="258"/>
      <c r="T89" s="258"/>
      <c r="U89" s="258"/>
      <c r="V89" s="258"/>
      <c r="W89" s="258"/>
      <c r="X89" s="258"/>
      <c r="Y89" s="258"/>
      <c r="Z89" s="258"/>
      <c r="AA89" s="258"/>
      <c r="AB89" s="258"/>
      <c r="AC89" s="258"/>
    </row>
    <row r="90" spans="1:29"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113</v>
      </c>
      <c r="G90" s="276"/>
      <c r="H90" s="22"/>
      <c r="I90" s="22"/>
      <c r="J90" s="22"/>
      <c r="K90" s="22"/>
      <c r="L90" s="22"/>
      <c r="M90" s="258"/>
      <c r="N90" s="258"/>
      <c r="O90" s="258"/>
      <c r="P90" s="258"/>
      <c r="Q90" s="258"/>
      <c r="R90" s="258"/>
      <c r="S90" s="258"/>
      <c r="T90" s="258"/>
      <c r="U90" s="258"/>
      <c r="V90" s="258"/>
      <c r="W90" s="258"/>
      <c r="X90" s="258"/>
      <c r="Y90" s="258"/>
      <c r="Z90" s="258"/>
      <c r="AA90" s="258"/>
      <c r="AB90" s="258"/>
      <c r="AC90" s="258"/>
    </row>
    <row r="91" spans="1:29"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113</v>
      </c>
      <c r="G91" s="276"/>
      <c r="H91" s="22"/>
      <c r="I91" s="22"/>
      <c r="J91" s="22"/>
      <c r="K91" s="22"/>
      <c r="L91" s="22"/>
      <c r="M91" s="258"/>
      <c r="N91" s="258"/>
      <c r="O91" s="258"/>
      <c r="P91" s="258"/>
      <c r="Q91" s="258"/>
      <c r="R91" s="258"/>
      <c r="S91" s="258"/>
      <c r="T91" s="258"/>
      <c r="U91" s="258"/>
      <c r="V91" s="258"/>
      <c r="W91" s="258"/>
      <c r="X91" s="258"/>
      <c r="Y91" s="258"/>
      <c r="Z91" s="258"/>
      <c r="AA91" s="258"/>
      <c r="AB91" s="258"/>
      <c r="AC91" s="258"/>
    </row>
    <row r="92" spans="1:29"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113</v>
      </c>
      <c r="G92" s="276"/>
      <c r="H92" s="22"/>
      <c r="I92" s="22"/>
      <c r="J92" s="22"/>
      <c r="K92" s="22"/>
      <c r="L92" s="22"/>
      <c r="M92" s="258"/>
      <c r="N92" s="258"/>
      <c r="O92" s="258"/>
      <c r="P92" s="258"/>
      <c r="Q92" s="258"/>
      <c r="R92" s="258"/>
      <c r="S92" s="258"/>
      <c r="T92" s="258"/>
      <c r="U92" s="258"/>
      <c r="V92" s="258"/>
      <c r="W92" s="258"/>
      <c r="X92" s="258"/>
      <c r="Y92" s="258"/>
      <c r="Z92" s="258"/>
      <c r="AA92" s="258"/>
      <c r="AB92" s="258"/>
      <c r="AC92" s="258"/>
    </row>
    <row r="93" spans="1:29"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113</v>
      </c>
      <c r="G93" s="276"/>
      <c r="H93" s="22"/>
      <c r="I93" s="22"/>
      <c r="J93" s="22"/>
      <c r="K93" s="22"/>
      <c r="L93" s="22"/>
      <c r="M93" s="258"/>
      <c r="N93" s="258"/>
      <c r="O93" s="258"/>
      <c r="P93" s="258"/>
      <c r="Q93" s="258"/>
      <c r="R93" s="258"/>
      <c r="S93" s="258"/>
      <c r="T93" s="258"/>
      <c r="U93" s="258"/>
      <c r="V93" s="258"/>
      <c r="W93" s="258"/>
      <c r="X93" s="258"/>
      <c r="Y93" s="258"/>
      <c r="Z93" s="258"/>
      <c r="AA93" s="258"/>
      <c r="AB93" s="258"/>
      <c r="AC93" s="258"/>
    </row>
    <row r="94" spans="1:29"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113</v>
      </c>
      <c r="G94" s="276"/>
      <c r="H94" s="22"/>
      <c r="I94" s="22"/>
      <c r="J94" s="22"/>
      <c r="K94" s="22"/>
      <c r="L94" s="22"/>
      <c r="M94" s="258"/>
      <c r="N94" s="258"/>
      <c r="O94" s="258"/>
      <c r="P94" s="258"/>
      <c r="Q94" s="258"/>
      <c r="R94" s="258"/>
      <c r="S94" s="258"/>
      <c r="T94" s="258"/>
      <c r="U94" s="258"/>
      <c r="V94" s="258"/>
      <c r="W94" s="258"/>
      <c r="X94" s="258"/>
      <c r="Y94" s="258"/>
      <c r="Z94" s="258"/>
      <c r="AA94" s="258"/>
      <c r="AB94" s="258"/>
      <c r="AC94" s="258"/>
    </row>
    <row r="95" spans="1:29"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113</v>
      </c>
      <c r="G95" s="276"/>
      <c r="H95" s="22"/>
      <c r="I95" s="22"/>
      <c r="J95" s="22"/>
      <c r="K95" s="22"/>
      <c r="L95" s="22"/>
      <c r="M95" s="258"/>
      <c r="N95" s="258"/>
      <c r="O95" s="258"/>
      <c r="P95" s="258"/>
      <c r="Q95" s="258"/>
      <c r="R95" s="258"/>
      <c r="S95" s="258"/>
      <c r="T95" s="258"/>
      <c r="U95" s="258"/>
      <c r="V95" s="258"/>
      <c r="W95" s="258"/>
      <c r="X95" s="258"/>
      <c r="Y95" s="258"/>
      <c r="Z95" s="258"/>
      <c r="AA95" s="258"/>
      <c r="AB95" s="258"/>
      <c r="AC95" s="258"/>
    </row>
    <row r="96" spans="1:29"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113</v>
      </c>
      <c r="G96" s="276"/>
      <c r="H96" s="22"/>
      <c r="I96" s="22"/>
      <c r="J96" s="22"/>
      <c r="K96" s="22"/>
      <c r="L96" s="22"/>
      <c r="M96" s="258"/>
      <c r="N96" s="258"/>
      <c r="O96" s="258"/>
      <c r="P96" s="258"/>
      <c r="Q96" s="258"/>
      <c r="R96" s="258"/>
      <c r="S96" s="258"/>
      <c r="T96" s="258"/>
      <c r="U96" s="258"/>
      <c r="V96" s="258"/>
      <c r="W96" s="258"/>
      <c r="X96" s="258"/>
      <c r="Y96" s="258"/>
      <c r="Z96" s="258"/>
      <c r="AA96" s="258"/>
      <c r="AB96" s="258"/>
      <c r="AC96" s="258"/>
    </row>
    <row r="97" spans="1:29" ht="62.25" customHeight="1" x14ac:dyDescent="0.3">
      <c r="A97" s="351"/>
      <c r="B97" s="292" t="str">
        <f>Résultats!B98</f>
        <v>12.3</v>
      </c>
      <c r="C97" s="276" t="str">
        <f>Résultats!C98</f>
        <v>AA</v>
      </c>
      <c r="D97" s="276">
        <f>Résultats!E98</f>
        <v>0</v>
      </c>
      <c r="E97" s="287" t="str">
        <f>Résultats!F98</f>
        <v>La page « plan du site » est-elle pertinente ?</v>
      </c>
      <c r="F97" s="276" t="s">
        <v>113</v>
      </c>
      <c r="G97" s="276"/>
      <c r="H97" s="22"/>
      <c r="I97" s="22"/>
      <c r="J97" s="22"/>
      <c r="K97" s="22"/>
      <c r="L97" s="22"/>
      <c r="M97" s="258"/>
      <c r="N97" s="258"/>
      <c r="O97" s="258"/>
      <c r="P97" s="258"/>
      <c r="Q97" s="258"/>
      <c r="R97" s="258"/>
      <c r="S97" s="258"/>
      <c r="T97" s="258"/>
      <c r="U97" s="258"/>
      <c r="V97" s="258"/>
      <c r="W97" s="258"/>
      <c r="X97" s="258"/>
      <c r="Y97" s="258"/>
      <c r="Z97" s="258"/>
      <c r="AA97" s="258"/>
      <c r="AB97" s="258"/>
      <c r="AC97" s="258"/>
    </row>
    <row r="98" spans="1:29"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113</v>
      </c>
      <c r="G98" s="276"/>
      <c r="H98" s="22"/>
      <c r="I98" s="22"/>
      <c r="J98" s="22"/>
      <c r="K98" s="22"/>
      <c r="L98" s="22"/>
      <c r="M98" s="258"/>
      <c r="N98" s="258"/>
      <c r="O98" s="258"/>
      <c r="P98" s="258"/>
      <c r="Q98" s="258"/>
      <c r="R98" s="258"/>
      <c r="S98" s="258"/>
      <c r="T98" s="258"/>
      <c r="U98" s="258"/>
      <c r="V98" s="258"/>
      <c r="W98" s="258"/>
      <c r="X98" s="258"/>
      <c r="Y98" s="258"/>
      <c r="Z98" s="258"/>
      <c r="AA98" s="258"/>
      <c r="AB98" s="258"/>
      <c r="AC98" s="258"/>
    </row>
    <row r="99" spans="1:29"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113</v>
      </c>
      <c r="G99" s="276"/>
      <c r="H99" s="22"/>
      <c r="I99" s="22"/>
      <c r="J99" s="22"/>
      <c r="K99" s="22"/>
      <c r="L99" s="22"/>
      <c r="M99" s="258"/>
      <c r="N99" s="258"/>
      <c r="O99" s="258"/>
      <c r="P99" s="258"/>
      <c r="Q99" s="258"/>
      <c r="R99" s="258"/>
      <c r="S99" s="258"/>
      <c r="T99" s="258"/>
      <c r="U99" s="258"/>
      <c r="V99" s="258"/>
      <c r="W99" s="258"/>
      <c r="X99" s="258"/>
      <c r="Y99" s="258"/>
      <c r="Z99" s="258"/>
      <c r="AA99" s="258"/>
      <c r="AB99" s="258"/>
      <c r="AC99" s="258"/>
    </row>
    <row r="100" spans="1:29"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113</v>
      </c>
      <c r="G100" s="276"/>
      <c r="H100" s="22"/>
      <c r="I100" s="22"/>
      <c r="J100" s="22"/>
      <c r="K100" s="22"/>
      <c r="L100" s="22"/>
      <c r="M100" s="258"/>
      <c r="N100" s="258"/>
      <c r="O100" s="258"/>
      <c r="P100" s="258"/>
      <c r="Q100" s="258"/>
      <c r="R100" s="258"/>
      <c r="S100" s="258"/>
      <c r="T100" s="258"/>
      <c r="U100" s="258"/>
      <c r="V100" s="258"/>
      <c r="W100" s="258"/>
      <c r="X100" s="258"/>
      <c r="Y100" s="258"/>
      <c r="Z100" s="258"/>
      <c r="AA100" s="258"/>
      <c r="AB100" s="258"/>
      <c r="AC100" s="258"/>
    </row>
    <row r="101" spans="1:29"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113</v>
      </c>
      <c r="G101" s="276"/>
      <c r="H101" s="22"/>
      <c r="I101" s="22"/>
      <c r="J101" s="22"/>
      <c r="K101" s="22"/>
      <c r="L101" s="22"/>
      <c r="M101" s="258"/>
      <c r="N101" s="258"/>
      <c r="O101" s="258"/>
      <c r="P101" s="258"/>
      <c r="Q101" s="258"/>
      <c r="R101" s="258"/>
      <c r="S101" s="258"/>
      <c r="T101" s="258"/>
      <c r="U101" s="258"/>
      <c r="V101" s="258"/>
      <c r="W101" s="258"/>
      <c r="X101" s="258"/>
      <c r="Y101" s="258"/>
      <c r="Z101" s="258"/>
      <c r="AA101" s="258"/>
      <c r="AB101" s="258"/>
      <c r="AC101" s="258"/>
    </row>
    <row r="102" spans="1:29"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113</v>
      </c>
      <c r="G102" s="276"/>
      <c r="H102" s="22"/>
      <c r="I102" s="22"/>
      <c r="J102" s="22"/>
      <c r="K102" s="22"/>
      <c r="L102" s="22"/>
      <c r="M102" s="258"/>
      <c r="N102" s="258"/>
      <c r="O102" s="258"/>
      <c r="P102" s="258"/>
      <c r="Q102" s="258"/>
      <c r="R102" s="258"/>
      <c r="S102" s="258"/>
      <c r="T102" s="258"/>
      <c r="U102" s="258"/>
      <c r="V102" s="258"/>
      <c r="W102" s="258"/>
      <c r="X102" s="258"/>
      <c r="Y102" s="258"/>
      <c r="Z102" s="258"/>
      <c r="AA102" s="258"/>
      <c r="AB102" s="258"/>
      <c r="AC102" s="258"/>
    </row>
    <row r="103" spans="1:29"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113</v>
      </c>
      <c r="G103" s="276"/>
      <c r="H103" s="22"/>
      <c r="I103" s="22"/>
      <c r="J103" s="22"/>
      <c r="K103" s="22"/>
      <c r="L103" s="22"/>
      <c r="M103" s="258"/>
      <c r="N103" s="258"/>
      <c r="O103" s="258"/>
      <c r="P103" s="258"/>
      <c r="Q103" s="258"/>
      <c r="R103" s="258"/>
      <c r="S103" s="258"/>
      <c r="T103" s="258"/>
      <c r="U103" s="258"/>
      <c r="V103" s="258"/>
      <c r="W103" s="258"/>
      <c r="X103" s="258"/>
      <c r="Y103" s="258"/>
      <c r="Z103" s="258"/>
      <c r="AA103" s="258"/>
      <c r="AB103" s="258"/>
      <c r="AC103" s="258"/>
    </row>
    <row r="104" spans="1:29"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113</v>
      </c>
      <c r="G104" s="276"/>
      <c r="H104" s="22"/>
      <c r="I104" s="22"/>
      <c r="J104" s="22"/>
      <c r="K104" s="22"/>
      <c r="L104" s="22"/>
      <c r="M104" s="258"/>
      <c r="N104" s="258"/>
      <c r="O104" s="258"/>
      <c r="P104" s="258"/>
      <c r="Q104" s="258"/>
      <c r="R104" s="258"/>
      <c r="S104" s="258"/>
      <c r="T104" s="258"/>
      <c r="U104" s="258"/>
      <c r="V104" s="258"/>
      <c r="W104" s="258"/>
      <c r="X104" s="258"/>
      <c r="Y104" s="258"/>
      <c r="Z104" s="258"/>
      <c r="AA104" s="258"/>
      <c r="AB104" s="258"/>
      <c r="AC104" s="258"/>
    </row>
    <row r="105" spans="1:29"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113</v>
      </c>
      <c r="G105" s="276"/>
      <c r="H105" s="22"/>
      <c r="I105" s="22"/>
      <c r="J105" s="22"/>
      <c r="K105" s="22"/>
      <c r="L105" s="22"/>
      <c r="M105" s="258"/>
      <c r="N105" s="258"/>
      <c r="O105" s="258"/>
      <c r="P105" s="258"/>
      <c r="Q105" s="258"/>
      <c r="R105" s="258"/>
      <c r="S105" s="258"/>
      <c r="T105" s="258"/>
      <c r="U105" s="258"/>
      <c r="V105" s="258"/>
      <c r="W105" s="258"/>
      <c r="X105" s="258"/>
      <c r="Y105" s="258"/>
      <c r="Z105" s="258"/>
      <c r="AA105" s="258"/>
      <c r="AB105" s="258"/>
      <c r="AC105" s="258"/>
    </row>
    <row r="106" spans="1:29"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113</v>
      </c>
      <c r="G106" s="276"/>
      <c r="H106" s="22"/>
      <c r="I106" s="22"/>
      <c r="J106" s="22"/>
      <c r="K106" s="22"/>
      <c r="L106" s="22"/>
      <c r="M106" s="258"/>
      <c r="N106" s="258"/>
      <c r="O106" s="258"/>
      <c r="P106" s="258"/>
      <c r="Q106" s="258"/>
      <c r="R106" s="258"/>
      <c r="S106" s="258"/>
      <c r="T106" s="258"/>
      <c r="U106" s="258"/>
      <c r="V106" s="258"/>
      <c r="W106" s="258"/>
      <c r="X106" s="258"/>
      <c r="Y106" s="258"/>
      <c r="Z106" s="258"/>
      <c r="AA106" s="258"/>
      <c r="AB106" s="258"/>
      <c r="AC106" s="258"/>
    </row>
    <row r="107" spans="1:29"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113</v>
      </c>
      <c r="G107" s="276"/>
      <c r="H107" s="22"/>
      <c r="I107" s="22"/>
      <c r="J107" s="22"/>
      <c r="K107" s="22"/>
      <c r="L107" s="22"/>
      <c r="M107" s="258"/>
      <c r="N107" s="258"/>
      <c r="O107" s="258"/>
      <c r="P107" s="258"/>
      <c r="Q107" s="258"/>
      <c r="R107" s="258"/>
      <c r="S107" s="258"/>
      <c r="T107" s="258"/>
      <c r="U107" s="258"/>
      <c r="V107" s="258"/>
      <c r="W107" s="258"/>
      <c r="X107" s="258"/>
      <c r="Y107" s="258"/>
      <c r="Z107" s="258"/>
      <c r="AA107" s="258"/>
      <c r="AB107" s="258"/>
      <c r="AC107" s="258"/>
    </row>
    <row r="108" spans="1:29"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113</v>
      </c>
      <c r="G108" s="276"/>
      <c r="H108" s="22"/>
      <c r="I108" s="22"/>
      <c r="J108" s="22"/>
      <c r="K108" s="22"/>
      <c r="L108" s="22"/>
      <c r="M108" s="258"/>
      <c r="N108" s="258"/>
      <c r="O108" s="258"/>
      <c r="P108" s="258"/>
      <c r="Q108" s="258"/>
      <c r="R108" s="258"/>
      <c r="S108" s="258"/>
      <c r="T108" s="258"/>
      <c r="U108" s="258"/>
      <c r="V108" s="258"/>
      <c r="W108" s="258"/>
      <c r="X108" s="258"/>
      <c r="Y108" s="258"/>
      <c r="Z108" s="258"/>
      <c r="AA108" s="258"/>
      <c r="AB108" s="258"/>
      <c r="AC108" s="258"/>
    </row>
    <row r="109" spans="1:29"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113</v>
      </c>
      <c r="G109" s="276"/>
      <c r="H109" s="22"/>
      <c r="I109" s="22"/>
      <c r="J109" s="22"/>
      <c r="K109" s="22"/>
      <c r="L109" s="22"/>
      <c r="M109" s="258"/>
      <c r="N109" s="258"/>
      <c r="O109" s="258"/>
      <c r="P109" s="258"/>
      <c r="Q109" s="258"/>
      <c r="R109" s="258"/>
      <c r="S109" s="258"/>
      <c r="T109" s="258"/>
      <c r="U109" s="258"/>
      <c r="V109" s="258"/>
      <c r="W109" s="258"/>
      <c r="X109" s="258"/>
      <c r="Y109" s="258"/>
      <c r="Z109" s="258"/>
      <c r="AA109" s="258"/>
      <c r="AB109" s="258"/>
      <c r="AC109" s="258"/>
    </row>
    <row r="110" spans="1:29"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113</v>
      </c>
      <c r="G110" s="276"/>
      <c r="H110" s="22"/>
      <c r="I110" s="22"/>
      <c r="J110" s="22"/>
      <c r="K110" s="22"/>
      <c r="L110" s="22"/>
      <c r="M110" s="258"/>
      <c r="N110" s="258"/>
      <c r="O110" s="258"/>
      <c r="P110" s="258"/>
      <c r="Q110" s="258"/>
      <c r="R110" s="258"/>
      <c r="S110" s="258"/>
      <c r="T110" s="258"/>
      <c r="U110" s="258"/>
      <c r="V110" s="258"/>
      <c r="W110" s="258"/>
      <c r="X110" s="258"/>
      <c r="Y110" s="258"/>
      <c r="Z110" s="258"/>
      <c r="AA110" s="258"/>
      <c r="AB110" s="258"/>
      <c r="AC110" s="258"/>
    </row>
    <row r="111" spans="1:29"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113</v>
      </c>
      <c r="G111" s="276"/>
      <c r="H111" s="22"/>
      <c r="I111" s="22"/>
      <c r="J111" s="22"/>
      <c r="K111" s="22"/>
      <c r="L111" s="22"/>
      <c r="M111" s="258"/>
      <c r="N111" s="258"/>
      <c r="O111" s="258"/>
      <c r="P111" s="258"/>
      <c r="Q111" s="258"/>
      <c r="R111" s="258"/>
      <c r="S111" s="258"/>
      <c r="T111" s="258"/>
      <c r="U111" s="258"/>
      <c r="V111" s="258"/>
      <c r="W111" s="258"/>
      <c r="X111" s="258"/>
      <c r="Y111" s="258"/>
      <c r="Z111" s="258"/>
      <c r="AA111" s="258"/>
      <c r="AB111" s="258"/>
      <c r="AC111" s="258"/>
    </row>
    <row r="112" spans="1:29"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113</v>
      </c>
      <c r="G112" s="276"/>
      <c r="H112" s="22"/>
      <c r="I112" s="22"/>
      <c r="J112" s="22"/>
      <c r="K112" s="22"/>
      <c r="L112" s="22"/>
      <c r="M112" s="258"/>
      <c r="N112" s="258"/>
      <c r="O112" s="258"/>
      <c r="P112" s="258"/>
      <c r="Q112" s="258"/>
      <c r="R112" s="258"/>
      <c r="S112" s="258"/>
      <c r="T112" s="258"/>
      <c r="U112" s="258"/>
      <c r="V112" s="258"/>
      <c r="W112" s="258"/>
      <c r="X112" s="258"/>
      <c r="Y112" s="258"/>
      <c r="Z112" s="258"/>
      <c r="AA112" s="258"/>
      <c r="AB112" s="258"/>
      <c r="AC112" s="258"/>
    </row>
    <row r="113" spans="1:29"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113</v>
      </c>
      <c r="G113" s="276"/>
      <c r="H113" s="22"/>
      <c r="I113" s="22"/>
      <c r="J113" s="22"/>
      <c r="K113" s="22"/>
      <c r="L113" s="22"/>
      <c r="M113" s="258"/>
      <c r="N113" s="258"/>
      <c r="O113" s="258"/>
      <c r="P113" s="258"/>
      <c r="Q113" s="258"/>
      <c r="R113" s="258"/>
      <c r="S113" s="258"/>
      <c r="T113" s="258"/>
      <c r="U113" s="258"/>
      <c r="V113" s="258"/>
      <c r="W113" s="258"/>
      <c r="X113" s="258"/>
      <c r="Y113" s="258"/>
      <c r="Z113" s="258"/>
      <c r="AA113" s="258"/>
      <c r="AB113" s="258"/>
      <c r="AC113" s="258"/>
    </row>
    <row r="114" spans="1:29"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113</v>
      </c>
      <c r="G114" s="276"/>
      <c r="H114" s="22"/>
      <c r="I114" s="22"/>
      <c r="J114" s="22"/>
      <c r="K114" s="22"/>
      <c r="L114" s="22"/>
      <c r="M114" s="258"/>
      <c r="N114" s="258"/>
      <c r="O114" s="258"/>
      <c r="P114" s="258"/>
      <c r="Q114" s="258"/>
      <c r="R114" s="258"/>
      <c r="S114" s="258"/>
      <c r="T114" s="258"/>
      <c r="U114" s="258"/>
      <c r="V114" s="258"/>
      <c r="W114" s="258"/>
      <c r="X114" s="258"/>
      <c r="Y114" s="258"/>
      <c r="Z114" s="258"/>
      <c r="AA114" s="258"/>
      <c r="AB114" s="258"/>
      <c r="AC114" s="258"/>
    </row>
    <row r="115" spans="1:29"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113</v>
      </c>
      <c r="G115" s="276"/>
      <c r="H115" s="22"/>
      <c r="I115" s="22"/>
      <c r="J115" s="22"/>
      <c r="K115" s="22"/>
      <c r="L115" s="22"/>
      <c r="M115" s="5"/>
      <c r="N115" s="5"/>
      <c r="O115" s="5"/>
      <c r="P115" s="5"/>
      <c r="Q115" s="5"/>
      <c r="R115" s="5"/>
      <c r="S115" s="5"/>
      <c r="T115" s="5"/>
      <c r="U115" s="5"/>
      <c r="V115" s="5"/>
      <c r="W115" s="5"/>
      <c r="X115" s="5"/>
      <c r="Y115" s="5"/>
      <c r="Z115" s="5"/>
      <c r="AA115" s="5"/>
      <c r="AB115" s="5"/>
      <c r="AC115" s="5"/>
    </row>
    <row r="116" spans="1:29"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113</v>
      </c>
      <c r="G116" s="276"/>
      <c r="H116" s="22"/>
      <c r="I116" s="22"/>
      <c r="J116" s="22"/>
      <c r="K116" s="22"/>
      <c r="L116" s="22"/>
      <c r="M116" s="258"/>
      <c r="N116" s="258"/>
      <c r="O116" s="258"/>
      <c r="P116" s="258"/>
      <c r="Q116" s="258"/>
      <c r="R116" s="258"/>
      <c r="S116" s="258"/>
      <c r="T116" s="258"/>
      <c r="U116" s="258"/>
      <c r="V116" s="258"/>
      <c r="W116" s="258"/>
      <c r="X116" s="258"/>
      <c r="Y116" s="258"/>
      <c r="Z116" s="258"/>
      <c r="AA116" s="258"/>
      <c r="AB116" s="258"/>
      <c r="AC116" s="258"/>
    </row>
    <row r="117" spans="1:29"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113</v>
      </c>
      <c r="G117" s="276"/>
      <c r="H117" s="22"/>
      <c r="I117" s="22"/>
      <c r="J117" s="22"/>
      <c r="K117" s="22"/>
      <c r="L117" s="22"/>
      <c r="M117" s="258"/>
      <c r="N117" s="258"/>
      <c r="O117" s="258"/>
      <c r="P117" s="258"/>
      <c r="Q117" s="258"/>
      <c r="R117" s="258"/>
      <c r="S117" s="258"/>
      <c r="T117" s="258"/>
      <c r="U117" s="258"/>
      <c r="V117" s="258"/>
      <c r="W117" s="258"/>
      <c r="X117" s="258"/>
      <c r="Y117" s="258"/>
      <c r="Z117" s="258"/>
      <c r="AA117" s="258"/>
      <c r="AB117" s="258"/>
      <c r="AC117" s="258"/>
    </row>
  </sheetData>
  <autoFilter ref="B11:L117" xr:uid="{00000000-0009-0000-0000-00001E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47" priority="2" operator="equal">
      <formula>"x"</formula>
    </cfRule>
  </conditionalFormatting>
  <conditionalFormatting sqref="F1:F2 C2 F4:F117">
    <cfRule type="cellIs" dxfId="46" priority="30" operator="equal">
      <formula>"na"</formula>
    </cfRule>
  </conditionalFormatting>
  <conditionalFormatting sqref="F4:F10">
    <cfRule type="cellIs" dxfId="45" priority="1" operator="equal">
      <formula>"na"</formula>
    </cfRule>
  </conditionalFormatting>
  <conditionalFormatting sqref="F11:F117">
    <cfRule type="cellIs" dxfId="44" priority="27" operator="equal">
      <formula>"c"</formula>
    </cfRule>
  </conditionalFormatting>
  <conditionalFormatting sqref="F11:F117">
    <cfRule type="cellIs" dxfId="43" priority="28" operator="equal">
      <formula>"nc"</formula>
    </cfRule>
  </conditionalFormatting>
  <conditionalFormatting sqref="F11:F117">
    <cfRule type="cellIs" dxfId="42" priority="29" operator="equal">
      <formula>"nt"</formula>
    </cfRule>
  </conditionalFormatting>
  <conditionalFormatting sqref="G12:G117">
    <cfRule type="cellIs" dxfId="41" priority="4" operator="equal">
      <formula>"d"</formula>
    </cfRule>
  </conditionalFormatting>
  <conditionalFormatting sqref="O4:S4">
    <cfRule type="cellIs" dxfId="40" priority="3" operator="equal">
      <formula>"NT"</formula>
    </cfRule>
  </conditionalFormatting>
  <conditionalFormatting sqref="O4:S4">
    <cfRule type="cellIs" dxfId="39" priority="23" operator="equal">
      <formula>"C"</formula>
    </cfRule>
  </conditionalFormatting>
  <conditionalFormatting sqref="O4:S4">
    <cfRule type="cellIs" dxfId="38" priority="24" operator="equal">
      <formula>"NC"</formula>
    </cfRule>
  </conditionalFormatting>
  <conditionalFormatting sqref="O4:S4">
    <cfRule type="cellIs" dxfId="37" priority="25" operator="equal">
      <formula>"NA"</formula>
    </cfRule>
  </conditionalFormatting>
  <conditionalFormatting sqref="O4:S4">
    <cfRule type="cellIs" dxfId="36" priority="26" operator="equal">
      <formula>"NT"</formula>
    </cfRule>
  </conditionalFormatting>
  <dataValidations count="3">
    <dataValidation type="list" allowBlank="1" showErrorMessage="1" sqref="F54:F55" xr:uid="{00120041-00F0-4C26-8F64-006F005A00C1}">
      <formula1>"nt,na,c"</formula1>
    </dataValidation>
    <dataValidation type="list" allowBlank="1" showErrorMessage="1" sqref="F12:F53 F56:F117" xr:uid="{003F00EF-00BD-4588-A740-004400FB008A}">
      <formula1>"nt,na,c,nc"</formula1>
    </dataValidation>
    <dataValidation type="list" allowBlank="1" sqref="G12:G117" xr:uid="{004C00CE-00AB-43B9-9680-00C0007D0019}">
      <formula1>"d"</formula1>
    </dataValidation>
  </dataValidations>
  <hyperlinks>
    <hyperlink ref="L54" r:id="rId1" xr:uid="{00000000-0004-0000-1E00-000000000000}"/>
    <hyperlink ref="L55" r:id="rId2" xr:uid="{00000000-0004-0000-1E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E00-000000000000}">
          <x14:formula1>
            <xm:f>Paramètres!$A$2:$A$5</xm:f>
          </x14:formula1>
          <xm:sqref>H12:H117</xm:sqref>
        </x14:dataValidation>
        <x14:dataValidation type="list" allowBlank="1" xr:uid="{00000000-0002-0000-1E00-000001000000}">
          <x14:formula1>
            <xm:f>Paramètres!$D$2:$D$5</xm:f>
          </x14:formula1>
          <xm:sqref>I12:I117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666666"/>
    <outlinePr summaryBelow="0" summaryRight="0"/>
  </sheetPr>
  <dimension ref="A1:AC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9" width="16.33203125" customWidth="1"/>
  </cols>
  <sheetData>
    <row r="1" spans="1:29" ht="0.75" customHeight="1" x14ac:dyDescent="0.3">
      <c r="A1" s="257"/>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row>
    <row r="2" spans="1:29" ht="16.5" customHeight="1" x14ac:dyDescent="0.3">
      <c r="A2" s="260"/>
      <c r="B2" s="261" t="str">
        <f>F4</f>
        <v>P24</v>
      </c>
      <c r="C2" s="262">
        <f>Echantillon!C36</f>
        <v>0</v>
      </c>
      <c r="D2" s="263"/>
      <c r="E2" s="263"/>
      <c r="F2" s="264"/>
      <c r="G2" s="265"/>
      <c r="H2" s="265"/>
      <c r="I2" s="265"/>
      <c r="J2" s="265"/>
      <c r="K2" s="266"/>
      <c r="L2" s="266"/>
      <c r="M2" s="267"/>
      <c r="N2" s="267"/>
      <c r="O2" s="258"/>
      <c r="P2" s="258"/>
      <c r="Q2" s="258"/>
      <c r="R2" s="258"/>
      <c r="S2" s="258"/>
      <c r="T2" s="258"/>
      <c r="U2" s="258"/>
      <c r="V2" s="258"/>
      <c r="W2" s="258"/>
      <c r="X2" s="258"/>
      <c r="Y2" s="258"/>
      <c r="Z2" s="258"/>
      <c r="AA2" s="258"/>
      <c r="AB2" s="258"/>
      <c r="AC2" s="258"/>
    </row>
    <row r="3" spans="1:29" ht="18.75" customHeight="1" x14ac:dyDescent="0.3">
      <c r="A3" s="260"/>
      <c r="B3" s="261" t="s">
        <v>490</v>
      </c>
      <c r="C3" s="387" t="str">
        <f>HYPERLINK(Echantillon!D36)</f>
        <v/>
      </c>
      <c r="D3" s="326"/>
      <c r="E3" s="326"/>
      <c r="F3" s="326"/>
      <c r="G3" s="265"/>
      <c r="H3" s="265"/>
      <c r="I3" s="265"/>
      <c r="J3" s="265"/>
      <c r="K3" s="265"/>
      <c r="L3" s="265"/>
      <c r="M3" s="258"/>
      <c r="N3" s="258"/>
      <c r="O3" s="258"/>
      <c r="P3" s="258"/>
      <c r="Q3" s="258"/>
      <c r="R3" s="258"/>
      <c r="S3" s="258"/>
      <c r="T3" s="258"/>
      <c r="U3" s="258"/>
      <c r="V3" s="258"/>
      <c r="W3" s="258"/>
      <c r="X3" s="258"/>
      <c r="Y3" s="258"/>
      <c r="Z3" s="258"/>
      <c r="AA3" s="258"/>
      <c r="AB3" s="258"/>
      <c r="AC3" s="258"/>
    </row>
    <row r="4" spans="1:29" ht="16.5" customHeight="1" x14ac:dyDescent="0.3">
      <c r="A4" s="257"/>
      <c r="B4" s="388" t="s">
        <v>147</v>
      </c>
      <c r="C4" s="389" t="s">
        <v>491</v>
      </c>
      <c r="D4" s="389" t="s">
        <v>150</v>
      </c>
      <c r="E4" s="268" t="s">
        <v>151</v>
      </c>
      <c r="F4" s="268" t="str">
        <f>Echantillon!B36</f>
        <v>P24</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c r="V4" s="275" t="s">
        <v>160</v>
      </c>
      <c r="W4" s="259"/>
      <c r="X4" s="259"/>
      <c r="Y4" s="259"/>
      <c r="Z4" s="259"/>
      <c r="AA4" s="259"/>
      <c r="AB4" s="259"/>
      <c r="AC4" s="259"/>
    </row>
    <row r="5" spans="1:29"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 t="shared" ref="U5:V5" si="2">T5</f>
        <v>-</v>
      </c>
      <c r="V5" s="279" t="str">
        <f t="shared" si="2"/>
        <v>-</v>
      </c>
      <c r="W5" s="258"/>
      <c r="X5" s="258"/>
      <c r="Y5" s="258"/>
      <c r="Z5" s="258"/>
      <c r="AA5" s="258"/>
      <c r="AB5" s="258"/>
      <c r="AC5" s="258"/>
    </row>
    <row r="6" spans="1:29"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 t="shared" ref="U6:V6" si="3">IF(S6&gt;0,SUM(O5:O6)/SUM(S5:S6),"-")</f>
        <v>-</v>
      </c>
      <c r="V6" s="103" t="e">
        <f t="shared" si="3"/>
        <v>#DIV/0!</v>
      </c>
      <c r="W6" s="258"/>
      <c r="X6" s="258"/>
      <c r="Y6" s="258"/>
      <c r="Z6" s="258"/>
      <c r="AA6" s="258"/>
      <c r="AB6" s="258"/>
      <c r="AC6" s="258"/>
    </row>
    <row r="7" spans="1:29"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 t="shared" ref="U7:V7" si="4">IF(S7&gt;0,SUM(O5:O7)/SUM(S5:S7),"-")</f>
        <v>-</v>
      </c>
      <c r="V7" s="279" t="e">
        <f t="shared" si="4"/>
        <v>#DIV/0!</v>
      </c>
      <c r="W7" s="258"/>
      <c r="X7" s="258"/>
      <c r="Y7" s="258"/>
      <c r="Z7" s="258"/>
      <c r="AA7" s="258"/>
      <c r="AB7" s="258"/>
      <c r="AC7" s="258"/>
    </row>
    <row r="8" spans="1:29" ht="16.5" customHeight="1" x14ac:dyDescent="0.3">
      <c r="A8" s="257"/>
      <c r="B8" s="351"/>
      <c r="C8" s="351"/>
      <c r="D8" s="351"/>
      <c r="E8" s="268" t="s">
        <v>156</v>
      </c>
      <c r="F8" s="268">
        <f>COUNTIF(F12:F117,"nt")</f>
        <v>106</v>
      </c>
      <c r="G8" s="351"/>
      <c r="H8" s="351"/>
      <c r="I8" s="351"/>
      <c r="J8" s="351"/>
      <c r="K8" s="351"/>
      <c r="L8" s="351"/>
      <c r="M8" s="258"/>
      <c r="N8" s="280" t="s">
        <v>498</v>
      </c>
      <c r="O8" s="281">
        <f t="shared" ref="O8:S8" si="5">SUM(O5:O7)</f>
        <v>0</v>
      </c>
      <c r="P8" s="281">
        <f t="shared" si="5"/>
        <v>0</v>
      </c>
      <c r="Q8" s="281">
        <f t="shared" si="5"/>
        <v>0</v>
      </c>
      <c r="R8" s="281">
        <f t="shared" si="5"/>
        <v>106</v>
      </c>
      <c r="S8" s="282">
        <f t="shared" si="5"/>
        <v>0</v>
      </c>
      <c r="T8" s="278"/>
      <c r="U8" s="276"/>
      <c r="V8" s="276"/>
      <c r="W8" s="258"/>
      <c r="X8" s="258"/>
      <c r="Y8" s="258"/>
      <c r="Z8" s="258"/>
      <c r="AA8" s="258"/>
      <c r="AB8" s="258"/>
      <c r="AC8" s="258"/>
    </row>
    <row r="9" spans="1:29"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c r="V9" s="258"/>
      <c r="W9" s="258"/>
      <c r="X9" s="258"/>
      <c r="Y9" s="258"/>
      <c r="Z9" s="258"/>
      <c r="AA9" s="258"/>
      <c r="AB9" s="258"/>
      <c r="AC9" s="258"/>
    </row>
    <row r="10" spans="1:29"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c r="V10" s="258"/>
      <c r="W10" s="258"/>
      <c r="X10" s="258"/>
      <c r="Y10" s="258"/>
      <c r="Z10" s="258"/>
      <c r="AA10" s="258"/>
      <c r="AB10" s="258"/>
      <c r="AC10" s="258"/>
    </row>
    <row r="11" spans="1:29" ht="13.8" x14ac:dyDescent="0.3">
      <c r="A11" s="257"/>
      <c r="B11" s="219"/>
      <c r="C11" s="219"/>
      <c r="D11" s="219"/>
      <c r="E11" s="284"/>
      <c r="F11" s="219"/>
      <c r="G11" s="219"/>
      <c r="H11" s="219"/>
      <c r="I11" s="285"/>
      <c r="J11" s="285"/>
      <c r="K11" s="285"/>
      <c r="L11" s="285"/>
      <c r="M11" s="258"/>
      <c r="N11" s="258"/>
      <c r="O11" s="258"/>
      <c r="P11" s="258"/>
      <c r="Q11" s="258"/>
      <c r="R11" s="258"/>
      <c r="S11" s="258"/>
      <c r="T11" s="258"/>
      <c r="U11" s="258"/>
      <c r="V11" s="258"/>
      <c r="W11" s="258"/>
      <c r="X11" s="258"/>
      <c r="Y11" s="258"/>
      <c r="Z11" s="258"/>
      <c r="AA11" s="258"/>
      <c r="AB11" s="258"/>
      <c r="AC11" s="258"/>
    </row>
    <row r="12" spans="1:29"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113</v>
      </c>
      <c r="G12" s="276"/>
      <c r="H12" s="22"/>
      <c r="I12" s="22"/>
      <c r="J12" s="22"/>
      <c r="K12" s="22"/>
      <c r="L12" s="22"/>
      <c r="M12" s="258"/>
      <c r="N12" s="258"/>
      <c r="O12" s="258"/>
      <c r="P12" s="258"/>
      <c r="Q12" s="258"/>
      <c r="R12" s="258"/>
      <c r="S12" s="258"/>
      <c r="T12" s="258"/>
      <c r="U12" s="258"/>
      <c r="V12" s="258"/>
      <c r="W12" s="258"/>
      <c r="X12" s="258"/>
      <c r="Y12" s="258"/>
      <c r="Z12" s="258"/>
      <c r="AA12" s="258"/>
      <c r="AB12" s="258"/>
      <c r="AC12" s="258"/>
    </row>
    <row r="13" spans="1:29"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113</v>
      </c>
      <c r="G13" s="276"/>
      <c r="H13" s="22"/>
      <c r="I13" s="22"/>
      <c r="J13" s="22"/>
      <c r="K13" s="22"/>
      <c r="L13" s="22"/>
      <c r="M13" s="258"/>
      <c r="N13" s="258"/>
      <c r="O13" s="258"/>
      <c r="P13" s="258"/>
      <c r="Q13" s="258"/>
      <c r="R13" s="258"/>
      <c r="S13" s="258"/>
      <c r="T13" s="258"/>
      <c r="U13" s="258"/>
      <c r="V13" s="258"/>
      <c r="W13" s="258"/>
      <c r="X13" s="258"/>
      <c r="Y13" s="258"/>
      <c r="Z13" s="258"/>
      <c r="AA13" s="258"/>
      <c r="AB13" s="258"/>
      <c r="AC13" s="258"/>
    </row>
    <row r="14" spans="1:29"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113</v>
      </c>
      <c r="G14" s="276"/>
      <c r="H14" s="22"/>
      <c r="I14" s="22"/>
      <c r="J14" s="22"/>
      <c r="K14" s="22"/>
      <c r="L14" s="22"/>
      <c r="M14" s="258"/>
      <c r="N14" s="258"/>
      <c r="O14" s="258"/>
      <c r="P14" s="258"/>
      <c r="Q14" s="258"/>
      <c r="R14" s="258"/>
      <c r="S14" s="258"/>
      <c r="T14" s="258"/>
      <c r="U14" s="258"/>
      <c r="V14" s="258"/>
      <c r="W14" s="258"/>
      <c r="X14" s="258"/>
      <c r="Y14" s="258"/>
      <c r="Z14" s="258"/>
      <c r="AA14" s="258"/>
      <c r="AB14" s="258"/>
      <c r="AC14" s="258"/>
    </row>
    <row r="15" spans="1:29"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113</v>
      </c>
      <c r="G15" s="276"/>
      <c r="H15" s="22"/>
      <c r="I15" s="22"/>
      <c r="J15" s="22"/>
      <c r="K15" s="22"/>
      <c r="L15" s="22"/>
      <c r="M15" s="258"/>
      <c r="N15" s="258"/>
      <c r="O15" s="258"/>
      <c r="P15" s="258"/>
      <c r="Q15" s="258"/>
      <c r="R15" s="258"/>
      <c r="S15" s="258"/>
      <c r="T15" s="258"/>
      <c r="U15" s="258"/>
      <c r="V15" s="258"/>
      <c r="W15" s="258"/>
      <c r="X15" s="258"/>
      <c r="Y15" s="258"/>
      <c r="Z15" s="258"/>
      <c r="AA15" s="258"/>
      <c r="AB15" s="258"/>
      <c r="AC15" s="258"/>
    </row>
    <row r="16" spans="1:29"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113</v>
      </c>
      <c r="G16" s="276"/>
      <c r="H16" s="22"/>
      <c r="I16" s="22"/>
      <c r="J16" s="22"/>
      <c r="K16" s="22"/>
      <c r="L16" s="22"/>
      <c r="M16" s="258"/>
      <c r="N16" s="258"/>
      <c r="O16" s="258"/>
      <c r="P16" s="258"/>
      <c r="Q16" s="258"/>
      <c r="R16" s="258"/>
      <c r="S16" s="258"/>
      <c r="T16" s="258"/>
      <c r="U16" s="258"/>
      <c r="V16" s="258"/>
      <c r="W16" s="258"/>
      <c r="X16" s="258"/>
      <c r="Y16" s="258"/>
      <c r="Z16" s="258"/>
      <c r="AA16" s="258"/>
      <c r="AB16" s="258"/>
      <c r="AC16" s="258"/>
    </row>
    <row r="17" spans="1:29"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113</v>
      </c>
      <c r="G17" s="276"/>
      <c r="H17" s="22"/>
      <c r="I17" s="22"/>
      <c r="J17" s="22"/>
      <c r="K17" s="22"/>
      <c r="L17" s="22"/>
      <c r="M17" s="258"/>
      <c r="N17" s="258"/>
      <c r="O17" s="258"/>
      <c r="P17" s="258"/>
      <c r="Q17" s="258"/>
      <c r="R17" s="258"/>
      <c r="S17" s="258"/>
      <c r="T17" s="258"/>
      <c r="U17" s="258"/>
      <c r="V17" s="258"/>
      <c r="W17" s="258"/>
      <c r="X17" s="258"/>
      <c r="Y17" s="258"/>
      <c r="Z17" s="258"/>
      <c r="AA17" s="258"/>
      <c r="AB17" s="258"/>
      <c r="AC17" s="258"/>
    </row>
    <row r="18" spans="1:29"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113</v>
      </c>
      <c r="G18" s="276"/>
      <c r="H18" s="22"/>
      <c r="I18" s="22"/>
      <c r="J18" s="22"/>
      <c r="K18" s="22"/>
      <c r="L18" s="22"/>
      <c r="M18" s="293"/>
      <c r="N18" s="293"/>
      <c r="O18" s="293"/>
      <c r="P18" s="293"/>
      <c r="Q18" s="293"/>
      <c r="R18" s="293"/>
      <c r="S18" s="293"/>
      <c r="T18" s="293"/>
      <c r="U18" s="293"/>
      <c r="V18" s="293"/>
      <c r="W18" s="293"/>
      <c r="X18" s="293"/>
      <c r="Y18" s="293"/>
      <c r="Z18" s="293"/>
      <c r="AA18" s="293"/>
      <c r="AB18" s="293"/>
      <c r="AC18" s="293"/>
    </row>
    <row r="19" spans="1:29"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113</v>
      </c>
      <c r="G19" s="276"/>
      <c r="H19" s="22"/>
      <c r="I19" s="22"/>
      <c r="J19" s="22"/>
      <c r="K19" s="22"/>
      <c r="L19" s="22"/>
      <c r="M19" s="257"/>
      <c r="N19" s="257"/>
      <c r="O19" s="257"/>
      <c r="P19" s="257"/>
      <c r="Q19" s="257"/>
      <c r="R19" s="257"/>
      <c r="S19" s="294"/>
      <c r="T19" s="258"/>
      <c r="U19" s="258"/>
      <c r="V19" s="258"/>
      <c r="W19" s="258"/>
      <c r="X19" s="258"/>
      <c r="Y19" s="258"/>
      <c r="Z19" s="258"/>
      <c r="AA19" s="258"/>
      <c r="AB19" s="258"/>
      <c r="AC19" s="258"/>
    </row>
    <row r="20" spans="1:29"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113</v>
      </c>
      <c r="G20" s="276"/>
      <c r="H20" s="22"/>
      <c r="I20" s="22"/>
      <c r="J20" s="22"/>
      <c r="K20" s="22"/>
      <c r="L20" s="22"/>
      <c r="M20" s="258"/>
      <c r="N20" s="258"/>
      <c r="O20" s="258"/>
      <c r="P20" s="258"/>
      <c r="Q20" s="258"/>
      <c r="R20" s="258"/>
      <c r="S20" s="258"/>
      <c r="T20" s="258"/>
      <c r="U20" s="258"/>
      <c r="V20" s="258"/>
      <c r="W20" s="258"/>
      <c r="X20" s="258"/>
      <c r="Y20" s="258"/>
      <c r="Z20" s="258"/>
      <c r="AA20" s="258"/>
      <c r="AB20" s="258"/>
      <c r="AC20" s="258"/>
    </row>
    <row r="21" spans="1:29" ht="62.25" customHeight="1" x14ac:dyDescent="0.3">
      <c r="A21" s="390" t="s">
        <v>86</v>
      </c>
      <c r="B21" s="286" t="str">
        <f>Résultats!B22</f>
        <v>2.1</v>
      </c>
      <c r="C21" s="276" t="str">
        <f>Résultats!C22</f>
        <v>A</v>
      </c>
      <c r="D21" s="276">
        <f>Résultats!E22</f>
        <v>0</v>
      </c>
      <c r="E21" s="287" t="str">
        <f>Résultats!F22</f>
        <v>Chaque cadre a-t-il un titre de cadre ?</v>
      </c>
      <c r="F21" s="276" t="s">
        <v>113</v>
      </c>
      <c r="G21" s="276"/>
      <c r="H21" s="22"/>
      <c r="I21" s="22"/>
      <c r="J21" s="22"/>
      <c r="K21" s="22"/>
      <c r="L21" s="22"/>
      <c r="M21" s="258"/>
      <c r="N21" s="258"/>
      <c r="O21" s="258"/>
      <c r="P21" s="258"/>
      <c r="Q21" s="258"/>
      <c r="R21" s="258"/>
      <c r="S21" s="258"/>
      <c r="T21" s="258"/>
      <c r="U21" s="258"/>
      <c r="V21" s="258"/>
      <c r="W21" s="258"/>
      <c r="X21" s="258"/>
      <c r="Y21" s="258"/>
      <c r="Z21" s="258"/>
      <c r="AA21" s="258"/>
      <c r="AB21" s="258"/>
      <c r="AC21" s="258"/>
    </row>
    <row r="22" spans="1:29"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113</v>
      </c>
      <c r="G22" s="276"/>
      <c r="H22" s="22"/>
      <c r="I22" s="22"/>
      <c r="J22" s="22"/>
      <c r="K22" s="22"/>
      <c r="L22" s="22"/>
      <c r="M22" s="258"/>
      <c r="N22" s="258"/>
      <c r="O22" s="258"/>
      <c r="P22" s="258"/>
      <c r="Q22" s="258"/>
      <c r="R22" s="258"/>
      <c r="S22" s="258"/>
      <c r="T22" s="258"/>
      <c r="U22" s="258"/>
      <c r="V22" s="258"/>
      <c r="W22" s="258"/>
      <c r="X22" s="258"/>
      <c r="Y22" s="258"/>
      <c r="Z22" s="258"/>
      <c r="AA22" s="258"/>
      <c r="AB22" s="258"/>
      <c r="AC22" s="258"/>
    </row>
    <row r="23" spans="1:29"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113</v>
      </c>
      <c r="G23" s="276"/>
      <c r="H23" s="22"/>
      <c r="I23" s="22"/>
      <c r="J23" s="22"/>
      <c r="K23" s="22"/>
      <c r="L23" s="22"/>
      <c r="M23" s="258"/>
      <c r="N23" s="258"/>
      <c r="O23" s="258"/>
      <c r="P23" s="258"/>
      <c r="Q23" s="258"/>
      <c r="R23" s="258"/>
      <c r="S23" s="258"/>
      <c r="T23" s="258"/>
      <c r="U23" s="258"/>
      <c r="V23" s="258"/>
      <c r="W23" s="258"/>
      <c r="X23" s="258"/>
      <c r="Y23" s="258"/>
      <c r="Z23" s="258"/>
      <c r="AA23" s="258"/>
      <c r="AB23" s="258"/>
      <c r="AC23" s="258"/>
    </row>
    <row r="24" spans="1:29"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113</v>
      </c>
      <c r="G24" s="276"/>
      <c r="H24" s="22"/>
      <c r="I24" s="22"/>
      <c r="J24" s="22"/>
      <c r="K24" s="22"/>
      <c r="L24" s="22"/>
      <c r="M24" s="258"/>
      <c r="N24" s="258"/>
      <c r="O24" s="258"/>
      <c r="P24" s="258"/>
      <c r="Q24" s="258"/>
      <c r="R24" s="258"/>
      <c r="S24" s="258"/>
      <c r="T24" s="258"/>
      <c r="U24" s="258"/>
      <c r="V24" s="258"/>
      <c r="W24" s="258"/>
      <c r="X24" s="258"/>
      <c r="Y24" s="258"/>
      <c r="Z24" s="258"/>
      <c r="AA24" s="258"/>
      <c r="AB24" s="258"/>
      <c r="AC24" s="258"/>
    </row>
    <row r="25" spans="1:29"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113</v>
      </c>
      <c r="G25" s="276"/>
      <c r="H25" s="22"/>
      <c r="I25" s="22"/>
      <c r="J25" s="22"/>
      <c r="K25" s="22"/>
      <c r="L25" s="22"/>
      <c r="M25" s="258"/>
      <c r="N25" s="258"/>
      <c r="O25" s="258"/>
      <c r="P25" s="258"/>
      <c r="Q25" s="258"/>
      <c r="R25" s="258"/>
      <c r="S25" s="258"/>
      <c r="T25" s="258"/>
      <c r="U25" s="258"/>
      <c r="V25" s="258"/>
      <c r="W25" s="258"/>
      <c r="X25" s="258"/>
      <c r="Y25" s="258"/>
      <c r="Z25" s="258"/>
      <c r="AA25" s="258"/>
      <c r="AB25" s="258"/>
      <c r="AC25" s="258"/>
    </row>
    <row r="26" spans="1:29"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113</v>
      </c>
      <c r="G26" s="276"/>
      <c r="H26" s="22"/>
      <c r="I26" s="22"/>
      <c r="J26" s="22"/>
      <c r="K26" s="22"/>
      <c r="L26" s="22"/>
      <c r="M26" s="258"/>
      <c r="N26" s="258"/>
      <c r="O26" s="258"/>
      <c r="P26" s="258"/>
      <c r="Q26" s="258"/>
      <c r="R26" s="258"/>
      <c r="S26" s="258"/>
      <c r="T26" s="258"/>
      <c r="U26" s="258"/>
      <c r="V26" s="258"/>
      <c r="W26" s="258"/>
      <c r="X26" s="258"/>
      <c r="Y26" s="258"/>
      <c r="Z26" s="258"/>
      <c r="AA26" s="258"/>
      <c r="AB26" s="258"/>
      <c r="AC26" s="258"/>
    </row>
    <row r="27" spans="1:29"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113</v>
      </c>
      <c r="G27" s="276"/>
      <c r="H27" s="22"/>
      <c r="I27" s="22"/>
      <c r="J27" s="22"/>
      <c r="K27" s="22"/>
      <c r="L27" s="22"/>
      <c r="M27" s="258"/>
      <c r="N27" s="258"/>
      <c r="O27" s="258"/>
      <c r="P27" s="258"/>
      <c r="Q27" s="258"/>
      <c r="R27" s="258"/>
      <c r="S27" s="258"/>
      <c r="T27" s="258"/>
      <c r="U27" s="258"/>
      <c r="V27" s="258"/>
      <c r="W27" s="258"/>
      <c r="X27" s="258"/>
      <c r="Y27" s="258"/>
      <c r="Z27" s="258"/>
      <c r="AA27" s="258"/>
      <c r="AB27" s="258"/>
      <c r="AC27" s="258"/>
    </row>
    <row r="28" spans="1:29"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113</v>
      </c>
      <c r="G28" s="276"/>
      <c r="H28" s="22"/>
      <c r="I28" s="22"/>
      <c r="J28" s="22"/>
      <c r="K28" s="22"/>
      <c r="L28" s="22"/>
      <c r="M28" s="258"/>
      <c r="N28" s="258"/>
      <c r="O28" s="258"/>
      <c r="P28" s="258"/>
      <c r="Q28" s="258"/>
      <c r="R28" s="258"/>
      <c r="S28" s="258"/>
      <c r="T28" s="258"/>
      <c r="U28" s="258"/>
      <c r="V28" s="258"/>
      <c r="W28" s="258"/>
      <c r="X28" s="258"/>
      <c r="Y28" s="258"/>
      <c r="Z28" s="258"/>
      <c r="AA28" s="258"/>
      <c r="AB28" s="258"/>
      <c r="AC28" s="258"/>
    </row>
    <row r="29" spans="1:29"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113</v>
      </c>
      <c r="G29" s="276"/>
      <c r="H29" s="22"/>
      <c r="I29" s="22"/>
      <c r="J29" s="22"/>
      <c r="K29" s="22"/>
      <c r="L29" s="22"/>
      <c r="M29" s="258"/>
      <c r="N29" s="258"/>
      <c r="O29" s="258"/>
      <c r="P29" s="258"/>
      <c r="Q29" s="258"/>
      <c r="R29" s="258"/>
      <c r="S29" s="258"/>
      <c r="T29" s="258"/>
      <c r="U29" s="258"/>
      <c r="V29" s="258"/>
      <c r="W29" s="258"/>
      <c r="X29" s="258"/>
      <c r="Y29" s="258"/>
      <c r="Z29" s="258"/>
      <c r="AA29" s="258"/>
      <c r="AB29" s="258"/>
      <c r="AC29" s="258"/>
    </row>
    <row r="30" spans="1:29"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113</v>
      </c>
      <c r="G30" s="276"/>
      <c r="H30" s="22"/>
      <c r="I30" s="22"/>
      <c r="J30" s="22"/>
      <c r="K30" s="22"/>
      <c r="L30" s="22"/>
      <c r="M30" s="258"/>
      <c r="N30" s="258"/>
      <c r="O30" s="258"/>
      <c r="P30" s="258"/>
      <c r="Q30" s="258"/>
      <c r="R30" s="258"/>
      <c r="S30" s="258"/>
      <c r="T30" s="258"/>
      <c r="U30" s="258"/>
      <c r="V30" s="258"/>
      <c r="W30" s="258"/>
      <c r="X30" s="258"/>
      <c r="Y30" s="258"/>
      <c r="Z30" s="258"/>
      <c r="AA30" s="258"/>
      <c r="AB30" s="258"/>
      <c r="AC30" s="258"/>
    </row>
    <row r="31" spans="1:29"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113</v>
      </c>
      <c r="G31" s="276"/>
      <c r="H31" s="22"/>
      <c r="I31" s="22"/>
      <c r="J31" s="22"/>
      <c r="K31" s="22"/>
      <c r="L31" s="22"/>
      <c r="M31" s="258"/>
      <c r="N31" s="258"/>
      <c r="O31" s="258"/>
      <c r="P31" s="258"/>
      <c r="Q31" s="258"/>
      <c r="R31" s="258"/>
      <c r="S31" s="258"/>
      <c r="T31" s="258"/>
      <c r="U31" s="258"/>
      <c r="V31" s="258"/>
      <c r="W31" s="258"/>
      <c r="X31" s="258"/>
      <c r="Y31" s="258"/>
      <c r="Z31" s="258"/>
      <c r="AA31" s="258"/>
      <c r="AB31" s="258"/>
      <c r="AC31" s="258"/>
    </row>
    <row r="32" spans="1:29"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113</v>
      </c>
      <c r="G32" s="276"/>
      <c r="H32" s="22"/>
      <c r="I32" s="22"/>
      <c r="J32" s="22"/>
      <c r="K32" s="22"/>
      <c r="L32" s="22"/>
      <c r="M32" s="258"/>
      <c r="N32" s="258"/>
      <c r="O32" s="258"/>
      <c r="P32" s="258"/>
      <c r="Q32" s="258"/>
      <c r="R32" s="258"/>
      <c r="S32" s="258"/>
      <c r="T32" s="258"/>
      <c r="U32" s="258"/>
      <c r="V32" s="258"/>
      <c r="W32" s="258"/>
      <c r="X32" s="258"/>
      <c r="Y32" s="258"/>
      <c r="Z32" s="258"/>
      <c r="AA32" s="258"/>
      <c r="AB32" s="258"/>
      <c r="AC32" s="258"/>
    </row>
    <row r="33" spans="1:29"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113</v>
      </c>
      <c r="G33" s="276"/>
      <c r="H33" s="22"/>
      <c r="I33" s="22"/>
      <c r="J33" s="22"/>
      <c r="K33" s="22"/>
      <c r="L33" s="22"/>
      <c r="M33" s="258"/>
      <c r="N33" s="258"/>
      <c r="O33" s="258"/>
      <c r="P33" s="258"/>
      <c r="Q33" s="258"/>
      <c r="R33" s="258"/>
      <c r="S33" s="258"/>
      <c r="T33" s="258"/>
      <c r="U33" s="258"/>
      <c r="V33" s="258"/>
      <c r="W33" s="258"/>
      <c r="X33" s="258"/>
      <c r="Y33" s="258"/>
      <c r="Z33" s="258"/>
      <c r="AA33" s="258"/>
      <c r="AB33" s="258"/>
      <c r="AC33" s="258"/>
    </row>
    <row r="34" spans="1:29"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113</v>
      </c>
      <c r="G34" s="276"/>
      <c r="H34" s="22"/>
      <c r="I34" s="22"/>
      <c r="J34" s="22"/>
      <c r="K34" s="22"/>
      <c r="L34" s="22"/>
      <c r="M34" s="258"/>
      <c r="N34" s="258"/>
      <c r="O34" s="258"/>
      <c r="P34" s="258"/>
      <c r="Q34" s="258"/>
      <c r="R34" s="258"/>
      <c r="S34" s="258"/>
      <c r="T34" s="258"/>
      <c r="U34" s="258"/>
      <c r="V34" s="258"/>
      <c r="W34" s="258"/>
      <c r="X34" s="258"/>
      <c r="Y34" s="258"/>
      <c r="Z34" s="258"/>
      <c r="AA34" s="258"/>
      <c r="AB34" s="258"/>
      <c r="AC34" s="258"/>
    </row>
    <row r="35" spans="1:29"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113</v>
      </c>
      <c r="G35" s="276"/>
      <c r="H35" s="22"/>
      <c r="I35" s="22"/>
      <c r="J35" s="22"/>
      <c r="K35" s="22"/>
      <c r="L35" s="22"/>
      <c r="M35" s="258"/>
      <c r="N35" s="258"/>
      <c r="O35" s="258"/>
      <c r="P35" s="258"/>
      <c r="Q35" s="258"/>
      <c r="R35" s="258"/>
      <c r="S35" s="258"/>
      <c r="T35" s="258"/>
      <c r="U35" s="258"/>
      <c r="V35" s="258"/>
      <c r="W35" s="258"/>
      <c r="X35" s="258"/>
      <c r="Y35" s="258"/>
      <c r="Z35" s="258"/>
      <c r="AA35" s="258"/>
      <c r="AB35" s="258"/>
      <c r="AC35" s="258"/>
    </row>
    <row r="36" spans="1:29"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113</v>
      </c>
      <c r="G36" s="276"/>
      <c r="H36" s="22"/>
      <c r="I36" s="22"/>
      <c r="J36" s="22"/>
      <c r="K36" s="22"/>
      <c r="L36" s="22"/>
      <c r="M36" s="258"/>
      <c r="N36" s="258"/>
      <c r="O36" s="258"/>
      <c r="P36" s="258"/>
      <c r="Q36" s="258"/>
      <c r="R36" s="258"/>
      <c r="S36" s="258"/>
      <c r="T36" s="258"/>
      <c r="U36" s="258"/>
      <c r="V36" s="258"/>
      <c r="W36" s="258"/>
      <c r="X36" s="258"/>
      <c r="Y36" s="258"/>
      <c r="Z36" s="258"/>
      <c r="AA36" s="258"/>
      <c r="AB36" s="258"/>
      <c r="AC36" s="258"/>
    </row>
    <row r="37" spans="1:29"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113</v>
      </c>
      <c r="G37" s="276"/>
      <c r="H37" s="22"/>
      <c r="I37" s="22"/>
      <c r="J37" s="22"/>
      <c r="K37" s="22"/>
      <c r="L37" s="22"/>
      <c r="M37" s="258"/>
      <c r="N37" s="258"/>
      <c r="O37" s="258"/>
      <c r="P37" s="258"/>
      <c r="Q37" s="258"/>
      <c r="R37" s="258"/>
      <c r="S37" s="258"/>
      <c r="T37" s="258"/>
      <c r="U37" s="258"/>
      <c r="V37" s="258"/>
      <c r="W37" s="258"/>
      <c r="X37" s="258"/>
      <c r="Y37" s="258"/>
      <c r="Z37" s="258"/>
      <c r="AA37" s="258"/>
      <c r="AB37" s="258"/>
      <c r="AC37" s="258"/>
    </row>
    <row r="38" spans="1:29"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113</v>
      </c>
      <c r="G38" s="276"/>
      <c r="H38" s="22"/>
      <c r="I38" s="22"/>
      <c r="J38" s="22"/>
      <c r="K38" s="22"/>
      <c r="L38" s="22"/>
      <c r="M38" s="258"/>
      <c r="N38" s="258"/>
      <c r="O38" s="258"/>
      <c r="P38" s="258"/>
      <c r="Q38" s="258"/>
      <c r="R38" s="258"/>
      <c r="S38" s="258"/>
      <c r="T38" s="258"/>
      <c r="U38" s="258"/>
      <c r="V38" s="258"/>
      <c r="W38" s="258"/>
      <c r="X38" s="258"/>
      <c r="Y38" s="258"/>
      <c r="Z38" s="258"/>
      <c r="AA38" s="258"/>
      <c r="AB38" s="258"/>
      <c r="AC38" s="258"/>
    </row>
    <row r="39" spans="1:29"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113</v>
      </c>
      <c r="G39" s="276"/>
      <c r="H39" s="22"/>
      <c r="I39" s="22"/>
      <c r="J39" s="22"/>
      <c r="K39" s="22"/>
      <c r="L39" s="22"/>
      <c r="M39" s="258"/>
      <c r="N39" s="258"/>
      <c r="O39" s="258"/>
      <c r="P39" s="258"/>
      <c r="Q39" s="258"/>
      <c r="R39" s="258"/>
      <c r="S39" s="258"/>
      <c r="T39" s="258"/>
      <c r="U39" s="258"/>
      <c r="V39" s="258"/>
      <c r="W39" s="258"/>
      <c r="X39" s="258"/>
      <c r="Y39" s="258"/>
      <c r="Z39" s="258"/>
      <c r="AA39" s="258"/>
      <c r="AB39" s="258"/>
      <c r="AC39" s="258"/>
    </row>
    <row r="40" spans="1:29"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113</v>
      </c>
      <c r="G40" s="276"/>
      <c r="H40" s="22"/>
      <c r="I40" s="22"/>
      <c r="J40" s="22"/>
      <c r="K40" s="22"/>
      <c r="L40" s="22"/>
      <c r="M40" s="258"/>
      <c r="N40" s="258"/>
      <c r="O40" s="258"/>
      <c r="P40" s="258"/>
      <c r="Q40" s="258"/>
      <c r="R40" s="258"/>
      <c r="S40" s="258"/>
      <c r="T40" s="258"/>
      <c r="U40" s="258"/>
      <c r="V40" s="258"/>
      <c r="W40" s="258"/>
      <c r="X40" s="258"/>
      <c r="Y40" s="258"/>
      <c r="Z40" s="258"/>
      <c r="AA40" s="258"/>
      <c r="AB40" s="258"/>
      <c r="AC40" s="258"/>
    </row>
    <row r="41" spans="1:29"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113</v>
      </c>
      <c r="G41" s="276"/>
      <c r="H41" s="22"/>
      <c r="I41" s="22"/>
      <c r="J41" s="22"/>
      <c r="K41" s="22"/>
      <c r="L41" s="22"/>
      <c r="M41" s="258"/>
      <c r="N41" s="258"/>
      <c r="O41" s="258"/>
      <c r="P41" s="258"/>
      <c r="Q41" s="258"/>
      <c r="R41" s="258"/>
      <c r="S41" s="258"/>
      <c r="T41" s="258"/>
      <c r="U41" s="258"/>
      <c r="V41" s="258"/>
      <c r="W41" s="258"/>
      <c r="X41" s="258"/>
      <c r="Y41" s="258"/>
      <c r="Z41" s="258"/>
      <c r="AA41" s="258"/>
      <c r="AB41" s="258"/>
      <c r="AC41" s="258"/>
    </row>
    <row r="42" spans="1:29"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113</v>
      </c>
      <c r="G42" s="276"/>
      <c r="H42" s="22"/>
      <c r="I42" s="22"/>
      <c r="J42" s="22"/>
      <c r="K42" s="22"/>
      <c r="L42" s="22"/>
      <c r="M42" s="258"/>
      <c r="N42" s="258"/>
      <c r="O42" s="258"/>
      <c r="P42" s="258"/>
      <c r="Q42" s="258"/>
      <c r="R42" s="258"/>
      <c r="S42" s="258"/>
      <c r="T42" s="258"/>
      <c r="U42" s="258"/>
      <c r="V42" s="258"/>
      <c r="W42" s="258"/>
      <c r="X42" s="258"/>
      <c r="Y42" s="258"/>
      <c r="Z42" s="258"/>
      <c r="AA42" s="258"/>
      <c r="AB42" s="258"/>
      <c r="AC42" s="258"/>
    </row>
    <row r="43" spans="1:29"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113</v>
      </c>
      <c r="G43" s="276"/>
      <c r="H43" s="22"/>
      <c r="I43" s="22"/>
      <c r="J43" s="22"/>
      <c r="K43" s="22"/>
      <c r="L43" s="22"/>
      <c r="M43" s="258"/>
      <c r="N43" s="258"/>
      <c r="O43" s="258"/>
      <c r="P43" s="258"/>
      <c r="Q43" s="258"/>
      <c r="R43" s="258"/>
      <c r="S43" s="258"/>
      <c r="T43" s="258"/>
      <c r="U43" s="258"/>
      <c r="V43" s="258"/>
      <c r="W43" s="258"/>
      <c r="X43" s="258"/>
      <c r="Y43" s="258"/>
      <c r="Z43" s="258"/>
      <c r="AA43" s="258"/>
      <c r="AB43" s="258"/>
      <c r="AC43" s="258"/>
    </row>
    <row r="44" spans="1:29"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113</v>
      </c>
      <c r="G44" s="276"/>
      <c r="H44" s="22"/>
      <c r="I44" s="22"/>
      <c r="J44" s="22"/>
      <c r="K44" s="22"/>
      <c r="L44" s="22"/>
      <c r="M44" s="258"/>
      <c r="N44" s="258"/>
      <c r="O44" s="258"/>
      <c r="P44" s="258"/>
      <c r="Q44" s="258"/>
      <c r="R44" s="258"/>
      <c r="S44" s="258"/>
      <c r="T44" s="258"/>
      <c r="U44" s="258"/>
      <c r="V44" s="258"/>
      <c r="W44" s="258"/>
      <c r="X44" s="258"/>
      <c r="Y44" s="258"/>
      <c r="Z44" s="258"/>
      <c r="AA44" s="258"/>
      <c r="AB44" s="258"/>
      <c r="AC44" s="258"/>
    </row>
    <row r="45" spans="1:29"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113</v>
      </c>
      <c r="G45" s="276"/>
      <c r="H45" s="22"/>
      <c r="I45" s="22"/>
      <c r="J45" s="22"/>
      <c r="K45" s="22"/>
      <c r="L45" s="22"/>
      <c r="M45" s="258"/>
      <c r="N45" s="258"/>
      <c r="O45" s="258"/>
      <c r="P45" s="258"/>
      <c r="Q45" s="258"/>
      <c r="R45" s="258"/>
      <c r="S45" s="258"/>
      <c r="T45" s="258"/>
      <c r="U45" s="258"/>
      <c r="V45" s="258"/>
      <c r="W45" s="258"/>
      <c r="X45" s="258"/>
      <c r="Y45" s="258"/>
      <c r="Z45" s="258"/>
      <c r="AA45" s="258"/>
      <c r="AB45" s="258"/>
      <c r="AC45" s="258"/>
    </row>
    <row r="46" spans="1:29"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113</v>
      </c>
      <c r="G46" s="276"/>
      <c r="H46" s="22"/>
      <c r="I46" s="22"/>
      <c r="J46" s="22"/>
      <c r="K46" s="22"/>
      <c r="L46" s="22"/>
      <c r="M46" s="258"/>
      <c r="N46" s="258"/>
      <c r="O46" s="258"/>
      <c r="P46" s="258"/>
      <c r="Q46" s="258"/>
      <c r="R46" s="258"/>
      <c r="S46" s="258"/>
      <c r="T46" s="258"/>
      <c r="U46" s="258"/>
      <c r="V46" s="258"/>
      <c r="W46" s="258"/>
      <c r="X46" s="258"/>
      <c r="Y46" s="258"/>
      <c r="Z46" s="258"/>
      <c r="AA46" s="258"/>
      <c r="AB46" s="258"/>
      <c r="AC46" s="258"/>
    </row>
    <row r="47" spans="1:29"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113</v>
      </c>
      <c r="G47" s="276"/>
      <c r="H47" s="22"/>
      <c r="I47" s="22"/>
      <c r="J47" s="22"/>
      <c r="K47" s="22"/>
      <c r="L47" s="22"/>
      <c r="M47" s="258"/>
      <c r="N47" s="258"/>
      <c r="O47" s="258"/>
      <c r="P47" s="258"/>
      <c r="Q47" s="258"/>
      <c r="R47" s="258"/>
      <c r="S47" s="258"/>
      <c r="T47" s="258"/>
      <c r="U47" s="258"/>
      <c r="V47" s="258"/>
      <c r="W47" s="258"/>
      <c r="X47" s="258"/>
      <c r="Y47" s="258"/>
      <c r="Z47" s="258"/>
      <c r="AA47" s="258"/>
      <c r="AB47" s="258"/>
      <c r="AC47" s="258"/>
    </row>
    <row r="48" spans="1:29" ht="62.25" customHeight="1" x14ac:dyDescent="0.3">
      <c r="A48" s="352"/>
      <c r="B48" s="286" t="str">
        <f>Résultats!B49</f>
        <v>6.2</v>
      </c>
      <c r="C48" s="276" t="str">
        <f>Résultats!C49</f>
        <v>A</v>
      </c>
      <c r="D48" s="276" t="str">
        <f>Résultats!E49</f>
        <v>x</v>
      </c>
      <c r="E48" s="287" t="str">
        <f>Résultats!F49</f>
        <v>Dans chaque page web, chaque lien a-t-il un intitulé ?</v>
      </c>
      <c r="F48" s="276" t="s">
        <v>113</v>
      </c>
      <c r="G48" s="276"/>
      <c r="H48" s="22"/>
      <c r="I48" s="22"/>
      <c r="J48" s="22"/>
      <c r="K48" s="22"/>
      <c r="L48" s="22"/>
      <c r="M48" s="258"/>
      <c r="N48" s="258"/>
      <c r="O48" s="258"/>
      <c r="P48" s="258"/>
      <c r="Q48" s="258"/>
      <c r="R48" s="258"/>
      <c r="S48" s="258"/>
      <c r="T48" s="258"/>
      <c r="U48" s="258"/>
      <c r="V48" s="258"/>
      <c r="W48" s="258"/>
      <c r="X48" s="258"/>
      <c r="Y48" s="258"/>
      <c r="Z48" s="258"/>
      <c r="AA48" s="258"/>
      <c r="AB48" s="258"/>
      <c r="AC48" s="258"/>
    </row>
    <row r="49" spans="1:29"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113</v>
      </c>
      <c r="G49" s="276"/>
      <c r="H49" s="22"/>
      <c r="I49" s="22"/>
      <c r="J49" s="22"/>
      <c r="K49" s="22"/>
      <c r="L49" s="22"/>
      <c r="M49" s="258"/>
      <c r="N49" s="258"/>
      <c r="O49" s="258"/>
      <c r="P49" s="258"/>
      <c r="Q49" s="258"/>
      <c r="R49" s="258"/>
      <c r="S49" s="258"/>
      <c r="T49" s="258"/>
      <c r="U49" s="258"/>
      <c r="V49" s="258"/>
      <c r="W49" s="258"/>
      <c r="X49" s="258"/>
      <c r="Y49" s="258"/>
      <c r="Z49" s="258"/>
      <c r="AA49" s="258"/>
      <c r="AB49" s="258"/>
      <c r="AC49" s="258"/>
    </row>
    <row r="50" spans="1:29"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113</v>
      </c>
      <c r="G50" s="276"/>
      <c r="H50" s="22"/>
      <c r="I50" s="22"/>
      <c r="J50" s="22"/>
      <c r="K50" s="22"/>
      <c r="L50" s="22"/>
      <c r="M50" s="258"/>
      <c r="N50" s="258"/>
      <c r="O50" s="258"/>
      <c r="P50" s="258"/>
      <c r="Q50" s="258"/>
      <c r="R50" s="258"/>
      <c r="S50" s="258"/>
      <c r="T50" s="258"/>
      <c r="U50" s="258"/>
      <c r="V50" s="258"/>
      <c r="W50" s="258"/>
      <c r="X50" s="258"/>
      <c r="Y50" s="258"/>
      <c r="Z50" s="258"/>
      <c r="AA50" s="258"/>
      <c r="AB50" s="258"/>
      <c r="AC50" s="258"/>
    </row>
    <row r="51" spans="1:29"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113</v>
      </c>
      <c r="G51" s="276"/>
      <c r="H51" s="22"/>
      <c r="I51" s="22"/>
      <c r="J51" s="22"/>
      <c r="K51" s="22"/>
      <c r="L51" s="22"/>
      <c r="M51" s="258"/>
      <c r="N51" s="258"/>
      <c r="O51" s="258"/>
      <c r="P51" s="258"/>
      <c r="Q51" s="258"/>
      <c r="R51" s="258"/>
      <c r="S51" s="258"/>
      <c r="T51" s="258"/>
      <c r="U51" s="258"/>
      <c r="V51" s="258"/>
      <c r="W51" s="258"/>
      <c r="X51" s="258"/>
      <c r="Y51" s="258"/>
      <c r="Z51" s="258"/>
      <c r="AA51" s="258"/>
      <c r="AB51" s="258"/>
      <c r="AC51" s="258"/>
    </row>
    <row r="52" spans="1:29"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113</v>
      </c>
      <c r="G52" s="276"/>
      <c r="H52" s="22"/>
      <c r="I52" s="22"/>
      <c r="J52" s="22"/>
      <c r="K52" s="22"/>
      <c r="L52" s="22"/>
      <c r="M52" s="258"/>
      <c r="N52" s="258"/>
      <c r="O52" s="258"/>
      <c r="P52" s="258"/>
      <c r="Q52" s="258"/>
      <c r="R52" s="258"/>
      <c r="S52" s="258"/>
      <c r="T52" s="258"/>
      <c r="U52" s="258"/>
      <c r="V52" s="258"/>
      <c r="W52" s="258"/>
      <c r="X52" s="258"/>
      <c r="Y52" s="258"/>
      <c r="Z52" s="258"/>
      <c r="AA52" s="258"/>
      <c r="AB52" s="258"/>
      <c r="AC52" s="258"/>
    </row>
    <row r="53" spans="1:29"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113</v>
      </c>
      <c r="G53" s="276"/>
      <c r="H53" s="22"/>
      <c r="I53" s="22"/>
      <c r="J53" s="22"/>
      <c r="K53" s="22"/>
      <c r="L53" s="22"/>
      <c r="M53" s="258"/>
      <c r="N53" s="258"/>
      <c r="O53" s="258"/>
      <c r="P53" s="258"/>
      <c r="Q53" s="258"/>
      <c r="R53" s="258"/>
      <c r="S53" s="258"/>
      <c r="T53" s="258"/>
      <c r="U53" s="258"/>
      <c r="V53" s="258"/>
      <c r="W53" s="258"/>
      <c r="X53" s="258"/>
      <c r="Y53" s="258"/>
      <c r="Z53" s="258"/>
      <c r="AA53" s="258"/>
      <c r="AB53" s="258"/>
      <c r="AC53" s="258"/>
    </row>
    <row r="54" spans="1:29"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113</v>
      </c>
      <c r="G54" s="276"/>
      <c r="H54" s="22"/>
      <c r="I54" s="22"/>
      <c r="J54" s="22"/>
      <c r="K54" s="22"/>
      <c r="L54" s="291" t="s">
        <v>504</v>
      </c>
      <c r="M54" s="258"/>
      <c r="N54" s="258"/>
      <c r="O54" s="258"/>
      <c r="P54" s="258"/>
      <c r="Q54" s="258"/>
      <c r="R54" s="258"/>
      <c r="S54" s="258"/>
      <c r="T54" s="258"/>
      <c r="U54" s="258"/>
      <c r="V54" s="258"/>
      <c r="W54" s="258"/>
      <c r="X54" s="258"/>
      <c r="Y54" s="258"/>
      <c r="Z54" s="258"/>
      <c r="AA54" s="258"/>
      <c r="AB54" s="258"/>
      <c r="AC54" s="258"/>
    </row>
    <row r="55" spans="1:29"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113</v>
      </c>
      <c r="G55" s="276"/>
      <c r="H55" s="22"/>
      <c r="I55" s="22"/>
      <c r="J55" s="22"/>
      <c r="K55" s="22"/>
      <c r="L55" s="291" t="s">
        <v>504</v>
      </c>
      <c r="M55" s="258"/>
      <c r="N55" s="258"/>
      <c r="O55" s="258"/>
      <c r="P55" s="258"/>
      <c r="Q55" s="258"/>
      <c r="R55" s="258"/>
      <c r="S55" s="258"/>
      <c r="T55" s="258"/>
      <c r="U55" s="258"/>
      <c r="V55" s="258"/>
      <c r="W55" s="258"/>
      <c r="X55" s="258"/>
      <c r="Y55" s="258"/>
      <c r="Z55" s="258"/>
      <c r="AA55" s="258"/>
      <c r="AB55" s="258"/>
      <c r="AC55" s="258"/>
    </row>
    <row r="56" spans="1:29"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113</v>
      </c>
      <c r="G56" s="276"/>
      <c r="H56" s="22"/>
      <c r="I56" s="22"/>
      <c r="J56" s="22"/>
      <c r="K56" s="22"/>
      <c r="L56" s="22"/>
      <c r="M56" s="258"/>
      <c r="N56" s="258"/>
      <c r="O56" s="258"/>
      <c r="P56" s="258"/>
      <c r="Q56" s="258"/>
      <c r="R56" s="258"/>
      <c r="S56" s="258"/>
      <c r="T56" s="258"/>
      <c r="U56" s="258"/>
      <c r="V56" s="258"/>
      <c r="W56" s="258"/>
      <c r="X56" s="258"/>
      <c r="Y56" s="258"/>
      <c r="Z56" s="258"/>
      <c r="AA56" s="258"/>
      <c r="AB56" s="258"/>
      <c r="AC56" s="258"/>
    </row>
    <row r="57" spans="1:29"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113</v>
      </c>
      <c r="G57" s="276"/>
      <c r="H57" s="22"/>
      <c r="I57" s="22"/>
      <c r="J57" s="22"/>
      <c r="K57" s="22"/>
      <c r="L57" s="22"/>
      <c r="M57" s="258"/>
      <c r="N57" s="258"/>
      <c r="O57" s="258"/>
      <c r="P57" s="258"/>
      <c r="Q57" s="258"/>
      <c r="R57" s="258"/>
      <c r="S57" s="258"/>
      <c r="T57" s="258"/>
      <c r="U57" s="258"/>
      <c r="V57" s="258"/>
      <c r="W57" s="258"/>
      <c r="X57" s="258"/>
      <c r="Y57" s="258"/>
      <c r="Z57" s="258"/>
      <c r="AA57" s="258"/>
      <c r="AB57" s="258"/>
      <c r="AC57" s="258"/>
    </row>
    <row r="58" spans="1:29" ht="62.25" customHeight="1" x14ac:dyDescent="0.3">
      <c r="A58" s="351"/>
      <c r="B58" s="292" t="str">
        <f>Résultats!B59</f>
        <v>8.5</v>
      </c>
      <c r="C58" s="276" t="str">
        <f>Résultats!C59</f>
        <v>A</v>
      </c>
      <c r="D58" s="276" t="str">
        <f>Résultats!E59</f>
        <v>x</v>
      </c>
      <c r="E58" s="287" t="str">
        <f>Résultats!F59</f>
        <v>Chaque page web a-t-elle un titre de page ?</v>
      </c>
      <c r="F58" s="276" t="s">
        <v>113</v>
      </c>
      <c r="G58" s="276"/>
      <c r="H58" s="22"/>
      <c r="I58" s="22"/>
      <c r="J58" s="22"/>
      <c r="K58" s="22"/>
      <c r="L58" s="22"/>
      <c r="M58" s="258"/>
      <c r="N58" s="258"/>
      <c r="O58" s="258"/>
      <c r="P58" s="258"/>
      <c r="Q58" s="258"/>
      <c r="R58" s="258"/>
      <c r="S58" s="258"/>
      <c r="T58" s="258"/>
      <c r="U58" s="258"/>
      <c r="V58" s="258"/>
      <c r="W58" s="258"/>
      <c r="X58" s="258"/>
      <c r="Y58" s="258"/>
      <c r="Z58" s="258"/>
      <c r="AA58" s="258"/>
      <c r="AB58" s="258"/>
      <c r="AC58" s="258"/>
    </row>
    <row r="59" spans="1:29"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113</v>
      </c>
      <c r="G59" s="276"/>
      <c r="H59" s="22"/>
      <c r="I59" s="22"/>
      <c r="J59" s="22"/>
      <c r="K59" s="22"/>
      <c r="L59" s="22"/>
      <c r="M59" s="258"/>
      <c r="N59" s="258"/>
      <c r="O59" s="258"/>
      <c r="P59" s="258"/>
      <c r="Q59" s="258"/>
      <c r="R59" s="258"/>
      <c r="S59" s="258"/>
      <c r="T59" s="258"/>
      <c r="U59" s="258"/>
      <c r="V59" s="258"/>
      <c r="W59" s="258"/>
      <c r="X59" s="258"/>
      <c r="Y59" s="258"/>
      <c r="Z59" s="258"/>
      <c r="AA59" s="258"/>
      <c r="AB59" s="258"/>
      <c r="AC59" s="258"/>
    </row>
    <row r="60" spans="1:29"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113</v>
      </c>
      <c r="G60" s="276"/>
      <c r="H60" s="22"/>
      <c r="I60" s="22"/>
      <c r="J60" s="22"/>
      <c r="K60" s="22"/>
      <c r="L60" s="22"/>
      <c r="M60" s="258"/>
      <c r="N60" s="258"/>
      <c r="O60" s="258"/>
      <c r="P60" s="258"/>
      <c r="Q60" s="258"/>
      <c r="R60" s="258"/>
      <c r="S60" s="258"/>
      <c r="T60" s="258"/>
      <c r="U60" s="258"/>
      <c r="V60" s="258"/>
      <c r="W60" s="258"/>
      <c r="X60" s="258"/>
      <c r="Y60" s="258"/>
      <c r="Z60" s="258"/>
      <c r="AA60" s="258"/>
      <c r="AB60" s="258"/>
      <c r="AC60" s="258"/>
    </row>
    <row r="61" spans="1:29"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113</v>
      </c>
      <c r="G61" s="276"/>
      <c r="H61" s="22"/>
      <c r="I61" s="22"/>
      <c r="J61" s="22"/>
      <c r="K61" s="22"/>
      <c r="L61" s="22"/>
      <c r="M61" s="258"/>
      <c r="N61" s="258"/>
      <c r="O61" s="258"/>
      <c r="P61" s="258"/>
      <c r="Q61" s="258"/>
      <c r="R61" s="258"/>
      <c r="S61" s="258"/>
      <c r="T61" s="258"/>
      <c r="U61" s="258"/>
      <c r="V61" s="258"/>
      <c r="W61" s="258"/>
      <c r="X61" s="258"/>
      <c r="Y61" s="258"/>
      <c r="Z61" s="258"/>
      <c r="AA61" s="258"/>
      <c r="AB61" s="258"/>
      <c r="AC61" s="258"/>
    </row>
    <row r="62" spans="1:29"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113</v>
      </c>
      <c r="G62" s="276"/>
      <c r="H62" s="22"/>
      <c r="I62" s="22"/>
      <c r="J62" s="22"/>
      <c r="K62" s="22"/>
      <c r="L62" s="22"/>
      <c r="M62" s="258"/>
      <c r="N62" s="258"/>
      <c r="O62" s="258"/>
      <c r="P62" s="258"/>
      <c r="Q62" s="258"/>
      <c r="R62" s="258"/>
      <c r="S62" s="258"/>
      <c r="T62" s="258"/>
      <c r="U62" s="258"/>
      <c r="V62" s="258"/>
      <c r="W62" s="258"/>
      <c r="X62" s="258"/>
      <c r="Y62" s="258"/>
      <c r="Z62" s="258"/>
      <c r="AA62" s="258"/>
      <c r="AB62" s="258"/>
      <c r="AC62" s="258"/>
    </row>
    <row r="63" spans="1:29"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113</v>
      </c>
      <c r="G63" s="276"/>
      <c r="H63" s="22"/>
      <c r="I63" s="22"/>
      <c r="J63" s="22"/>
      <c r="K63" s="22"/>
      <c r="L63" s="22"/>
      <c r="M63" s="258"/>
      <c r="N63" s="258"/>
      <c r="O63" s="258"/>
      <c r="P63" s="258"/>
      <c r="Q63" s="258"/>
      <c r="R63" s="258"/>
      <c r="S63" s="258"/>
      <c r="T63" s="258"/>
      <c r="U63" s="258"/>
      <c r="V63" s="258"/>
      <c r="W63" s="258"/>
      <c r="X63" s="258"/>
      <c r="Y63" s="258"/>
      <c r="Z63" s="258"/>
      <c r="AA63" s="258"/>
      <c r="AB63" s="258"/>
      <c r="AC63" s="258"/>
    </row>
    <row r="64" spans="1:29"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113</v>
      </c>
      <c r="G64" s="276"/>
      <c r="H64" s="22"/>
      <c r="I64" s="22"/>
      <c r="J64" s="22"/>
      <c r="K64" s="22"/>
      <c r="L64" s="22"/>
      <c r="M64" s="258"/>
      <c r="N64" s="258"/>
      <c r="O64" s="258"/>
      <c r="P64" s="258"/>
      <c r="Q64" s="258"/>
      <c r="R64" s="258"/>
      <c r="S64" s="258"/>
      <c r="T64" s="258"/>
      <c r="U64" s="258"/>
      <c r="V64" s="258"/>
      <c r="W64" s="258"/>
      <c r="X64" s="258"/>
      <c r="Y64" s="258"/>
      <c r="Z64" s="258"/>
      <c r="AA64" s="258"/>
      <c r="AB64" s="258"/>
      <c r="AC64" s="258"/>
    </row>
    <row r="65" spans="1:29"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113</v>
      </c>
      <c r="G65" s="276"/>
      <c r="H65" s="22"/>
      <c r="I65" s="22"/>
      <c r="J65" s="22"/>
      <c r="K65" s="22"/>
      <c r="L65" s="22"/>
      <c r="M65" s="258"/>
      <c r="N65" s="258"/>
      <c r="O65" s="258"/>
      <c r="P65" s="258"/>
      <c r="Q65" s="258"/>
      <c r="R65" s="258"/>
      <c r="S65" s="258"/>
      <c r="T65" s="258"/>
      <c r="U65" s="258"/>
      <c r="V65" s="258"/>
      <c r="W65" s="258"/>
      <c r="X65" s="258"/>
      <c r="Y65" s="258"/>
      <c r="Z65" s="258"/>
      <c r="AA65" s="258"/>
      <c r="AB65" s="258"/>
      <c r="AC65" s="258"/>
    </row>
    <row r="66" spans="1:29"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113</v>
      </c>
      <c r="G66" s="276"/>
      <c r="H66" s="22"/>
      <c r="I66" s="22"/>
      <c r="J66" s="22"/>
      <c r="K66" s="22"/>
      <c r="L66" s="22"/>
      <c r="M66" s="258"/>
      <c r="N66" s="258"/>
      <c r="O66" s="258"/>
      <c r="P66" s="258"/>
      <c r="Q66" s="258"/>
      <c r="R66" s="258"/>
      <c r="S66" s="258"/>
      <c r="T66" s="258"/>
      <c r="U66" s="258"/>
      <c r="V66" s="258"/>
      <c r="W66" s="258"/>
      <c r="X66" s="258"/>
      <c r="Y66" s="258"/>
      <c r="Z66" s="258"/>
      <c r="AA66" s="258"/>
      <c r="AB66" s="258"/>
      <c r="AC66" s="258"/>
    </row>
    <row r="67" spans="1:29"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113</v>
      </c>
      <c r="G67" s="276"/>
      <c r="H67" s="22"/>
      <c r="I67" s="22"/>
      <c r="J67" s="22"/>
      <c r="K67" s="22"/>
      <c r="L67" s="22"/>
      <c r="M67" s="258"/>
      <c r="N67" s="258"/>
      <c r="O67" s="258"/>
      <c r="P67" s="258"/>
      <c r="Q67" s="258"/>
      <c r="R67" s="258"/>
      <c r="S67" s="258"/>
      <c r="T67" s="258"/>
      <c r="U67" s="258"/>
      <c r="V67" s="258"/>
      <c r="W67" s="258"/>
      <c r="X67" s="258"/>
      <c r="Y67" s="258"/>
      <c r="Z67" s="258"/>
      <c r="AA67" s="258"/>
      <c r="AB67" s="258"/>
      <c r="AC67" s="258"/>
    </row>
    <row r="68" spans="1:29"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113</v>
      </c>
      <c r="G68" s="276"/>
      <c r="H68" s="22"/>
      <c r="I68" s="22"/>
      <c r="J68" s="22"/>
      <c r="K68" s="22"/>
      <c r="L68" s="22"/>
      <c r="M68" s="258"/>
      <c r="N68" s="258"/>
      <c r="O68" s="258"/>
      <c r="P68" s="258"/>
      <c r="Q68" s="258"/>
      <c r="R68" s="258"/>
      <c r="S68" s="258"/>
      <c r="T68" s="258"/>
      <c r="U68" s="258"/>
      <c r="V68" s="258"/>
      <c r="W68" s="258"/>
      <c r="X68" s="258"/>
      <c r="Y68" s="258"/>
      <c r="Z68" s="258"/>
      <c r="AA68" s="258"/>
      <c r="AB68" s="258"/>
      <c r="AC68" s="258"/>
    </row>
    <row r="69" spans="1:29"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113</v>
      </c>
      <c r="G69" s="276"/>
      <c r="H69" s="22"/>
      <c r="I69" s="22"/>
      <c r="J69" s="22"/>
      <c r="K69" s="22"/>
      <c r="L69" s="22"/>
      <c r="M69" s="258"/>
      <c r="N69" s="258"/>
      <c r="O69" s="258"/>
      <c r="P69" s="258"/>
      <c r="Q69" s="258"/>
      <c r="R69" s="258"/>
      <c r="S69" s="258"/>
      <c r="T69" s="258"/>
      <c r="U69" s="258"/>
      <c r="V69" s="258"/>
      <c r="W69" s="258"/>
      <c r="X69" s="258"/>
      <c r="Y69" s="258"/>
      <c r="Z69" s="258"/>
      <c r="AA69" s="258"/>
      <c r="AB69" s="258"/>
      <c r="AC69" s="258"/>
    </row>
    <row r="70" spans="1:29"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113</v>
      </c>
      <c r="G70" s="276"/>
      <c r="H70" s="22"/>
      <c r="I70" s="22"/>
      <c r="J70" s="22"/>
      <c r="K70" s="22"/>
      <c r="L70" s="22"/>
      <c r="M70" s="258"/>
      <c r="N70" s="258"/>
      <c r="O70" s="258"/>
      <c r="P70" s="258"/>
      <c r="Q70" s="258"/>
      <c r="R70" s="258"/>
      <c r="S70" s="258"/>
      <c r="T70" s="258"/>
      <c r="U70" s="258"/>
      <c r="V70" s="258"/>
      <c r="W70" s="258"/>
      <c r="X70" s="258"/>
      <c r="Y70" s="258"/>
      <c r="Z70" s="258"/>
      <c r="AA70" s="258"/>
      <c r="AB70" s="258"/>
      <c r="AC70" s="258"/>
    </row>
    <row r="71" spans="1:29"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113</v>
      </c>
      <c r="G71" s="276"/>
      <c r="H71" s="22"/>
      <c r="I71" s="22"/>
      <c r="J71" s="22"/>
      <c r="K71" s="22"/>
      <c r="L71" s="22"/>
      <c r="M71" s="258"/>
      <c r="N71" s="258"/>
      <c r="O71" s="258"/>
      <c r="P71" s="258"/>
      <c r="Q71" s="258"/>
      <c r="R71" s="258"/>
      <c r="S71" s="258"/>
      <c r="T71" s="258"/>
      <c r="U71" s="258"/>
      <c r="V71" s="258"/>
      <c r="W71" s="258"/>
      <c r="X71" s="258"/>
      <c r="Y71" s="258"/>
      <c r="Z71" s="258"/>
      <c r="AA71" s="258"/>
      <c r="AB71" s="258"/>
      <c r="AC71" s="258"/>
    </row>
    <row r="72" spans="1:29"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113</v>
      </c>
      <c r="G72" s="276"/>
      <c r="H72" s="22"/>
      <c r="I72" s="22"/>
      <c r="J72" s="22"/>
      <c r="K72" s="22"/>
      <c r="L72" s="22"/>
      <c r="M72" s="258"/>
      <c r="N72" s="258"/>
      <c r="O72" s="258"/>
      <c r="P72" s="258"/>
      <c r="Q72" s="258"/>
      <c r="R72" s="258"/>
      <c r="S72" s="258"/>
      <c r="T72" s="258"/>
      <c r="U72" s="258"/>
      <c r="V72" s="258"/>
      <c r="W72" s="258"/>
      <c r="X72" s="258"/>
      <c r="Y72" s="258"/>
      <c r="Z72" s="258"/>
      <c r="AA72" s="258"/>
      <c r="AB72" s="258"/>
      <c r="AC72" s="258"/>
    </row>
    <row r="73" spans="1:29"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113</v>
      </c>
      <c r="G73" s="276"/>
      <c r="H73" s="22"/>
      <c r="I73" s="22"/>
      <c r="J73" s="22"/>
      <c r="K73" s="22"/>
      <c r="L73" s="22"/>
      <c r="M73" s="258"/>
      <c r="N73" s="258"/>
      <c r="O73" s="258"/>
      <c r="P73" s="258"/>
      <c r="Q73" s="258"/>
      <c r="R73" s="258"/>
      <c r="S73" s="258"/>
      <c r="T73" s="258"/>
      <c r="U73" s="258"/>
      <c r="V73" s="258"/>
      <c r="W73" s="258"/>
      <c r="X73" s="258"/>
      <c r="Y73" s="258"/>
      <c r="Z73" s="258"/>
      <c r="AA73" s="258"/>
      <c r="AB73" s="258"/>
      <c r="AC73" s="258"/>
    </row>
    <row r="74" spans="1:29"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113</v>
      </c>
      <c r="G74" s="276"/>
      <c r="H74" s="22"/>
      <c r="I74" s="22"/>
      <c r="J74" s="22"/>
      <c r="K74" s="22"/>
      <c r="L74" s="22"/>
      <c r="M74" s="258"/>
      <c r="N74" s="258"/>
      <c r="O74" s="258"/>
      <c r="P74" s="258"/>
      <c r="Q74" s="258"/>
      <c r="R74" s="258"/>
      <c r="S74" s="258"/>
      <c r="T74" s="258"/>
      <c r="U74" s="258"/>
      <c r="V74" s="258"/>
      <c r="W74" s="258"/>
      <c r="X74" s="258"/>
      <c r="Y74" s="258"/>
      <c r="Z74" s="258"/>
      <c r="AA74" s="258"/>
      <c r="AB74" s="258"/>
      <c r="AC74" s="258"/>
    </row>
    <row r="75" spans="1:29"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113</v>
      </c>
      <c r="G75" s="276"/>
      <c r="H75" s="22"/>
      <c r="I75" s="22"/>
      <c r="J75" s="22"/>
      <c r="K75" s="22"/>
      <c r="L75" s="22"/>
      <c r="M75" s="258"/>
      <c r="N75" s="258"/>
      <c r="O75" s="258"/>
      <c r="P75" s="258"/>
      <c r="Q75" s="258"/>
      <c r="R75" s="258"/>
      <c r="S75" s="258"/>
      <c r="T75" s="258"/>
      <c r="U75" s="258"/>
      <c r="V75" s="258"/>
      <c r="W75" s="258"/>
      <c r="X75" s="258"/>
      <c r="Y75" s="258"/>
      <c r="Z75" s="258"/>
      <c r="AA75" s="258"/>
      <c r="AB75" s="258"/>
      <c r="AC75" s="258"/>
    </row>
    <row r="76" spans="1:29"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113</v>
      </c>
      <c r="G76" s="276"/>
      <c r="H76" s="22"/>
      <c r="I76" s="22"/>
      <c r="J76" s="22"/>
      <c r="K76" s="22"/>
      <c r="L76" s="22"/>
      <c r="M76" s="258"/>
      <c r="N76" s="258"/>
      <c r="O76" s="258"/>
      <c r="P76" s="258"/>
      <c r="Q76" s="258"/>
      <c r="R76" s="258"/>
      <c r="S76" s="258"/>
      <c r="T76" s="258"/>
      <c r="U76" s="258"/>
      <c r="V76" s="258"/>
      <c r="W76" s="258"/>
      <c r="X76" s="258"/>
      <c r="Y76" s="258"/>
      <c r="Z76" s="258"/>
      <c r="AA76" s="258"/>
      <c r="AB76" s="258"/>
      <c r="AC76" s="258"/>
    </row>
    <row r="77" spans="1:29"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113</v>
      </c>
      <c r="G77" s="276"/>
      <c r="H77" s="22"/>
      <c r="I77" s="22"/>
      <c r="J77" s="22"/>
      <c r="K77" s="22"/>
      <c r="L77" s="22"/>
      <c r="M77" s="258"/>
      <c r="N77" s="258"/>
      <c r="O77" s="258"/>
      <c r="P77" s="258"/>
      <c r="Q77" s="258"/>
      <c r="R77" s="258"/>
      <c r="S77" s="258"/>
      <c r="T77" s="258"/>
      <c r="U77" s="258"/>
      <c r="V77" s="258"/>
      <c r="W77" s="258"/>
      <c r="X77" s="258"/>
      <c r="Y77" s="258"/>
      <c r="Z77" s="258"/>
      <c r="AA77" s="258"/>
      <c r="AB77" s="258"/>
      <c r="AC77" s="258"/>
    </row>
    <row r="78" spans="1:29"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113</v>
      </c>
      <c r="G78" s="276"/>
      <c r="H78" s="22"/>
      <c r="I78" s="22"/>
      <c r="J78" s="22"/>
      <c r="K78" s="22"/>
      <c r="L78" s="22"/>
      <c r="M78" s="258"/>
      <c r="N78" s="258"/>
      <c r="O78" s="258"/>
      <c r="P78" s="258"/>
      <c r="Q78" s="258"/>
      <c r="R78" s="258"/>
      <c r="S78" s="258"/>
      <c r="T78" s="258"/>
      <c r="U78" s="258"/>
      <c r="V78" s="258"/>
      <c r="W78" s="258"/>
      <c r="X78" s="258"/>
      <c r="Y78" s="258"/>
      <c r="Z78" s="258"/>
      <c r="AA78" s="258"/>
      <c r="AB78" s="258"/>
      <c r="AC78" s="258"/>
    </row>
    <row r="79" spans="1:29"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113</v>
      </c>
      <c r="G79" s="276"/>
      <c r="H79" s="22"/>
      <c r="I79" s="22"/>
      <c r="J79" s="22"/>
      <c r="K79" s="22"/>
      <c r="L79" s="22"/>
      <c r="M79" s="258"/>
      <c r="N79" s="258"/>
      <c r="O79" s="258"/>
      <c r="P79" s="258"/>
      <c r="Q79" s="258"/>
      <c r="R79" s="258"/>
      <c r="S79" s="258"/>
      <c r="T79" s="258"/>
      <c r="U79" s="258"/>
      <c r="V79" s="258"/>
      <c r="W79" s="258"/>
      <c r="X79" s="258"/>
      <c r="Y79" s="258"/>
      <c r="Z79" s="258"/>
      <c r="AA79" s="258"/>
      <c r="AB79" s="258"/>
      <c r="AC79" s="258"/>
    </row>
    <row r="80" spans="1:29"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113</v>
      </c>
      <c r="G80" s="276"/>
      <c r="H80" s="22"/>
      <c r="I80" s="22"/>
      <c r="J80" s="22"/>
      <c r="K80" s="22"/>
      <c r="L80" s="22"/>
      <c r="M80" s="258"/>
      <c r="N80" s="258"/>
      <c r="O80" s="258"/>
      <c r="P80" s="258"/>
      <c r="Q80" s="258"/>
      <c r="R80" s="258"/>
      <c r="S80" s="258"/>
      <c r="T80" s="258"/>
      <c r="U80" s="258"/>
      <c r="V80" s="258"/>
      <c r="W80" s="258"/>
      <c r="X80" s="258"/>
      <c r="Y80" s="258"/>
      <c r="Z80" s="258"/>
      <c r="AA80" s="258"/>
      <c r="AB80" s="258"/>
      <c r="AC80" s="258"/>
    </row>
    <row r="81" spans="1:29"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113</v>
      </c>
      <c r="G81" s="276"/>
      <c r="H81" s="22"/>
      <c r="I81" s="22"/>
      <c r="J81" s="22"/>
      <c r="K81" s="22"/>
      <c r="L81" s="22"/>
      <c r="M81" s="258"/>
      <c r="N81" s="258"/>
      <c r="O81" s="258"/>
      <c r="P81" s="258"/>
      <c r="Q81" s="258"/>
      <c r="R81" s="258"/>
      <c r="S81" s="258"/>
      <c r="T81" s="258"/>
      <c r="U81" s="258"/>
      <c r="V81" s="258"/>
      <c r="W81" s="258"/>
      <c r="X81" s="258"/>
      <c r="Y81" s="258"/>
      <c r="Z81" s="258"/>
      <c r="AA81" s="258"/>
      <c r="AB81" s="258"/>
      <c r="AC81" s="258"/>
    </row>
    <row r="82" spans="1:29"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113</v>
      </c>
      <c r="G82" s="276"/>
      <c r="H82" s="22"/>
      <c r="I82" s="22"/>
      <c r="J82" s="22"/>
      <c r="K82" s="22"/>
      <c r="L82" s="22"/>
      <c r="M82" s="258"/>
      <c r="N82" s="258"/>
      <c r="O82" s="258"/>
      <c r="P82" s="258"/>
      <c r="Q82" s="258"/>
      <c r="R82" s="258"/>
      <c r="S82" s="258"/>
      <c r="T82" s="258"/>
      <c r="U82" s="258"/>
      <c r="V82" s="258"/>
      <c r="W82" s="258"/>
      <c r="X82" s="258"/>
      <c r="Y82" s="258"/>
      <c r="Z82" s="258"/>
      <c r="AA82" s="258"/>
      <c r="AB82" s="258"/>
      <c r="AC82" s="258"/>
    </row>
    <row r="83" spans="1:29"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113</v>
      </c>
      <c r="G83" s="276"/>
      <c r="H83" s="22"/>
      <c r="I83" s="22"/>
      <c r="J83" s="22"/>
      <c r="K83" s="22"/>
      <c r="L83" s="22"/>
      <c r="M83" s="258"/>
      <c r="N83" s="258"/>
      <c r="O83" s="258"/>
      <c r="P83" s="258"/>
      <c r="Q83" s="258"/>
      <c r="R83" s="258"/>
      <c r="S83" s="258"/>
      <c r="T83" s="258"/>
      <c r="U83" s="258"/>
      <c r="V83" s="258"/>
      <c r="W83" s="258"/>
      <c r="X83" s="258"/>
      <c r="Y83" s="258"/>
      <c r="Z83" s="258"/>
      <c r="AA83" s="258"/>
      <c r="AB83" s="258"/>
      <c r="AC83" s="258"/>
    </row>
    <row r="84" spans="1:29"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113</v>
      </c>
      <c r="G84" s="276"/>
      <c r="H84" s="22"/>
      <c r="I84" s="22"/>
      <c r="J84" s="22"/>
      <c r="K84" s="22"/>
      <c r="L84" s="22"/>
      <c r="M84" s="258"/>
      <c r="N84" s="258"/>
      <c r="O84" s="258"/>
      <c r="P84" s="258"/>
      <c r="Q84" s="258"/>
      <c r="R84" s="258"/>
      <c r="S84" s="258"/>
      <c r="T84" s="258"/>
      <c r="U84" s="258"/>
      <c r="V84" s="258"/>
      <c r="W84" s="258"/>
      <c r="X84" s="258"/>
      <c r="Y84" s="258"/>
      <c r="Z84" s="258"/>
      <c r="AA84" s="258"/>
      <c r="AB84" s="258"/>
      <c r="AC84" s="258"/>
    </row>
    <row r="85" spans="1:29"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113</v>
      </c>
      <c r="G85" s="276"/>
      <c r="H85" s="22"/>
      <c r="I85" s="22"/>
      <c r="J85" s="22"/>
      <c r="K85" s="22"/>
      <c r="L85" s="22"/>
      <c r="M85" s="258"/>
      <c r="N85" s="258"/>
      <c r="O85" s="258"/>
      <c r="P85" s="258"/>
      <c r="Q85" s="258"/>
      <c r="R85" s="258"/>
      <c r="S85" s="258"/>
      <c r="T85" s="258"/>
      <c r="U85" s="258"/>
      <c r="V85" s="258"/>
      <c r="W85" s="258"/>
      <c r="X85" s="258"/>
      <c r="Y85" s="258"/>
      <c r="Z85" s="258"/>
      <c r="AA85" s="258"/>
      <c r="AB85" s="258"/>
      <c r="AC85" s="258"/>
    </row>
    <row r="86" spans="1:29"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113</v>
      </c>
      <c r="G86" s="276"/>
      <c r="H86" s="22"/>
      <c r="I86" s="22"/>
      <c r="J86" s="22"/>
      <c r="K86" s="22"/>
      <c r="L86" s="22"/>
      <c r="M86" s="258"/>
      <c r="N86" s="258"/>
      <c r="O86" s="258"/>
      <c r="P86" s="258"/>
      <c r="Q86" s="258"/>
      <c r="R86" s="258"/>
      <c r="S86" s="258"/>
      <c r="T86" s="258"/>
      <c r="U86" s="258"/>
      <c r="V86" s="258"/>
      <c r="W86" s="258"/>
      <c r="X86" s="258"/>
      <c r="Y86" s="258"/>
      <c r="Z86" s="258"/>
      <c r="AA86" s="258"/>
      <c r="AB86" s="258"/>
      <c r="AC86" s="258"/>
    </row>
    <row r="87" spans="1:29"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113</v>
      </c>
      <c r="G87" s="276"/>
      <c r="H87" s="22"/>
      <c r="I87" s="22"/>
      <c r="J87" s="22"/>
      <c r="K87" s="22"/>
      <c r="L87" s="22"/>
      <c r="M87" s="258"/>
      <c r="N87" s="258"/>
      <c r="O87" s="258"/>
      <c r="P87" s="258"/>
      <c r="Q87" s="258"/>
      <c r="R87" s="258"/>
      <c r="S87" s="258"/>
      <c r="T87" s="258"/>
      <c r="U87" s="258"/>
      <c r="V87" s="258"/>
      <c r="W87" s="258"/>
      <c r="X87" s="258"/>
      <c r="Y87" s="258"/>
      <c r="Z87" s="258"/>
      <c r="AA87" s="258"/>
      <c r="AB87" s="258"/>
      <c r="AC87" s="258"/>
    </row>
    <row r="88" spans="1:29"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113</v>
      </c>
      <c r="G88" s="276"/>
      <c r="H88" s="22"/>
      <c r="I88" s="22"/>
      <c r="J88" s="22"/>
      <c r="K88" s="22"/>
      <c r="L88" s="22"/>
      <c r="M88" s="258"/>
      <c r="N88" s="258"/>
      <c r="O88" s="258"/>
      <c r="P88" s="258"/>
      <c r="Q88" s="258"/>
      <c r="R88" s="258"/>
      <c r="S88" s="258"/>
      <c r="T88" s="258"/>
      <c r="U88" s="258"/>
      <c r="V88" s="258"/>
      <c r="W88" s="258"/>
      <c r="X88" s="258"/>
      <c r="Y88" s="258"/>
      <c r="Z88" s="258"/>
      <c r="AA88" s="258"/>
      <c r="AB88" s="258"/>
      <c r="AC88" s="258"/>
    </row>
    <row r="89" spans="1:29"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113</v>
      </c>
      <c r="G89" s="276"/>
      <c r="H89" s="22"/>
      <c r="I89" s="22"/>
      <c r="J89" s="22"/>
      <c r="K89" s="22"/>
      <c r="L89" s="22"/>
      <c r="M89" s="258"/>
      <c r="N89" s="258"/>
      <c r="O89" s="258"/>
      <c r="P89" s="258"/>
      <c r="Q89" s="258"/>
      <c r="R89" s="258"/>
      <c r="S89" s="258"/>
      <c r="T89" s="258"/>
      <c r="U89" s="258"/>
      <c r="V89" s="258"/>
      <c r="W89" s="258"/>
      <c r="X89" s="258"/>
      <c r="Y89" s="258"/>
      <c r="Z89" s="258"/>
      <c r="AA89" s="258"/>
      <c r="AB89" s="258"/>
      <c r="AC89" s="258"/>
    </row>
    <row r="90" spans="1:29"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113</v>
      </c>
      <c r="G90" s="276"/>
      <c r="H90" s="22"/>
      <c r="I90" s="22"/>
      <c r="J90" s="22"/>
      <c r="K90" s="22"/>
      <c r="L90" s="22"/>
      <c r="M90" s="258"/>
      <c r="N90" s="258"/>
      <c r="O90" s="258"/>
      <c r="P90" s="258"/>
      <c r="Q90" s="258"/>
      <c r="R90" s="258"/>
      <c r="S90" s="258"/>
      <c r="T90" s="258"/>
      <c r="U90" s="258"/>
      <c r="V90" s="258"/>
      <c r="W90" s="258"/>
      <c r="X90" s="258"/>
      <c r="Y90" s="258"/>
      <c r="Z90" s="258"/>
      <c r="AA90" s="258"/>
      <c r="AB90" s="258"/>
      <c r="AC90" s="258"/>
    </row>
    <row r="91" spans="1:29"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113</v>
      </c>
      <c r="G91" s="276"/>
      <c r="H91" s="22"/>
      <c r="I91" s="22"/>
      <c r="J91" s="22"/>
      <c r="K91" s="22"/>
      <c r="L91" s="22"/>
      <c r="M91" s="258"/>
      <c r="N91" s="258"/>
      <c r="O91" s="258"/>
      <c r="P91" s="258"/>
      <c r="Q91" s="258"/>
      <c r="R91" s="258"/>
      <c r="S91" s="258"/>
      <c r="T91" s="258"/>
      <c r="U91" s="258"/>
      <c r="V91" s="258"/>
      <c r="W91" s="258"/>
      <c r="X91" s="258"/>
      <c r="Y91" s="258"/>
      <c r="Z91" s="258"/>
      <c r="AA91" s="258"/>
      <c r="AB91" s="258"/>
      <c r="AC91" s="258"/>
    </row>
    <row r="92" spans="1:29"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113</v>
      </c>
      <c r="G92" s="276"/>
      <c r="H92" s="22"/>
      <c r="I92" s="22"/>
      <c r="J92" s="22"/>
      <c r="K92" s="22"/>
      <c r="L92" s="22"/>
      <c r="M92" s="258"/>
      <c r="N92" s="258"/>
      <c r="O92" s="258"/>
      <c r="P92" s="258"/>
      <c r="Q92" s="258"/>
      <c r="R92" s="258"/>
      <c r="S92" s="258"/>
      <c r="T92" s="258"/>
      <c r="U92" s="258"/>
      <c r="V92" s="258"/>
      <c r="W92" s="258"/>
      <c r="X92" s="258"/>
      <c r="Y92" s="258"/>
      <c r="Z92" s="258"/>
      <c r="AA92" s="258"/>
      <c r="AB92" s="258"/>
      <c r="AC92" s="258"/>
    </row>
    <row r="93" spans="1:29"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113</v>
      </c>
      <c r="G93" s="276"/>
      <c r="H93" s="22"/>
      <c r="I93" s="22"/>
      <c r="J93" s="22"/>
      <c r="K93" s="22"/>
      <c r="L93" s="22"/>
      <c r="M93" s="258"/>
      <c r="N93" s="258"/>
      <c r="O93" s="258"/>
      <c r="P93" s="258"/>
      <c r="Q93" s="258"/>
      <c r="R93" s="258"/>
      <c r="S93" s="258"/>
      <c r="T93" s="258"/>
      <c r="U93" s="258"/>
      <c r="V93" s="258"/>
      <c r="W93" s="258"/>
      <c r="X93" s="258"/>
      <c r="Y93" s="258"/>
      <c r="Z93" s="258"/>
      <c r="AA93" s="258"/>
      <c r="AB93" s="258"/>
      <c r="AC93" s="258"/>
    </row>
    <row r="94" spans="1:29"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113</v>
      </c>
      <c r="G94" s="276"/>
      <c r="H94" s="22"/>
      <c r="I94" s="22"/>
      <c r="J94" s="22"/>
      <c r="K94" s="22"/>
      <c r="L94" s="22"/>
      <c r="M94" s="258"/>
      <c r="N94" s="258"/>
      <c r="O94" s="258"/>
      <c r="P94" s="258"/>
      <c r="Q94" s="258"/>
      <c r="R94" s="258"/>
      <c r="S94" s="258"/>
      <c r="T94" s="258"/>
      <c r="U94" s="258"/>
      <c r="V94" s="258"/>
      <c r="W94" s="258"/>
      <c r="X94" s="258"/>
      <c r="Y94" s="258"/>
      <c r="Z94" s="258"/>
      <c r="AA94" s="258"/>
      <c r="AB94" s="258"/>
      <c r="AC94" s="258"/>
    </row>
    <row r="95" spans="1:29"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113</v>
      </c>
      <c r="G95" s="276"/>
      <c r="H95" s="22"/>
      <c r="I95" s="22"/>
      <c r="J95" s="22"/>
      <c r="K95" s="22"/>
      <c r="L95" s="22"/>
      <c r="M95" s="258"/>
      <c r="N95" s="258"/>
      <c r="O95" s="258"/>
      <c r="P95" s="258"/>
      <c r="Q95" s="258"/>
      <c r="R95" s="258"/>
      <c r="S95" s="258"/>
      <c r="T95" s="258"/>
      <c r="U95" s="258"/>
      <c r="V95" s="258"/>
      <c r="W95" s="258"/>
      <c r="X95" s="258"/>
      <c r="Y95" s="258"/>
      <c r="Z95" s="258"/>
      <c r="AA95" s="258"/>
      <c r="AB95" s="258"/>
      <c r="AC95" s="258"/>
    </row>
    <row r="96" spans="1:29"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113</v>
      </c>
      <c r="G96" s="276"/>
      <c r="H96" s="22"/>
      <c r="I96" s="22"/>
      <c r="J96" s="22"/>
      <c r="K96" s="22"/>
      <c r="L96" s="22"/>
      <c r="M96" s="258"/>
      <c r="N96" s="258"/>
      <c r="O96" s="258"/>
      <c r="P96" s="258"/>
      <c r="Q96" s="258"/>
      <c r="R96" s="258"/>
      <c r="S96" s="258"/>
      <c r="T96" s="258"/>
      <c r="U96" s="258"/>
      <c r="V96" s="258"/>
      <c r="W96" s="258"/>
      <c r="X96" s="258"/>
      <c r="Y96" s="258"/>
      <c r="Z96" s="258"/>
      <c r="AA96" s="258"/>
      <c r="AB96" s="258"/>
      <c r="AC96" s="258"/>
    </row>
    <row r="97" spans="1:29" ht="62.25" customHeight="1" x14ac:dyDescent="0.3">
      <c r="A97" s="351"/>
      <c r="B97" s="292" t="str">
        <f>Résultats!B98</f>
        <v>12.3</v>
      </c>
      <c r="C97" s="276" t="str">
        <f>Résultats!C98</f>
        <v>AA</v>
      </c>
      <c r="D97" s="276">
        <f>Résultats!E98</f>
        <v>0</v>
      </c>
      <c r="E97" s="287" t="str">
        <f>Résultats!F98</f>
        <v>La page « plan du site » est-elle pertinente ?</v>
      </c>
      <c r="F97" s="276" t="s">
        <v>113</v>
      </c>
      <c r="G97" s="276"/>
      <c r="H97" s="22"/>
      <c r="I97" s="22"/>
      <c r="J97" s="22"/>
      <c r="K97" s="22"/>
      <c r="L97" s="22"/>
      <c r="M97" s="258"/>
      <c r="N97" s="258"/>
      <c r="O97" s="258"/>
      <c r="P97" s="258"/>
      <c r="Q97" s="258"/>
      <c r="R97" s="258"/>
      <c r="S97" s="258"/>
      <c r="T97" s="258"/>
      <c r="U97" s="258"/>
      <c r="V97" s="258"/>
      <c r="W97" s="258"/>
      <c r="X97" s="258"/>
      <c r="Y97" s="258"/>
      <c r="Z97" s="258"/>
      <c r="AA97" s="258"/>
      <c r="AB97" s="258"/>
      <c r="AC97" s="258"/>
    </row>
    <row r="98" spans="1:29"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113</v>
      </c>
      <c r="G98" s="276"/>
      <c r="H98" s="22"/>
      <c r="I98" s="22"/>
      <c r="J98" s="22"/>
      <c r="K98" s="22"/>
      <c r="L98" s="22"/>
      <c r="M98" s="258"/>
      <c r="N98" s="258"/>
      <c r="O98" s="258"/>
      <c r="P98" s="258"/>
      <c r="Q98" s="258"/>
      <c r="R98" s="258"/>
      <c r="S98" s="258"/>
      <c r="T98" s="258"/>
      <c r="U98" s="258"/>
      <c r="V98" s="258"/>
      <c r="W98" s="258"/>
      <c r="X98" s="258"/>
      <c r="Y98" s="258"/>
      <c r="Z98" s="258"/>
      <c r="AA98" s="258"/>
      <c r="AB98" s="258"/>
      <c r="AC98" s="258"/>
    </row>
    <row r="99" spans="1:29"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113</v>
      </c>
      <c r="G99" s="276"/>
      <c r="H99" s="22"/>
      <c r="I99" s="22"/>
      <c r="J99" s="22"/>
      <c r="K99" s="22"/>
      <c r="L99" s="22"/>
      <c r="M99" s="258"/>
      <c r="N99" s="258"/>
      <c r="O99" s="258"/>
      <c r="P99" s="258"/>
      <c r="Q99" s="258"/>
      <c r="R99" s="258"/>
      <c r="S99" s="258"/>
      <c r="T99" s="258"/>
      <c r="U99" s="258"/>
      <c r="V99" s="258"/>
      <c r="W99" s="258"/>
      <c r="X99" s="258"/>
      <c r="Y99" s="258"/>
      <c r="Z99" s="258"/>
      <c r="AA99" s="258"/>
      <c r="AB99" s="258"/>
      <c r="AC99" s="258"/>
    </row>
    <row r="100" spans="1:29"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113</v>
      </c>
      <c r="G100" s="276"/>
      <c r="H100" s="22"/>
      <c r="I100" s="22"/>
      <c r="J100" s="22"/>
      <c r="K100" s="22"/>
      <c r="L100" s="22"/>
      <c r="M100" s="258"/>
      <c r="N100" s="258"/>
      <c r="O100" s="258"/>
      <c r="P100" s="258"/>
      <c r="Q100" s="258"/>
      <c r="R100" s="258"/>
      <c r="S100" s="258"/>
      <c r="T100" s="258"/>
      <c r="U100" s="258"/>
      <c r="V100" s="258"/>
      <c r="W100" s="258"/>
      <c r="X100" s="258"/>
      <c r="Y100" s="258"/>
      <c r="Z100" s="258"/>
      <c r="AA100" s="258"/>
      <c r="AB100" s="258"/>
      <c r="AC100" s="258"/>
    </row>
    <row r="101" spans="1:29"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113</v>
      </c>
      <c r="G101" s="276"/>
      <c r="H101" s="22"/>
      <c r="I101" s="22"/>
      <c r="J101" s="22"/>
      <c r="K101" s="22"/>
      <c r="L101" s="22"/>
      <c r="M101" s="258"/>
      <c r="N101" s="258"/>
      <c r="O101" s="258"/>
      <c r="P101" s="258"/>
      <c r="Q101" s="258"/>
      <c r="R101" s="258"/>
      <c r="S101" s="258"/>
      <c r="T101" s="258"/>
      <c r="U101" s="258"/>
      <c r="V101" s="258"/>
      <c r="W101" s="258"/>
      <c r="X101" s="258"/>
      <c r="Y101" s="258"/>
      <c r="Z101" s="258"/>
      <c r="AA101" s="258"/>
      <c r="AB101" s="258"/>
      <c r="AC101" s="258"/>
    </row>
    <row r="102" spans="1:29"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113</v>
      </c>
      <c r="G102" s="276"/>
      <c r="H102" s="22"/>
      <c r="I102" s="22"/>
      <c r="J102" s="22"/>
      <c r="K102" s="22"/>
      <c r="L102" s="22"/>
      <c r="M102" s="258"/>
      <c r="N102" s="258"/>
      <c r="O102" s="258"/>
      <c r="P102" s="258"/>
      <c r="Q102" s="258"/>
      <c r="R102" s="258"/>
      <c r="S102" s="258"/>
      <c r="T102" s="258"/>
      <c r="U102" s="258"/>
      <c r="V102" s="258"/>
      <c r="W102" s="258"/>
      <c r="X102" s="258"/>
      <c r="Y102" s="258"/>
      <c r="Z102" s="258"/>
      <c r="AA102" s="258"/>
      <c r="AB102" s="258"/>
      <c r="AC102" s="258"/>
    </row>
    <row r="103" spans="1:29"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113</v>
      </c>
      <c r="G103" s="276"/>
      <c r="H103" s="22"/>
      <c r="I103" s="22"/>
      <c r="J103" s="22"/>
      <c r="K103" s="22"/>
      <c r="L103" s="22"/>
      <c r="M103" s="258"/>
      <c r="N103" s="258"/>
      <c r="O103" s="258"/>
      <c r="P103" s="258"/>
      <c r="Q103" s="258"/>
      <c r="R103" s="258"/>
      <c r="S103" s="258"/>
      <c r="T103" s="258"/>
      <c r="U103" s="258"/>
      <c r="V103" s="258"/>
      <c r="W103" s="258"/>
      <c r="X103" s="258"/>
      <c r="Y103" s="258"/>
      <c r="Z103" s="258"/>
      <c r="AA103" s="258"/>
      <c r="AB103" s="258"/>
      <c r="AC103" s="258"/>
    </row>
    <row r="104" spans="1:29"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113</v>
      </c>
      <c r="G104" s="276"/>
      <c r="H104" s="22"/>
      <c r="I104" s="22"/>
      <c r="J104" s="22"/>
      <c r="K104" s="22"/>
      <c r="L104" s="22"/>
      <c r="M104" s="258"/>
      <c r="N104" s="258"/>
      <c r="O104" s="258"/>
      <c r="P104" s="258"/>
      <c r="Q104" s="258"/>
      <c r="R104" s="258"/>
      <c r="S104" s="258"/>
      <c r="T104" s="258"/>
      <c r="U104" s="258"/>
      <c r="V104" s="258"/>
      <c r="W104" s="258"/>
      <c r="X104" s="258"/>
      <c r="Y104" s="258"/>
      <c r="Z104" s="258"/>
      <c r="AA104" s="258"/>
      <c r="AB104" s="258"/>
      <c r="AC104" s="258"/>
    </row>
    <row r="105" spans="1:29"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113</v>
      </c>
      <c r="G105" s="276"/>
      <c r="H105" s="22"/>
      <c r="I105" s="22"/>
      <c r="J105" s="22"/>
      <c r="K105" s="22"/>
      <c r="L105" s="22"/>
      <c r="M105" s="258"/>
      <c r="N105" s="258"/>
      <c r="O105" s="258"/>
      <c r="P105" s="258"/>
      <c r="Q105" s="258"/>
      <c r="R105" s="258"/>
      <c r="S105" s="258"/>
      <c r="T105" s="258"/>
      <c r="U105" s="258"/>
      <c r="V105" s="258"/>
      <c r="W105" s="258"/>
      <c r="X105" s="258"/>
      <c r="Y105" s="258"/>
      <c r="Z105" s="258"/>
      <c r="AA105" s="258"/>
      <c r="AB105" s="258"/>
      <c r="AC105" s="258"/>
    </row>
    <row r="106" spans="1:29"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113</v>
      </c>
      <c r="G106" s="276"/>
      <c r="H106" s="22"/>
      <c r="I106" s="22"/>
      <c r="J106" s="22"/>
      <c r="K106" s="22"/>
      <c r="L106" s="22"/>
      <c r="M106" s="258"/>
      <c r="N106" s="258"/>
      <c r="O106" s="258"/>
      <c r="P106" s="258"/>
      <c r="Q106" s="258"/>
      <c r="R106" s="258"/>
      <c r="S106" s="258"/>
      <c r="T106" s="258"/>
      <c r="U106" s="258"/>
      <c r="V106" s="258"/>
      <c r="W106" s="258"/>
      <c r="X106" s="258"/>
      <c r="Y106" s="258"/>
      <c r="Z106" s="258"/>
      <c r="AA106" s="258"/>
      <c r="AB106" s="258"/>
      <c r="AC106" s="258"/>
    </row>
    <row r="107" spans="1:29"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113</v>
      </c>
      <c r="G107" s="276"/>
      <c r="H107" s="22"/>
      <c r="I107" s="22"/>
      <c r="J107" s="22"/>
      <c r="K107" s="22"/>
      <c r="L107" s="22"/>
      <c r="M107" s="258"/>
      <c r="N107" s="258"/>
      <c r="O107" s="258"/>
      <c r="P107" s="258"/>
      <c r="Q107" s="258"/>
      <c r="R107" s="258"/>
      <c r="S107" s="258"/>
      <c r="T107" s="258"/>
      <c r="U107" s="258"/>
      <c r="V107" s="258"/>
      <c r="W107" s="258"/>
      <c r="X107" s="258"/>
      <c r="Y107" s="258"/>
      <c r="Z107" s="258"/>
      <c r="AA107" s="258"/>
      <c r="AB107" s="258"/>
      <c r="AC107" s="258"/>
    </row>
    <row r="108" spans="1:29"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113</v>
      </c>
      <c r="G108" s="276"/>
      <c r="H108" s="22"/>
      <c r="I108" s="22"/>
      <c r="J108" s="22"/>
      <c r="K108" s="22"/>
      <c r="L108" s="22"/>
      <c r="M108" s="258"/>
      <c r="N108" s="258"/>
      <c r="O108" s="258"/>
      <c r="P108" s="258"/>
      <c r="Q108" s="258"/>
      <c r="R108" s="258"/>
      <c r="S108" s="258"/>
      <c r="T108" s="258"/>
      <c r="U108" s="258"/>
      <c r="V108" s="258"/>
      <c r="W108" s="258"/>
      <c r="X108" s="258"/>
      <c r="Y108" s="258"/>
      <c r="Z108" s="258"/>
      <c r="AA108" s="258"/>
      <c r="AB108" s="258"/>
      <c r="AC108" s="258"/>
    </row>
    <row r="109" spans="1:29"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113</v>
      </c>
      <c r="G109" s="276"/>
      <c r="H109" s="22"/>
      <c r="I109" s="22"/>
      <c r="J109" s="22"/>
      <c r="K109" s="22"/>
      <c r="L109" s="22"/>
      <c r="M109" s="258"/>
      <c r="N109" s="258"/>
      <c r="O109" s="258"/>
      <c r="P109" s="258"/>
      <c r="Q109" s="258"/>
      <c r="R109" s="258"/>
      <c r="S109" s="258"/>
      <c r="T109" s="258"/>
      <c r="U109" s="258"/>
      <c r="V109" s="258"/>
      <c r="W109" s="258"/>
      <c r="X109" s="258"/>
      <c r="Y109" s="258"/>
      <c r="Z109" s="258"/>
      <c r="AA109" s="258"/>
      <c r="AB109" s="258"/>
      <c r="AC109" s="258"/>
    </row>
    <row r="110" spans="1:29"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113</v>
      </c>
      <c r="G110" s="276"/>
      <c r="H110" s="22"/>
      <c r="I110" s="22"/>
      <c r="J110" s="22"/>
      <c r="K110" s="22"/>
      <c r="L110" s="22"/>
      <c r="M110" s="258"/>
      <c r="N110" s="258"/>
      <c r="O110" s="258"/>
      <c r="P110" s="258"/>
      <c r="Q110" s="258"/>
      <c r="R110" s="258"/>
      <c r="S110" s="258"/>
      <c r="T110" s="258"/>
      <c r="U110" s="258"/>
      <c r="V110" s="258"/>
      <c r="W110" s="258"/>
      <c r="X110" s="258"/>
      <c r="Y110" s="258"/>
      <c r="Z110" s="258"/>
      <c r="AA110" s="258"/>
      <c r="AB110" s="258"/>
      <c r="AC110" s="258"/>
    </row>
    <row r="111" spans="1:29"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113</v>
      </c>
      <c r="G111" s="276"/>
      <c r="H111" s="22"/>
      <c r="I111" s="22"/>
      <c r="J111" s="22"/>
      <c r="K111" s="22"/>
      <c r="L111" s="22"/>
      <c r="M111" s="258"/>
      <c r="N111" s="258"/>
      <c r="O111" s="258"/>
      <c r="P111" s="258"/>
      <c r="Q111" s="258"/>
      <c r="R111" s="258"/>
      <c r="S111" s="258"/>
      <c r="T111" s="258"/>
      <c r="U111" s="258"/>
      <c r="V111" s="258"/>
      <c r="W111" s="258"/>
      <c r="X111" s="258"/>
      <c r="Y111" s="258"/>
      <c r="Z111" s="258"/>
      <c r="AA111" s="258"/>
      <c r="AB111" s="258"/>
      <c r="AC111" s="258"/>
    </row>
    <row r="112" spans="1:29"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113</v>
      </c>
      <c r="G112" s="276"/>
      <c r="H112" s="22"/>
      <c r="I112" s="22"/>
      <c r="J112" s="22"/>
      <c r="K112" s="22"/>
      <c r="L112" s="22"/>
      <c r="M112" s="258"/>
      <c r="N112" s="258"/>
      <c r="O112" s="258"/>
      <c r="P112" s="258"/>
      <c r="Q112" s="258"/>
      <c r="R112" s="258"/>
      <c r="S112" s="258"/>
      <c r="T112" s="258"/>
      <c r="U112" s="258"/>
      <c r="V112" s="258"/>
      <c r="W112" s="258"/>
      <c r="X112" s="258"/>
      <c r="Y112" s="258"/>
      <c r="Z112" s="258"/>
      <c r="AA112" s="258"/>
      <c r="AB112" s="258"/>
      <c r="AC112" s="258"/>
    </row>
    <row r="113" spans="1:29"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113</v>
      </c>
      <c r="G113" s="276"/>
      <c r="H113" s="22"/>
      <c r="I113" s="22"/>
      <c r="J113" s="22"/>
      <c r="K113" s="22"/>
      <c r="L113" s="22"/>
      <c r="M113" s="258"/>
      <c r="N113" s="258"/>
      <c r="O113" s="258"/>
      <c r="P113" s="258"/>
      <c r="Q113" s="258"/>
      <c r="R113" s="258"/>
      <c r="S113" s="258"/>
      <c r="T113" s="258"/>
      <c r="U113" s="258"/>
      <c r="V113" s="258"/>
      <c r="W113" s="258"/>
      <c r="X113" s="258"/>
      <c r="Y113" s="258"/>
      <c r="Z113" s="258"/>
      <c r="AA113" s="258"/>
      <c r="AB113" s="258"/>
      <c r="AC113" s="258"/>
    </row>
    <row r="114" spans="1:29"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113</v>
      </c>
      <c r="G114" s="276"/>
      <c r="H114" s="22"/>
      <c r="I114" s="22"/>
      <c r="J114" s="22"/>
      <c r="K114" s="22"/>
      <c r="L114" s="22"/>
      <c r="M114" s="258"/>
      <c r="N114" s="258"/>
      <c r="O114" s="258"/>
      <c r="P114" s="258"/>
      <c r="Q114" s="258"/>
      <c r="R114" s="258"/>
      <c r="S114" s="258"/>
      <c r="T114" s="258"/>
      <c r="U114" s="258"/>
      <c r="V114" s="258"/>
      <c r="W114" s="258"/>
      <c r="X114" s="258"/>
      <c r="Y114" s="258"/>
      <c r="Z114" s="258"/>
      <c r="AA114" s="258"/>
      <c r="AB114" s="258"/>
      <c r="AC114" s="258"/>
    </row>
    <row r="115" spans="1:29"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113</v>
      </c>
      <c r="G115" s="276"/>
      <c r="H115" s="22"/>
      <c r="I115" s="22"/>
      <c r="J115" s="22"/>
      <c r="K115" s="22"/>
      <c r="L115" s="22"/>
      <c r="M115" s="5"/>
      <c r="N115" s="5"/>
      <c r="O115" s="5"/>
      <c r="P115" s="5"/>
      <c r="Q115" s="5"/>
      <c r="R115" s="5"/>
      <c r="S115" s="5"/>
      <c r="T115" s="5"/>
      <c r="U115" s="5"/>
      <c r="V115" s="5"/>
      <c r="W115" s="5"/>
      <c r="X115" s="5"/>
      <c r="Y115" s="5"/>
      <c r="Z115" s="5"/>
      <c r="AA115" s="5"/>
      <c r="AB115" s="5"/>
      <c r="AC115" s="5"/>
    </row>
    <row r="116" spans="1:29"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113</v>
      </c>
      <c r="G116" s="276"/>
      <c r="H116" s="22"/>
      <c r="I116" s="22"/>
      <c r="J116" s="22"/>
      <c r="K116" s="22"/>
      <c r="L116" s="22"/>
      <c r="M116" s="258"/>
      <c r="N116" s="258"/>
      <c r="O116" s="258"/>
      <c r="P116" s="258"/>
      <c r="Q116" s="258"/>
      <c r="R116" s="258"/>
      <c r="S116" s="258"/>
      <c r="T116" s="258"/>
      <c r="U116" s="258"/>
      <c r="V116" s="258"/>
      <c r="W116" s="258"/>
      <c r="X116" s="258"/>
      <c r="Y116" s="258"/>
      <c r="Z116" s="258"/>
      <c r="AA116" s="258"/>
      <c r="AB116" s="258"/>
      <c r="AC116" s="258"/>
    </row>
    <row r="117" spans="1:29"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113</v>
      </c>
      <c r="G117" s="276"/>
      <c r="H117" s="22"/>
      <c r="I117" s="22"/>
      <c r="J117" s="22"/>
      <c r="K117" s="22"/>
      <c r="L117" s="22"/>
      <c r="M117" s="258"/>
      <c r="N117" s="258"/>
      <c r="O117" s="258"/>
      <c r="P117" s="258"/>
      <c r="Q117" s="258"/>
      <c r="R117" s="258"/>
      <c r="S117" s="258"/>
      <c r="T117" s="258"/>
      <c r="U117" s="258"/>
      <c r="V117" s="258"/>
      <c r="W117" s="258"/>
      <c r="X117" s="258"/>
      <c r="Y117" s="258"/>
      <c r="Z117" s="258"/>
      <c r="AA117" s="258"/>
      <c r="AB117" s="258"/>
      <c r="AC117" s="258"/>
    </row>
  </sheetData>
  <autoFilter ref="B11:L117" xr:uid="{00000000-0009-0000-0000-00001F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35" priority="2" operator="equal">
      <formula>"x"</formula>
    </cfRule>
  </conditionalFormatting>
  <conditionalFormatting sqref="F1:F2 C2 F4:F117">
    <cfRule type="cellIs" dxfId="34" priority="12" operator="equal">
      <formula>"na"</formula>
    </cfRule>
  </conditionalFormatting>
  <conditionalFormatting sqref="F4:F10">
    <cfRule type="cellIs" dxfId="33" priority="1" operator="equal">
      <formula>"na"</formula>
    </cfRule>
  </conditionalFormatting>
  <conditionalFormatting sqref="F11:F117">
    <cfRule type="cellIs" dxfId="32" priority="9" operator="equal">
      <formula>"c"</formula>
    </cfRule>
  </conditionalFormatting>
  <conditionalFormatting sqref="F11:F117">
    <cfRule type="cellIs" dxfId="31" priority="10" operator="equal">
      <formula>"nc"</formula>
    </cfRule>
  </conditionalFormatting>
  <conditionalFormatting sqref="F11:F117">
    <cfRule type="cellIs" dxfId="30" priority="11" operator="equal">
      <formula>"nt"</formula>
    </cfRule>
  </conditionalFormatting>
  <conditionalFormatting sqref="G12:G117 H55:H117">
    <cfRule type="cellIs" dxfId="29" priority="4" operator="equal">
      <formula>"d"</formula>
    </cfRule>
  </conditionalFormatting>
  <conditionalFormatting sqref="O4:S4">
    <cfRule type="cellIs" dxfId="28" priority="3" operator="equal">
      <formula>"NT"</formula>
    </cfRule>
  </conditionalFormatting>
  <conditionalFormatting sqref="O4:S4">
    <cfRule type="cellIs" dxfId="27" priority="5" operator="equal">
      <formula>"C"</formula>
    </cfRule>
  </conditionalFormatting>
  <conditionalFormatting sqref="O4:S4">
    <cfRule type="cellIs" dxfId="26" priority="6" operator="equal">
      <formula>"NC"</formula>
    </cfRule>
  </conditionalFormatting>
  <conditionalFormatting sqref="O4:S4">
    <cfRule type="cellIs" dxfId="25" priority="7" operator="equal">
      <formula>"NA"</formula>
    </cfRule>
  </conditionalFormatting>
  <conditionalFormatting sqref="O4:S4">
    <cfRule type="cellIs" dxfId="24" priority="8" operator="equal">
      <formula>"NT"</formula>
    </cfRule>
  </conditionalFormatting>
  <dataValidations count="3">
    <dataValidation type="list" allowBlank="1" showErrorMessage="1" sqref="F54:F55" xr:uid="{005300BA-0012-4BD4-99E6-00DB00FE0087}">
      <formula1>"nt,na,c"</formula1>
    </dataValidation>
    <dataValidation type="list" allowBlank="1" showErrorMessage="1" sqref="F12:F53 F56:F117" xr:uid="{0050007D-0000-4B78-B43F-006A009100D0}">
      <formula1>"nt,na,c,nc"</formula1>
    </dataValidation>
    <dataValidation type="list" allowBlank="1" sqref="G12:G117" xr:uid="{004400E0-008D-4A7B-83EA-00E8005D0086}">
      <formula1>"d"</formula1>
    </dataValidation>
  </dataValidations>
  <hyperlinks>
    <hyperlink ref="L54" r:id="rId1" xr:uid="{00000000-0004-0000-1F00-000000000000}"/>
    <hyperlink ref="L55" r:id="rId2" xr:uid="{00000000-0004-0000-1F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1F00-000000000000}">
          <x14:formula1>
            <xm:f>Paramètres!$A$2:$A$5</xm:f>
          </x14:formula1>
          <xm:sqref>H12:H117</xm:sqref>
        </x14:dataValidation>
        <x14:dataValidation type="list" allowBlank="1" xr:uid="{00000000-0002-0000-1F00-000001000000}">
          <x14:formula1>
            <xm:f>Paramètres!$D$2:$D$5</xm:f>
          </x14:formula1>
          <xm:sqref>I12:I117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666666"/>
    <outlinePr summaryBelow="0" summaryRight="0"/>
  </sheetPr>
  <dimension ref="A1:AC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9" width="16.33203125" customWidth="1"/>
  </cols>
  <sheetData>
    <row r="1" spans="1:29" ht="0.75" customHeight="1" x14ac:dyDescent="0.3">
      <c r="A1" s="257"/>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row>
    <row r="2" spans="1:29" ht="16.5" customHeight="1" x14ac:dyDescent="0.3">
      <c r="A2" s="260"/>
      <c r="B2" s="261" t="str">
        <f>F4</f>
        <v>P25</v>
      </c>
      <c r="C2" s="262">
        <f>Echantillon!C37</f>
        <v>0</v>
      </c>
      <c r="D2" s="263"/>
      <c r="E2" s="263"/>
      <c r="F2" s="264"/>
      <c r="G2" s="265"/>
      <c r="H2" s="265"/>
      <c r="I2" s="265"/>
      <c r="J2" s="265"/>
      <c r="K2" s="266"/>
      <c r="L2" s="266"/>
      <c r="M2" s="267"/>
      <c r="N2" s="267"/>
      <c r="O2" s="258"/>
      <c r="P2" s="258"/>
      <c r="Q2" s="258"/>
      <c r="R2" s="258"/>
      <c r="S2" s="258"/>
      <c r="T2" s="258"/>
      <c r="U2" s="258"/>
      <c r="V2" s="258"/>
      <c r="W2" s="258"/>
      <c r="X2" s="258"/>
      <c r="Y2" s="258"/>
      <c r="Z2" s="258"/>
      <c r="AA2" s="258"/>
      <c r="AB2" s="258"/>
      <c r="AC2" s="258"/>
    </row>
    <row r="3" spans="1:29" ht="18.75" customHeight="1" x14ac:dyDescent="0.3">
      <c r="A3" s="260"/>
      <c r="B3" s="261" t="s">
        <v>490</v>
      </c>
      <c r="C3" s="387" t="str">
        <f>HYPERLINK(Echantillon!D37)</f>
        <v/>
      </c>
      <c r="D3" s="326"/>
      <c r="E3" s="326"/>
      <c r="F3" s="326"/>
      <c r="G3" s="265"/>
      <c r="H3" s="265"/>
      <c r="I3" s="265"/>
      <c r="J3" s="265"/>
      <c r="K3" s="265"/>
      <c r="L3" s="265"/>
      <c r="M3" s="258"/>
      <c r="N3" s="258"/>
      <c r="O3" s="258"/>
      <c r="P3" s="258"/>
      <c r="Q3" s="258"/>
      <c r="R3" s="258"/>
      <c r="S3" s="258"/>
      <c r="T3" s="258"/>
      <c r="U3" s="258"/>
      <c r="V3" s="258"/>
      <c r="W3" s="258"/>
      <c r="X3" s="258"/>
      <c r="Y3" s="258"/>
      <c r="Z3" s="258"/>
      <c r="AA3" s="258"/>
      <c r="AB3" s="258"/>
      <c r="AC3" s="258"/>
    </row>
    <row r="4" spans="1:29" ht="16.5" customHeight="1" x14ac:dyDescent="0.3">
      <c r="A4" s="257"/>
      <c r="B4" s="388" t="s">
        <v>147</v>
      </c>
      <c r="C4" s="389" t="s">
        <v>491</v>
      </c>
      <c r="D4" s="389" t="s">
        <v>150</v>
      </c>
      <c r="E4" s="268" t="s">
        <v>151</v>
      </c>
      <c r="F4" s="268" t="str">
        <f>Echantillon!B37</f>
        <v>P25</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c r="V4" s="275" t="s">
        <v>160</v>
      </c>
      <c r="W4" s="259"/>
      <c r="X4" s="259"/>
      <c r="Y4" s="259"/>
      <c r="Z4" s="259"/>
      <c r="AA4" s="259"/>
      <c r="AB4" s="259"/>
      <c r="AC4" s="259"/>
    </row>
    <row r="5" spans="1:29"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 t="shared" ref="U5:V5" si="2">T5</f>
        <v>-</v>
      </c>
      <c r="V5" s="279" t="str">
        <f t="shared" si="2"/>
        <v>-</v>
      </c>
      <c r="W5" s="258"/>
      <c r="X5" s="258"/>
      <c r="Y5" s="258"/>
      <c r="Z5" s="258"/>
      <c r="AA5" s="258"/>
      <c r="AB5" s="258"/>
      <c r="AC5" s="258"/>
    </row>
    <row r="6" spans="1:29"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 t="shared" ref="U6:V6" si="3">IF(S6&gt;0,SUM(O5:O6)/SUM(S5:S6),"-")</f>
        <v>-</v>
      </c>
      <c r="V6" s="103" t="e">
        <f t="shared" si="3"/>
        <v>#DIV/0!</v>
      </c>
      <c r="W6" s="258"/>
      <c r="X6" s="258"/>
      <c r="Y6" s="258"/>
      <c r="Z6" s="258"/>
      <c r="AA6" s="258"/>
      <c r="AB6" s="258"/>
      <c r="AC6" s="258"/>
    </row>
    <row r="7" spans="1:29"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 t="shared" ref="U7:V7" si="4">IF(S7&gt;0,SUM(O5:O7)/SUM(S5:S7),"-")</f>
        <v>-</v>
      </c>
      <c r="V7" s="279" t="e">
        <f t="shared" si="4"/>
        <v>#DIV/0!</v>
      </c>
      <c r="W7" s="258"/>
      <c r="X7" s="258"/>
      <c r="Y7" s="258"/>
      <c r="Z7" s="258"/>
      <c r="AA7" s="258"/>
      <c r="AB7" s="258"/>
      <c r="AC7" s="258"/>
    </row>
    <row r="8" spans="1:29" ht="16.5" customHeight="1" x14ac:dyDescent="0.3">
      <c r="A8" s="257"/>
      <c r="B8" s="351"/>
      <c r="C8" s="351"/>
      <c r="D8" s="351"/>
      <c r="E8" s="268" t="s">
        <v>156</v>
      </c>
      <c r="F8" s="268">
        <f>COUNTIF(F12:F117,"nt")</f>
        <v>106</v>
      </c>
      <c r="G8" s="351"/>
      <c r="H8" s="351"/>
      <c r="I8" s="351"/>
      <c r="J8" s="351"/>
      <c r="K8" s="351"/>
      <c r="L8" s="351"/>
      <c r="M8" s="258"/>
      <c r="N8" s="280" t="s">
        <v>498</v>
      </c>
      <c r="O8" s="281">
        <f t="shared" ref="O8:S8" si="5">SUM(O5:O7)</f>
        <v>0</v>
      </c>
      <c r="P8" s="281">
        <f t="shared" si="5"/>
        <v>0</v>
      </c>
      <c r="Q8" s="281">
        <f t="shared" si="5"/>
        <v>0</v>
      </c>
      <c r="R8" s="281">
        <f t="shared" si="5"/>
        <v>106</v>
      </c>
      <c r="S8" s="282">
        <f t="shared" si="5"/>
        <v>0</v>
      </c>
      <c r="T8" s="278"/>
      <c r="U8" s="276"/>
      <c r="V8" s="276"/>
      <c r="W8" s="258"/>
      <c r="X8" s="258"/>
      <c r="Y8" s="258"/>
      <c r="Z8" s="258"/>
      <c r="AA8" s="258"/>
      <c r="AB8" s="258"/>
      <c r="AC8" s="258"/>
    </row>
    <row r="9" spans="1:29"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c r="V9" s="258"/>
      <c r="W9" s="258"/>
      <c r="X9" s="258"/>
      <c r="Y9" s="258"/>
      <c r="Z9" s="258"/>
      <c r="AA9" s="258"/>
      <c r="AB9" s="258"/>
      <c r="AC9" s="258"/>
    </row>
    <row r="10" spans="1:29"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c r="V10" s="258"/>
      <c r="W10" s="258"/>
      <c r="X10" s="258"/>
      <c r="Y10" s="258"/>
      <c r="Z10" s="258"/>
      <c r="AA10" s="258"/>
      <c r="AB10" s="258"/>
      <c r="AC10" s="258"/>
    </row>
    <row r="11" spans="1:29" ht="13.8" x14ac:dyDescent="0.3">
      <c r="A11" s="257"/>
      <c r="B11" s="219"/>
      <c r="C11" s="219"/>
      <c r="D11" s="219"/>
      <c r="E11" s="284"/>
      <c r="F11" s="219"/>
      <c r="G11" s="219"/>
      <c r="H11" s="285"/>
      <c r="I11" s="285"/>
      <c r="J11" s="285"/>
      <c r="K11" s="285"/>
      <c r="L11" s="285"/>
      <c r="M11" s="258"/>
      <c r="N11" s="258"/>
      <c r="O11" s="258"/>
      <c r="P11" s="258"/>
      <c r="Q11" s="258"/>
      <c r="R11" s="258"/>
      <c r="S11" s="258"/>
      <c r="T11" s="258"/>
      <c r="U11" s="258"/>
      <c r="V11" s="258"/>
      <c r="W11" s="258"/>
      <c r="X11" s="258"/>
      <c r="Y11" s="258"/>
      <c r="Z11" s="258"/>
      <c r="AA11" s="258"/>
      <c r="AB11" s="258"/>
      <c r="AC11" s="258"/>
    </row>
    <row r="12" spans="1:29"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113</v>
      </c>
      <c r="G12" s="276"/>
      <c r="H12" s="22"/>
      <c r="I12" s="22"/>
      <c r="J12" s="22"/>
      <c r="K12" s="22"/>
      <c r="L12" s="22"/>
      <c r="M12" s="258"/>
      <c r="N12" s="258"/>
      <c r="O12" s="258"/>
      <c r="P12" s="258"/>
      <c r="Q12" s="258"/>
      <c r="R12" s="258"/>
      <c r="S12" s="258"/>
      <c r="T12" s="258"/>
      <c r="U12" s="258"/>
      <c r="V12" s="258"/>
      <c r="W12" s="258"/>
      <c r="X12" s="258"/>
      <c r="Y12" s="258"/>
      <c r="Z12" s="258"/>
      <c r="AA12" s="258"/>
      <c r="AB12" s="258"/>
      <c r="AC12" s="258"/>
    </row>
    <row r="13" spans="1:29"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113</v>
      </c>
      <c r="G13" s="276"/>
      <c r="H13" s="22"/>
      <c r="I13" s="22"/>
      <c r="J13" s="22"/>
      <c r="K13" s="22"/>
      <c r="L13" s="22"/>
      <c r="M13" s="258"/>
      <c r="N13" s="258"/>
      <c r="O13" s="258"/>
      <c r="P13" s="258"/>
      <c r="Q13" s="258"/>
      <c r="R13" s="258"/>
      <c r="S13" s="258"/>
      <c r="T13" s="258"/>
      <c r="U13" s="258"/>
      <c r="V13" s="258"/>
      <c r="W13" s="258"/>
      <c r="X13" s="258"/>
      <c r="Y13" s="258"/>
      <c r="Z13" s="258"/>
      <c r="AA13" s="258"/>
      <c r="AB13" s="258"/>
      <c r="AC13" s="258"/>
    </row>
    <row r="14" spans="1:29"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113</v>
      </c>
      <c r="G14" s="276"/>
      <c r="H14" s="22"/>
      <c r="I14" s="22"/>
      <c r="J14" s="22"/>
      <c r="K14" s="22"/>
      <c r="L14" s="22"/>
      <c r="M14" s="258"/>
      <c r="N14" s="258"/>
      <c r="O14" s="258"/>
      <c r="P14" s="258"/>
      <c r="Q14" s="258"/>
      <c r="R14" s="258"/>
      <c r="S14" s="258"/>
      <c r="T14" s="258"/>
      <c r="U14" s="258"/>
      <c r="V14" s="258"/>
      <c r="W14" s="258"/>
      <c r="X14" s="258"/>
      <c r="Y14" s="258"/>
      <c r="Z14" s="258"/>
      <c r="AA14" s="258"/>
      <c r="AB14" s="258"/>
      <c r="AC14" s="258"/>
    </row>
    <row r="15" spans="1:29"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113</v>
      </c>
      <c r="G15" s="276"/>
      <c r="H15" s="22"/>
      <c r="I15" s="22"/>
      <c r="J15" s="22"/>
      <c r="K15" s="22"/>
      <c r="L15" s="22"/>
      <c r="M15" s="258"/>
      <c r="N15" s="258"/>
      <c r="O15" s="258"/>
      <c r="P15" s="258"/>
      <c r="Q15" s="258"/>
      <c r="R15" s="258"/>
      <c r="S15" s="258"/>
      <c r="T15" s="258"/>
      <c r="U15" s="258"/>
      <c r="V15" s="258"/>
      <c r="W15" s="258"/>
      <c r="X15" s="258"/>
      <c r="Y15" s="258"/>
      <c r="Z15" s="258"/>
      <c r="AA15" s="258"/>
      <c r="AB15" s="258"/>
      <c r="AC15" s="258"/>
    </row>
    <row r="16" spans="1:29"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113</v>
      </c>
      <c r="G16" s="276"/>
      <c r="H16" s="22"/>
      <c r="I16" s="22"/>
      <c r="J16" s="22"/>
      <c r="K16" s="22"/>
      <c r="L16" s="22"/>
      <c r="M16" s="258"/>
      <c r="N16" s="258"/>
      <c r="O16" s="258"/>
      <c r="P16" s="258"/>
      <c r="Q16" s="258"/>
      <c r="R16" s="258"/>
      <c r="S16" s="258"/>
      <c r="T16" s="258"/>
      <c r="U16" s="258"/>
      <c r="V16" s="258"/>
      <c r="W16" s="258"/>
      <c r="X16" s="258"/>
      <c r="Y16" s="258"/>
      <c r="Z16" s="258"/>
      <c r="AA16" s="258"/>
      <c r="AB16" s="258"/>
      <c r="AC16" s="258"/>
    </row>
    <row r="17" spans="1:29"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113</v>
      </c>
      <c r="G17" s="276"/>
      <c r="H17" s="22"/>
      <c r="I17" s="22"/>
      <c r="J17" s="22"/>
      <c r="K17" s="22"/>
      <c r="L17" s="22"/>
      <c r="M17" s="258"/>
      <c r="N17" s="258"/>
      <c r="O17" s="258"/>
      <c r="P17" s="258"/>
      <c r="Q17" s="258"/>
      <c r="R17" s="258"/>
      <c r="S17" s="258"/>
      <c r="T17" s="258"/>
      <c r="U17" s="258"/>
      <c r="V17" s="258"/>
      <c r="W17" s="258"/>
      <c r="X17" s="258"/>
      <c r="Y17" s="258"/>
      <c r="Z17" s="258"/>
      <c r="AA17" s="258"/>
      <c r="AB17" s="258"/>
      <c r="AC17" s="258"/>
    </row>
    <row r="18" spans="1:29"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113</v>
      </c>
      <c r="G18" s="276"/>
      <c r="H18" s="22"/>
      <c r="I18" s="22"/>
      <c r="J18" s="22"/>
      <c r="K18" s="22"/>
      <c r="L18" s="22"/>
      <c r="M18" s="293"/>
      <c r="N18" s="293"/>
      <c r="O18" s="293"/>
      <c r="P18" s="293"/>
      <c r="Q18" s="293"/>
      <c r="R18" s="293"/>
      <c r="S18" s="293"/>
      <c r="T18" s="293"/>
      <c r="U18" s="293"/>
      <c r="V18" s="293"/>
      <c r="W18" s="293"/>
      <c r="X18" s="293"/>
      <c r="Y18" s="293"/>
      <c r="Z18" s="293"/>
      <c r="AA18" s="293"/>
      <c r="AB18" s="293"/>
      <c r="AC18" s="293"/>
    </row>
    <row r="19" spans="1:29"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113</v>
      </c>
      <c r="G19" s="276"/>
      <c r="H19" s="22"/>
      <c r="I19" s="22"/>
      <c r="J19" s="22"/>
      <c r="K19" s="22"/>
      <c r="L19" s="22"/>
      <c r="M19" s="257"/>
      <c r="N19" s="257"/>
      <c r="O19" s="257"/>
      <c r="P19" s="257"/>
      <c r="Q19" s="257"/>
      <c r="R19" s="257"/>
      <c r="S19" s="294"/>
      <c r="T19" s="258"/>
      <c r="U19" s="258"/>
      <c r="V19" s="258"/>
      <c r="W19" s="258"/>
      <c r="X19" s="258"/>
      <c r="Y19" s="258"/>
      <c r="Z19" s="258"/>
      <c r="AA19" s="258"/>
      <c r="AB19" s="258"/>
      <c r="AC19" s="258"/>
    </row>
    <row r="20" spans="1:29"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113</v>
      </c>
      <c r="G20" s="276"/>
      <c r="H20" s="22"/>
      <c r="I20" s="22"/>
      <c r="J20" s="22"/>
      <c r="K20" s="22"/>
      <c r="L20" s="22"/>
      <c r="M20" s="258"/>
      <c r="N20" s="258"/>
      <c r="O20" s="258"/>
      <c r="P20" s="258"/>
      <c r="Q20" s="258"/>
      <c r="R20" s="258"/>
      <c r="S20" s="258"/>
      <c r="T20" s="258"/>
      <c r="U20" s="258"/>
      <c r="V20" s="258"/>
      <c r="W20" s="258"/>
      <c r="X20" s="258"/>
      <c r="Y20" s="258"/>
      <c r="Z20" s="258"/>
      <c r="AA20" s="258"/>
      <c r="AB20" s="258"/>
      <c r="AC20" s="258"/>
    </row>
    <row r="21" spans="1:29" ht="62.25" customHeight="1" x14ac:dyDescent="0.3">
      <c r="A21" s="390" t="s">
        <v>86</v>
      </c>
      <c r="B21" s="286" t="str">
        <f>Résultats!B22</f>
        <v>2.1</v>
      </c>
      <c r="C21" s="276" t="str">
        <f>Résultats!C22</f>
        <v>A</v>
      </c>
      <c r="D21" s="276">
        <f>Résultats!E22</f>
        <v>0</v>
      </c>
      <c r="E21" s="287" t="str">
        <f>Résultats!F22</f>
        <v>Chaque cadre a-t-il un titre de cadre ?</v>
      </c>
      <c r="F21" s="276" t="s">
        <v>113</v>
      </c>
      <c r="G21" s="276"/>
      <c r="H21" s="22"/>
      <c r="I21" s="22"/>
      <c r="J21" s="22"/>
      <c r="K21" s="22"/>
      <c r="L21" s="22"/>
      <c r="M21" s="258"/>
      <c r="N21" s="258"/>
      <c r="O21" s="258"/>
      <c r="P21" s="258"/>
      <c r="Q21" s="258"/>
      <c r="R21" s="258"/>
      <c r="S21" s="258"/>
      <c r="T21" s="258"/>
      <c r="U21" s="258"/>
      <c r="V21" s="258"/>
      <c r="W21" s="258"/>
      <c r="X21" s="258"/>
      <c r="Y21" s="258"/>
      <c r="Z21" s="258"/>
      <c r="AA21" s="258"/>
      <c r="AB21" s="258"/>
      <c r="AC21" s="258"/>
    </row>
    <row r="22" spans="1:29"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113</v>
      </c>
      <c r="G22" s="276"/>
      <c r="H22" s="22"/>
      <c r="I22" s="22"/>
      <c r="J22" s="22"/>
      <c r="K22" s="22"/>
      <c r="L22" s="22"/>
      <c r="M22" s="258"/>
      <c r="N22" s="258"/>
      <c r="O22" s="258"/>
      <c r="P22" s="258"/>
      <c r="Q22" s="258"/>
      <c r="R22" s="258"/>
      <c r="S22" s="258"/>
      <c r="T22" s="258"/>
      <c r="U22" s="258"/>
      <c r="V22" s="258"/>
      <c r="W22" s="258"/>
      <c r="X22" s="258"/>
      <c r="Y22" s="258"/>
      <c r="Z22" s="258"/>
      <c r="AA22" s="258"/>
      <c r="AB22" s="258"/>
      <c r="AC22" s="258"/>
    </row>
    <row r="23" spans="1:29"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113</v>
      </c>
      <c r="G23" s="276"/>
      <c r="H23" s="22"/>
      <c r="I23" s="22"/>
      <c r="J23" s="22"/>
      <c r="K23" s="22"/>
      <c r="L23" s="22"/>
      <c r="M23" s="258"/>
      <c r="N23" s="258"/>
      <c r="O23" s="258"/>
      <c r="P23" s="258"/>
      <c r="Q23" s="258"/>
      <c r="R23" s="258"/>
      <c r="S23" s="258"/>
      <c r="T23" s="258"/>
      <c r="U23" s="258"/>
      <c r="V23" s="258"/>
      <c r="W23" s="258"/>
      <c r="X23" s="258"/>
      <c r="Y23" s="258"/>
      <c r="Z23" s="258"/>
      <c r="AA23" s="258"/>
      <c r="AB23" s="258"/>
      <c r="AC23" s="258"/>
    </row>
    <row r="24" spans="1:29"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113</v>
      </c>
      <c r="G24" s="276"/>
      <c r="H24" s="22"/>
      <c r="I24" s="22"/>
      <c r="J24" s="22"/>
      <c r="K24" s="22"/>
      <c r="L24" s="22"/>
      <c r="M24" s="258"/>
      <c r="N24" s="258"/>
      <c r="O24" s="258"/>
      <c r="P24" s="258"/>
      <c r="Q24" s="258"/>
      <c r="R24" s="258"/>
      <c r="S24" s="258"/>
      <c r="T24" s="258"/>
      <c r="U24" s="258"/>
      <c r="V24" s="258"/>
      <c r="W24" s="258"/>
      <c r="X24" s="258"/>
      <c r="Y24" s="258"/>
      <c r="Z24" s="258"/>
      <c r="AA24" s="258"/>
      <c r="AB24" s="258"/>
      <c r="AC24" s="258"/>
    </row>
    <row r="25" spans="1:29"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113</v>
      </c>
      <c r="G25" s="276"/>
      <c r="H25" s="22"/>
      <c r="I25" s="22"/>
      <c r="J25" s="22"/>
      <c r="K25" s="22"/>
      <c r="L25" s="22"/>
      <c r="M25" s="258"/>
      <c r="N25" s="258"/>
      <c r="O25" s="258"/>
      <c r="P25" s="258"/>
      <c r="Q25" s="258"/>
      <c r="R25" s="258"/>
      <c r="S25" s="258"/>
      <c r="T25" s="258"/>
      <c r="U25" s="258"/>
      <c r="V25" s="258"/>
      <c r="W25" s="258"/>
      <c r="X25" s="258"/>
      <c r="Y25" s="258"/>
      <c r="Z25" s="258"/>
      <c r="AA25" s="258"/>
      <c r="AB25" s="258"/>
      <c r="AC25" s="258"/>
    </row>
    <row r="26" spans="1:29"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113</v>
      </c>
      <c r="G26" s="276"/>
      <c r="H26" s="22"/>
      <c r="I26" s="22"/>
      <c r="J26" s="22"/>
      <c r="K26" s="22"/>
      <c r="L26" s="22"/>
      <c r="M26" s="258"/>
      <c r="N26" s="258"/>
      <c r="O26" s="258"/>
      <c r="P26" s="258"/>
      <c r="Q26" s="258"/>
      <c r="R26" s="258"/>
      <c r="S26" s="258"/>
      <c r="T26" s="258"/>
      <c r="U26" s="258"/>
      <c r="V26" s="258"/>
      <c r="W26" s="258"/>
      <c r="X26" s="258"/>
      <c r="Y26" s="258"/>
      <c r="Z26" s="258"/>
      <c r="AA26" s="258"/>
      <c r="AB26" s="258"/>
      <c r="AC26" s="258"/>
    </row>
    <row r="27" spans="1:29"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113</v>
      </c>
      <c r="G27" s="276"/>
      <c r="H27" s="22"/>
      <c r="I27" s="22"/>
      <c r="J27" s="22"/>
      <c r="K27" s="22"/>
      <c r="L27" s="22"/>
      <c r="M27" s="258"/>
      <c r="N27" s="258"/>
      <c r="O27" s="258"/>
      <c r="P27" s="258"/>
      <c r="Q27" s="258"/>
      <c r="R27" s="258"/>
      <c r="S27" s="258"/>
      <c r="T27" s="258"/>
      <c r="U27" s="258"/>
      <c r="V27" s="258"/>
      <c r="W27" s="258"/>
      <c r="X27" s="258"/>
      <c r="Y27" s="258"/>
      <c r="Z27" s="258"/>
      <c r="AA27" s="258"/>
      <c r="AB27" s="258"/>
      <c r="AC27" s="258"/>
    </row>
    <row r="28" spans="1:29"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113</v>
      </c>
      <c r="G28" s="276"/>
      <c r="H28" s="22"/>
      <c r="I28" s="22"/>
      <c r="J28" s="22"/>
      <c r="K28" s="22"/>
      <c r="L28" s="22"/>
      <c r="M28" s="258"/>
      <c r="N28" s="258"/>
      <c r="O28" s="258"/>
      <c r="P28" s="258"/>
      <c r="Q28" s="258"/>
      <c r="R28" s="258"/>
      <c r="S28" s="258"/>
      <c r="T28" s="258"/>
      <c r="U28" s="258"/>
      <c r="V28" s="258"/>
      <c r="W28" s="258"/>
      <c r="X28" s="258"/>
      <c r="Y28" s="258"/>
      <c r="Z28" s="258"/>
      <c r="AA28" s="258"/>
      <c r="AB28" s="258"/>
      <c r="AC28" s="258"/>
    </row>
    <row r="29" spans="1:29"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113</v>
      </c>
      <c r="G29" s="276"/>
      <c r="H29" s="22"/>
      <c r="I29" s="22"/>
      <c r="J29" s="22"/>
      <c r="K29" s="22"/>
      <c r="L29" s="22"/>
      <c r="M29" s="258"/>
      <c r="N29" s="258"/>
      <c r="O29" s="258"/>
      <c r="P29" s="258"/>
      <c r="Q29" s="258"/>
      <c r="R29" s="258"/>
      <c r="S29" s="258"/>
      <c r="T29" s="258"/>
      <c r="U29" s="258"/>
      <c r="V29" s="258"/>
      <c r="W29" s="258"/>
      <c r="X29" s="258"/>
      <c r="Y29" s="258"/>
      <c r="Z29" s="258"/>
      <c r="AA29" s="258"/>
      <c r="AB29" s="258"/>
      <c r="AC29" s="258"/>
    </row>
    <row r="30" spans="1:29"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113</v>
      </c>
      <c r="G30" s="276"/>
      <c r="H30" s="22"/>
      <c r="I30" s="22"/>
      <c r="J30" s="22"/>
      <c r="K30" s="22"/>
      <c r="L30" s="22"/>
      <c r="M30" s="258"/>
      <c r="N30" s="258"/>
      <c r="O30" s="258"/>
      <c r="P30" s="258"/>
      <c r="Q30" s="258"/>
      <c r="R30" s="258"/>
      <c r="S30" s="258"/>
      <c r="T30" s="258"/>
      <c r="U30" s="258"/>
      <c r="V30" s="258"/>
      <c r="W30" s="258"/>
      <c r="X30" s="258"/>
      <c r="Y30" s="258"/>
      <c r="Z30" s="258"/>
      <c r="AA30" s="258"/>
      <c r="AB30" s="258"/>
      <c r="AC30" s="258"/>
    </row>
    <row r="31" spans="1:29"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113</v>
      </c>
      <c r="G31" s="276"/>
      <c r="H31" s="22"/>
      <c r="I31" s="22"/>
      <c r="J31" s="22"/>
      <c r="K31" s="22"/>
      <c r="L31" s="22"/>
      <c r="M31" s="258"/>
      <c r="N31" s="258"/>
      <c r="O31" s="258"/>
      <c r="P31" s="258"/>
      <c r="Q31" s="258"/>
      <c r="R31" s="258"/>
      <c r="S31" s="258"/>
      <c r="T31" s="258"/>
      <c r="U31" s="258"/>
      <c r="V31" s="258"/>
      <c r="W31" s="258"/>
      <c r="X31" s="258"/>
      <c r="Y31" s="258"/>
      <c r="Z31" s="258"/>
      <c r="AA31" s="258"/>
      <c r="AB31" s="258"/>
      <c r="AC31" s="258"/>
    </row>
    <row r="32" spans="1:29"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113</v>
      </c>
      <c r="G32" s="276"/>
      <c r="H32" s="22"/>
      <c r="I32" s="22"/>
      <c r="J32" s="22"/>
      <c r="K32" s="22"/>
      <c r="L32" s="22"/>
      <c r="M32" s="258"/>
      <c r="N32" s="258"/>
      <c r="O32" s="258"/>
      <c r="P32" s="258"/>
      <c r="Q32" s="258"/>
      <c r="R32" s="258"/>
      <c r="S32" s="258"/>
      <c r="T32" s="258"/>
      <c r="U32" s="258"/>
      <c r="V32" s="258"/>
      <c r="W32" s="258"/>
      <c r="X32" s="258"/>
      <c r="Y32" s="258"/>
      <c r="Z32" s="258"/>
      <c r="AA32" s="258"/>
      <c r="AB32" s="258"/>
      <c r="AC32" s="258"/>
    </row>
    <row r="33" spans="1:29"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113</v>
      </c>
      <c r="G33" s="276"/>
      <c r="H33" s="22"/>
      <c r="I33" s="22"/>
      <c r="J33" s="22"/>
      <c r="K33" s="22"/>
      <c r="L33" s="22"/>
      <c r="M33" s="258"/>
      <c r="N33" s="258"/>
      <c r="O33" s="258"/>
      <c r="P33" s="258"/>
      <c r="Q33" s="258"/>
      <c r="R33" s="258"/>
      <c r="S33" s="258"/>
      <c r="T33" s="258"/>
      <c r="U33" s="258"/>
      <c r="V33" s="258"/>
      <c r="W33" s="258"/>
      <c r="X33" s="258"/>
      <c r="Y33" s="258"/>
      <c r="Z33" s="258"/>
      <c r="AA33" s="258"/>
      <c r="AB33" s="258"/>
      <c r="AC33" s="258"/>
    </row>
    <row r="34" spans="1:29"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113</v>
      </c>
      <c r="G34" s="276"/>
      <c r="H34" s="22"/>
      <c r="I34" s="22"/>
      <c r="J34" s="22"/>
      <c r="K34" s="22"/>
      <c r="L34" s="22"/>
      <c r="M34" s="258"/>
      <c r="N34" s="258"/>
      <c r="O34" s="258"/>
      <c r="P34" s="258"/>
      <c r="Q34" s="258"/>
      <c r="R34" s="258"/>
      <c r="S34" s="258"/>
      <c r="T34" s="258"/>
      <c r="U34" s="258"/>
      <c r="V34" s="258"/>
      <c r="W34" s="258"/>
      <c r="X34" s="258"/>
      <c r="Y34" s="258"/>
      <c r="Z34" s="258"/>
      <c r="AA34" s="258"/>
      <c r="AB34" s="258"/>
      <c r="AC34" s="258"/>
    </row>
    <row r="35" spans="1:29"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113</v>
      </c>
      <c r="G35" s="276"/>
      <c r="H35" s="22"/>
      <c r="I35" s="22"/>
      <c r="J35" s="22"/>
      <c r="K35" s="22"/>
      <c r="L35" s="22"/>
      <c r="M35" s="258"/>
      <c r="N35" s="258"/>
      <c r="O35" s="258"/>
      <c r="P35" s="258"/>
      <c r="Q35" s="258"/>
      <c r="R35" s="258"/>
      <c r="S35" s="258"/>
      <c r="T35" s="258"/>
      <c r="U35" s="258"/>
      <c r="V35" s="258"/>
      <c r="W35" s="258"/>
      <c r="X35" s="258"/>
      <c r="Y35" s="258"/>
      <c r="Z35" s="258"/>
      <c r="AA35" s="258"/>
      <c r="AB35" s="258"/>
      <c r="AC35" s="258"/>
    </row>
    <row r="36" spans="1:29"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113</v>
      </c>
      <c r="G36" s="276"/>
      <c r="H36" s="22"/>
      <c r="I36" s="22"/>
      <c r="J36" s="22"/>
      <c r="K36" s="22"/>
      <c r="L36" s="22"/>
      <c r="M36" s="258"/>
      <c r="N36" s="258"/>
      <c r="O36" s="258"/>
      <c r="P36" s="258"/>
      <c r="Q36" s="258"/>
      <c r="R36" s="258"/>
      <c r="S36" s="258"/>
      <c r="T36" s="258"/>
      <c r="U36" s="258"/>
      <c r="V36" s="258"/>
      <c r="W36" s="258"/>
      <c r="X36" s="258"/>
      <c r="Y36" s="258"/>
      <c r="Z36" s="258"/>
      <c r="AA36" s="258"/>
      <c r="AB36" s="258"/>
      <c r="AC36" s="258"/>
    </row>
    <row r="37" spans="1:29"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113</v>
      </c>
      <c r="G37" s="276"/>
      <c r="H37" s="22"/>
      <c r="I37" s="22"/>
      <c r="J37" s="22"/>
      <c r="K37" s="22"/>
      <c r="L37" s="22"/>
      <c r="M37" s="258"/>
      <c r="N37" s="258"/>
      <c r="O37" s="258"/>
      <c r="P37" s="258"/>
      <c r="Q37" s="258"/>
      <c r="R37" s="258"/>
      <c r="S37" s="258"/>
      <c r="T37" s="258"/>
      <c r="U37" s="258"/>
      <c r="V37" s="258"/>
      <c r="W37" s="258"/>
      <c r="X37" s="258"/>
      <c r="Y37" s="258"/>
      <c r="Z37" s="258"/>
      <c r="AA37" s="258"/>
      <c r="AB37" s="258"/>
      <c r="AC37" s="258"/>
    </row>
    <row r="38" spans="1:29"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113</v>
      </c>
      <c r="G38" s="276"/>
      <c r="H38" s="22"/>
      <c r="I38" s="22"/>
      <c r="J38" s="22"/>
      <c r="K38" s="22"/>
      <c r="L38" s="22"/>
      <c r="M38" s="258"/>
      <c r="N38" s="258"/>
      <c r="O38" s="258"/>
      <c r="P38" s="258"/>
      <c r="Q38" s="258"/>
      <c r="R38" s="258"/>
      <c r="S38" s="258"/>
      <c r="T38" s="258"/>
      <c r="U38" s="258"/>
      <c r="V38" s="258"/>
      <c r="W38" s="258"/>
      <c r="X38" s="258"/>
      <c r="Y38" s="258"/>
      <c r="Z38" s="258"/>
      <c r="AA38" s="258"/>
      <c r="AB38" s="258"/>
      <c r="AC38" s="258"/>
    </row>
    <row r="39" spans="1:29"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113</v>
      </c>
      <c r="G39" s="276"/>
      <c r="H39" s="22"/>
      <c r="I39" s="22"/>
      <c r="J39" s="22"/>
      <c r="K39" s="22"/>
      <c r="L39" s="22"/>
      <c r="M39" s="258"/>
      <c r="N39" s="258"/>
      <c r="O39" s="258"/>
      <c r="P39" s="258"/>
      <c r="Q39" s="258"/>
      <c r="R39" s="258"/>
      <c r="S39" s="258"/>
      <c r="T39" s="258"/>
      <c r="U39" s="258"/>
      <c r="V39" s="258"/>
      <c r="W39" s="258"/>
      <c r="X39" s="258"/>
      <c r="Y39" s="258"/>
      <c r="Z39" s="258"/>
      <c r="AA39" s="258"/>
      <c r="AB39" s="258"/>
      <c r="AC39" s="258"/>
    </row>
    <row r="40" spans="1:29"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113</v>
      </c>
      <c r="G40" s="276"/>
      <c r="H40" s="22"/>
      <c r="I40" s="22"/>
      <c r="J40" s="22"/>
      <c r="K40" s="22"/>
      <c r="L40" s="22"/>
      <c r="M40" s="258"/>
      <c r="N40" s="258"/>
      <c r="O40" s="258"/>
      <c r="P40" s="258"/>
      <c r="Q40" s="258"/>
      <c r="R40" s="258"/>
      <c r="S40" s="258"/>
      <c r="T40" s="258"/>
      <c r="U40" s="258"/>
      <c r="V40" s="258"/>
      <c r="W40" s="258"/>
      <c r="X40" s="258"/>
      <c r="Y40" s="258"/>
      <c r="Z40" s="258"/>
      <c r="AA40" s="258"/>
      <c r="AB40" s="258"/>
      <c r="AC40" s="258"/>
    </row>
    <row r="41" spans="1:29"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113</v>
      </c>
      <c r="G41" s="276"/>
      <c r="H41" s="22"/>
      <c r="I41" s="22"/>
      <c r="J41" s="22"/>
      <c r="K41" s="22"/>
      <c r="L41" s="22"/>
      <c r="M41" s="258"/>
      <c r="N41" s="258"/>
      <c r="O41" s="258"/>
      <c r="P41" s="258"/>
      <c r="Q41" s="258"/>
      <c r="R41" s="258"/>
      <c r="S41" s="258"/>
      <c r="T41" s="258"/>
      <c r="U41" s="258"/>
      <c r="V41" s="258"/>
      <c r="W41" s="258"/>
      <c r="X41" s="258"/>
      <c r="Y41" s="258"/>
      <c r="Z41" s="258"/>
      <c r="AA41" s="258"/>
      <c r="AB41" s="258"/>
      <c r="AC41" s="258"/>
    </row>
    <row r="42" spans="1:29"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113</v>
      </c>
      <c r="G42" s="276"/>
      <c r="H42" s="22"/>
      <c r="I42" s="22"/>
      <c r="J42" s="22"/>
      <c r="K42" s="22"/>
      <c r="L42" s="22"/>
      <c r="M42" s="258"/>
      <c r="N42" s="258"/>
      <c r="O42" s="258"/>
      <c r="P42" s="258"/>
      <c r="Q42" s="258"/>
      <c r="R42" s="258"/>
      <c r="S42" s="258"/>
      <c r="T42" s="258"/>
      <c r="U42" s="258"/>
      <c r="V42" s="258"/>
      <c r="W42" s="258"/>
      <c r="X42" s="258"/>
      <c r="Y42" s="258"/>
      <c r="Z42" s="258"/>
      <c r="AA42" s="258"/>
      <c r="AB42" s="258"/>
      <c r="AC42" s="258"/>
    </row>
    <row r="43" spans="1:29"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113</v>
      </c>
      <c r="G43" s="276"/>
      <c r="H43" s="22"/>
      <c r="I43" s="22"/>
      <c r="J43" s="22"/>
      <c r="K43" s="22"/>
      <c r="L43" s="22"/>
      <c r="M43" s="258"/>
      <c r="N43" s="258"/>
      <c r="O43" s="258"/>
      <c r="P43" s="258"/>
      <c r="Q43" s="258"/>
      <c r="R43" s="258"/>
      <c r="S43" s="258"/>
      <c r="T43" s="258"/>
      <c r="U43" s="258"/>
      <c r="V43" s="258"/>
      <c r="W43" s="258"/>
      <c r="X43" s="258"/>
      <c r="Y43" s="258"/>
      <c r="Z43" s="258"/>
      <c r="AA43" s="258"/>
      <c r="AB43" s="258"/>
      <c r="AC43" s="258"/>
    </row>
    <row r="44" spans="1:29"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113</v>
      </c>
      <c r="G44" s="276"/>
      <c r="H44" s="22"/>
      <c r="I44" s="22"/>
      <c r="J44" s="22"/>
      <c r="K44" s="22"/>
      <c r="L44" s="22"/>
      <c r="M44" s="258"/>
      <c r="N44" s="258"/>
      <c r="O44" s="258"/>
      <c r="P44" s="258"/>
      <c r="Q44" s="258"/>
      <c r="R44" s="258"/>
      <c r="S44" s="258"/>
      <c r="T44" s="258"/>
      <c r="U44" s="258"/>
      <c r="V44" s="258"/>
      <c r="W44" s="258"/>
      <c r="X44" s="258"/>
      <c r="Y44" s="258"/>
      <c r="Z44" s="258"/>
      <c r="AA44" s="258"/>
      <c r="AB44" s="258"/>
      <c r="AC44" s="258"/>
    </row>
    <row r="45" spans="1:29"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113</v>
      </c>
      <c r="G45" s="276"/>
      <c r="H45" s="22"/>
      <c r="I45" s="22"/>
      <c r="J45" s="22"/>
      <c r="K45" s="22"/>
      <c r="L45" s="22"/>
      <c r="M45" s="258"/>
      <c r="N45" s="258"/>
      <c r="O45" s="258"/>
      <c r="P45" s="258"/>
      <c r="Q45" s="258"/>
      <c r="R45" s="258"/>
      <c r="S45" s="258"/>
      <c r="T45" s="258"/>
      <c r="U45" s="258"/>
      <c r="V45" s="258"/>
      <c r="W45" s="258"/>
      <c r="X45" s="258"/>
      <c r="Y45" s="258"/>
      <c r="Z45" s="258"/>
      <c r="AA45" s="258"/>
      <c r="AB45" s="258"/>
      <c r="AC45" s="258"/>
    </row>
    <row r="46" spans="1:29"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113</v>
      </c>
      <c r="G46" s="276"/>
      <c r="H46" s="22"/>
      <c r="I46" s="22"/>
      <c r="J46" s="22"/>
      <c r="K46" s="22"/>
      <c r="L46" s="22"/>
      <c r="M46" s="258"/>
      <c r="N46" s="258"/>
      <c r="O46" s="258"/>
      <c r="P46" s="258"/>
      <c r="Q46" s="258"/>
      <c r="R46" s="258"/>
      <c r="S46" s="258"/>
      <c r="T46" s="258"/>
      <c r="U46" s="258"/>
      <c r="V46" s="258"/>
      <c r="W46" s="258"/>
      <c r="X46" s="258"/>
      <c r="Y46" s="258"/>
      <c r="Z46" s="258"/>
      <c r="AA46" s="258"/>
      <c r="AB46" s="258"/>
      <c r="AC46" s="258"/>
    </row>
    <row r="47" spans="1:29"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113</v>
      </c>
      <c r="G47" s="276"/>
      <c r="H47" s="22"/>
      <c r="I47" s="22"/>
      <c r="J47" s="22"/>
      <c r="K47" s="22"/>
      <c r="L47" s="22"/>
      <c r="M47" s="258"/>
      <c r="N47" s="258"/>
      <c r="O47" s="258"/>
      <c r="P47" s="258"/>
      <c r="Q47" s="258"/>
      <c r="R47" s="258"/>
      <c r="S47" s="258"/>
      <c r="T47" s="258"/>
      <c r="U47" s="258"/>
      <c r="V47" s="258"/>
      <c r="W47" s="258"/>
      <c r="X47" s="258"/>
      <c r="Y47" s="258"/>
      <c r="Z47" s="258"/>
      <c r="AA47" s="258"/>
      <c r="AB47" s="258"/>
      <c r="AC47" s="258"/>
    </row>
    <row r="48" spans="1:29" ht="62.25" customHeight="1" x14ac:dyDescent="0.3">
      <c r="A48" s="352"/>
      <c r="B48" s="286" t="str">
        <f>Résultats!B49</f>
        <v>6.2</v>
      </c>
      <c r="C48" s="276" t="str">
        <f>Résultats!C49</f>
        <v>A</v>
      </c>
      <c r="D48" s="276" t="str">
        <f>Résultats!E49</f>
        <v>x</v>
      </c>
      <c r="E48" s="287" t="str">
        <f>Résultats!F49</f>
        <v>Dans chaque page web, chaque lien a-t-il un intitulé ?</v>
      </c>
      <c r="F48" s="276" t="s">
        <v>113</v>
      </c>
      <c r="G48" s="276"/>
      <c r="H48" s="22"/>
      <c r="I48" s="22"/>
      <c r="J48" s="22"/>
      <c r="K48" s="22"/>
      <c r="L48" s="22"/>
      <c r="M48" s="258"/>
      <c r="N48" s="258"/>
      <c r="O48" s="258"/>
      <c r="P48" s="258"/>
      <c r="Q48" s="258"/>
      <c r="R48" s="258"/>
      <c r="S48" s="258"/>
      <c r="T48" s="258"/>
      <c r="U48" s="258"/>
      <c r="V48" s="258"/>
      <c r="W48" s="258"/>
      <c r="X48" s="258"/>
      <c r="Y48" s="258"/>
      <c r="Z48" s="258"/>
      <c r="AA48" s="258"/>
      <c r="AB48" s="258"/>
      <c r="AC48" s="258"/>
    </row>
    <row r="49" spans="1:29"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113</v>
      </c>
      <c r="G49" s="276"/>
      <c r="H49" s="22"/>
      <c r="I49" s="22"/>
      <c r="J49" s="22"/>
      <c r="K49" s="22"/>
      <c r="L49" s="22"/>
      <c r="M49" s="258"/>
      <c r="N49" s="258"/>
      <c r="O49" s="258"/>
      <c r="P49" s="258"/>
      <c r="Q49" s="258"/>
      <c r="R49" s="258"/>
      <c r="S49" s="258"/>
      <c r="T49" s="258"/>
      <c r="U49" s="258"/>
      <c r="V49" s="258"/>
      <c r="W49" s="258"/>
      <c r="X49" s="258"/>
      <c r="Y49" s="258"/>
      <c r="Z49" s="258"/>
      <c r="AA49" s="258"/>
      <c r="AB49" s="258"/>
      <c r="AC49" s="258"/>
    </row>
    <row r="50" spans="1:29"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113</v>
      </c>
      <c r="G50" s="276"/>
      <c r="H50" s="22"/>
      <c r="I50" s="22"/>
      <c r="J50" s="22"/>
      <c r="K50" s="22"/>
      <c r="L50" s="22"/>
      <c r="M50" s="258"/>
      <c r="N50" s="258"/>
      <c r="O50" s="258"/>
      <c r="P50" s="258"/>
      <c r="Q50" s="258"/>
      <c r="R50" s="258"/>
      <c r="S50" s="258"/>
      <c r="T50" s="258"/>
      <c r="U50" s="258"/>
      <c r="V50" s="258"/>
      <c r="W50" s="258"/>
      <c r="X50" s="258"/>
      <c r="Y50" s="258"/>
      <c r="Z50" s="258"/>
      <c r="AA50" s="258"/>
      <c r="AB50" s="258"/>
      <c r="AC50" s="258"/>
    </row>
    <row r="51" spans="1:29"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113</v>
      </c>
      <c r="G51" s="276"/>
      <c r="H51" s="22"/>
      <c r="I51" s="22"/>
      <c r="J51" s="22"/>
      <c r="K51" s="22"/>
      <c r="L51" s="22"/>
      <c r="M51" s="258"/>
      <c r="N51" s="258"/>
      <c r="O51" s="258"/>
      <c r="P51" s="258"/>
      <c r="Q51" s="258"/>
      <c r="R51" s="258"/>
      <c r="S51" s="258"/>
      <c r="T51" s="258"/>
      <c r="U51" s="258"/>
      <c r="V51" s="258"/>
      <c r="W51" s="258"/>
      <c r="X51" s="258"/>
      <c r="Y51" s="258"/>
      <c r="Z51" s="258"/>
      <c r="AA51" s="258"/>
      <c r="AB51" s="258"/>
      <c r="AC51" s="258"/>
    </row>
    <row r="52" spans="1:29"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113</v>
      </c>
      <c r="G52" s="276"/>
      <c r="H52" s="22"/>
      <c r="I52" s="22"/>
      <c r="J52" s="22"/>
      <c r="K52" s="22"/>
      <c r="L52" s="22"/>
      <c r="M52" s="258"/>
      <c r="N52" s="258"/>
      <c r="O52" s="258"/>
      <c r="P52" s="258"/>
      <c r="Q52" s="258"/>
      <c r="R52" s="258"/>
      <c r="S52" s="258"/>
      <c r="T52" s="258"/>
      <c r="U52" s="258"/>
      <c r="V52" s="258"/>
      <c r="W52" s="258"/>
      <c r="X52" s="258"/>
      <c r="Y52" s="258"/>
      <c r="Z52" s="258"/>
      <c r="AA52" s="258"/>
      <c r="AB52" s="258"/>
      <c r="AC52" s="258"/>
    </row>
    <row r="53" spans="1:29"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113</v>
      </c>
      <c r="G53" s="276"/>
      <c r="H53" s="22"/>
      <c r="I53" s="22"/>
      <c r="J53" s="22"/>
      <c r="K53" s="22"/>
      <c r="L53" s="22"/>
      <c r="M53" s="258"/>
      <c r="N53" s="258"/>
      <c r="O53" s="258"/>
      <c r="P53" s="258"/>
      <c r="Q53" s="258"/>
      <c r="R53" s="258"/>
      <c r="S53" s="258"/>
      <c r="T53" s="258"/>
      <c r="U53" s="258"/>
      <c r="V53" s="258"/>
      <c r="W53" s="258"/>
      <c r="X53" s="258"/>
      <c r="Y53" s="258"/>
      <c r="Z53" s="258"/>
      <c r="AA53" s="258"/>
      <c r="AB53" s="258"/>
      <c r="AC53" s="258"/>
    </row>
    <row r="54" spans="1:29"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113</v>
      </c>
      <c r="G54" s="276"/>
      <c r="H54" s="22"/>
      <c r="I54" s="22"/>
      <c r="J54" s="22"/>
      <c r="K54" s="22"/>
      <c r="L54" s="291" t="s">
        <v>504</v>
      </c>
      <c r="M54" s="258"/>
      <c r="N54" s="258"/>
      <c r="O54" s="258"/>
      <c r="P54" s="258"/>
      <c r="Q54" s="258"/>
      <c r="R54" s="258"/>
      <c r="S54" s="258"/>
      <c r="T54" s="258"/>
      <c r="U54" s="258"/>
      <c r="V54" s="258"/>
      <c r="W54" s="258"/>
      <c r="X54" s="258"/>
      <c r="Y54" s="258"/>
      <c r="Z54" s="258"/>
      <c r="AA54" s="258"/>
      <c r="AB54" s="258"/>
      <c r="AC54" s="258"/>
    </row>
    <row r="55" spans="1:29"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113</v>
      </c>
      <c r="G55" s="276"/>
      <c r="H55" s="22"/>
      <c r="I55" s="22"/>
      <c r="J55" s="22"/>
      <c r="K55" s="22"/>
      <c r="L55" s="291" t="s">
        <v>504</v>
      </c>
      <c r="M55" s="258"/>
      <c r="N55" s="258"/>
      <c r="O55" s="258"/>
      <c r="P55" s="258"/>
      <c r="Q55" s="258"/>
      <c r="R55" s="258"/>
      <c r="S55" s="258"/>
      <c r="T55" s="258"/>
      <c r="U55" s="258"/>
      <c r="V55" s="258"/>
      <c r="W55" s="258"/>
      <c r="X55" s="258"/>
      <c r="Y55" s="258"/>
      <c r="Z55" s="258"/>
      <c r="AA55" s="258"/>
      <c r="AB55" s="258"/>
      <c r="AC55" s="258"/>
    </row>
    <row r="56" spans="1:29"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113</v>
      </c>
      <c r="G56" s="276"/>
      <c r="H56" s="22"/>
      <c r="I56" s="22"/>
      <c r="J56" s="22"/>
      <c r="K56" s="22"/>
      <c r="L56" s="22"/>
      <c r="M56" s="258"/>
      <c r="N56" s="258"/>
      <c r="O56" s="258"/>
      <c r="P56" s="258"/>
      <c r="Q56" s="258"/>
      <c r="R56" s="258"/>
      <c r="S56" s="258"/>
      <c r="T56" s="258"/>
      <c r="U56" s="258"/>
      <c r="V56" s="258"/>
      <c r="W56" s="258"/>
      <c r="X56" s="258"/>
      <c r="Y56" s="258"/>
      <c r="Z56" s="258"/>
      <c r="AA56" s="258"/>
      <c r="AB56" s="258"/>
      <c r="AC56" s="258"/>
    </row>
    <row r="57" spans="1:29"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113</v>
      </c>
      <c r="G57" s="276"/>
      <c r="H57" s="22"/>
      <c r="I57" s="22"/>
      <c r="J57" s="22"/>
      <c r="K57" s="22"/>
      <c r="L57" s="22"/>
      <c r="M57" s="258"/>
      <c r="N57" s="258"/>
      <c r="O57" s="258"/>
      <c r="P57" s="258"/>
      <c r="Q57" s="258"/>
      <c r="R57" s="258"/>
      <c r="S57" s="258"/>
      <c r="T57" s="258"/>
      <c r="U57" s="258"/>
      <c r="V57" s="258"/>
      <c r="W57" s="258"/>
      <c r="X57" s="258"/>
      <c r="Y57" s="258"/>
      <c r="Z57" s="258"/>
      <c r="AA57" s="258"/>
      <c r="AB57" s="258"/>
      <c r="AC57" s="258"/>
    </row>
    <row r="58" spans="1:29" ht="62.25" customHeight="1" x14ac:dyDescent="0.3">
      <c r="A58" s="351"/>
      <c r="B58" s="292" t="str">
        <f>Résultats!B59</f>
        <v>8.5</v>
      </c>
      <c r="C58" s="276" t="str">
        <f>Résultats!C59</f>
        <v>A</v>
      </c>
      <c r="D58" s="276" t="str">
        <f>Résultats!E59</f>
        <v>x</v>
      </c>
      <c r="E58" s="287" t="str">
        <f>Résultats!F59</f>
        <v>Chaque page web a-t-elle un titre de page ?</v>
      </c>
      <c r="F58" s="276" t="s">
        <v>113</v>
      </c>
      <c r="G58" s="276"/>
      <c r="H58" s="22"/>
      <c r="I58" s="22"/>
      <c r="J58" s="22"/>
      <c r="K58" s="22"/>
      <c r="L58" s="22"/>
      <c r="M58" s="258"/>
      <c r="N58" s="258"/>
      <c r="O58" s="258"/>
      <c r="P58" s="258"/>
      <c r="Q58" s="258"/>
      <c r="R58" s="258"/>
      <c r="S58" s="258"/>
      <c r="T58" s="258"/>
      <c r="U58" s="258"/>
      <c r="V58" s="258"/>
      <c r="W58" s="258"/>
      <c r="X58" s="258"/>
      <c r="Y58" s="258"/>
      <c r="Z58" s="258"/>
      <c r="AA58" s="258"/>
      <c r="AB58" s="258"/>
      <c r="AC58" s="258"/>
    </row>
    <row r="59" spans="1:29"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113</v>
      </c>
      <c r="G59" s="276"/>
      <c r="H59" s="22"/>
      <c r="I59" s="22"/>
      <c r="J59" s="22"/>
      <c r="K59" s="22"/>
      <c r="L59" s="22"/>
      <c r="M59" s="258"/>
      <c r="N59" s="258"/>
      <c r="O59" s="258"/>
      <c r="P59" s="258"/>
      <c r="Q59" s="258"/>
      <c r="R59" s="258"/>
      <c r="S59" s="258"/>
      <c r="T59" s="258"/>
      <c r="U59" s="258"/>
      <c r="V59" s="258"/>
      <c r="W59" s="258"/>
      <c r="X59" s="258"/>
      <c r="Y59" s="258"/>
      <c r="Z59" s="258"/>
      <c r="AA59" s="258"/>
      <c r="AB59" s="258"/>
      <c r="AC59" s="258"/>
    </row>
    <row r="60" spans="1:29"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113</v>
      </c>
      <c r="G60" s="276"/>
      <c r="H60" s="22"/>
      <c r="I60" s="22"/>
      <c r="J60" s="22"/>
      <c r="K60" s="22"/>
      <c r="L60" s="22"/>
      <c r="M60" s="258"/>
      <c r="N60" s="258"/>
      <c r="O60" s="258"/>
      <c r="P60" s="258"/>
      <c r="Q60" s="258"/>
      <c r="R60" s="258"/>
      <c r="S60" s="258"/>
      <c r="T60" s="258"/>
      <c r="U60" s="258"/>
      <c r="V60" s="258"/>
      <c r="W60" s="258"/>
      <c r="X60" s="258"/>
      <c r="Y60" s="258"/>
      <c r="Z60" s="258"/>
      <c r="AA60" s="258"/>
      <c r="AB60" s="258"/>
      <c r="AC60" s="258"/>
    </row>
    <row r="61" spans="1:29"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113</v>
      </c>
      <c r="G61" s="276"/>
      <c r="H61" s="22"/>
      <c r="I61" s="22"/>
      <c r="J61" s="22"/>
      <c r="K61" s="22"/>
      <c r="L61" s="22"/>
      <c r="M61" s="258"/>
      <c r="N61" s="258"/>
      <c r="O61" s="258"/>
      <c r="P61" s="258"/>
      <c r="Q61" s="258"/>
      <c r="R61" s="258"/>
      <c r="S61" s="258"/>
      <c r="T61" s="258"/>
      <c r="U61" s="258"/>
      <c r="V61" s="258"/>
      <c r="W61" s="258"/>
      <c r="X61" s="258"/>
      <c r="Y61" s="258"/>
      <c r="Z61" s="258"/>
      <c r="AA61" s="258"/>
      <c r="AB61" s="258"/>
      <c r="AC61" s="258"/>
    </row>
    <row r="62" spans="1:29"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113</v>
      </c>
      <c r="G62" s="276"/>
      <c r="H62" s="22"/>
      <c r="I62" s="22"/>
      <c r="J62" s="22"/>
      <c r="K62" s="22"/>
      <c r="L62" s="22"/>
      <c r="M62" s="258"/>
      <c r="N62" s="258"/>
      <c r="O62" s="258"/>
      <c r="P62" s="258"/>
      <c r="Q62" s="258"/>
      <c r="R62" s="258"/>
      <c r="S62" s="258"/>
      <c r="T62" s="258"/>
      <c r="U62" s="258"/>
      <c r="V62" s="258"/>
      <c r="W62" s="258"/>
      <c r="X62" s="258"/>
      <c r="Y62" s="258"/>
      <c r="Z62" s="258"/>
      <c r="AA62" s="258"/>
      <c r="AB62" s="258"/>
      <c r="AC62" s="258"/>
    </row>
    <row r="63" spans="1:29"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113</v>
      </c>
      <c r="G63" s="276"/>
      <c r="H63" s="22"/>
      <c r="I63" s="22"/>
      <c r="J63" s="22"/>
      <c r="K63" s="22"/>
      <c r="L63" s="22"/>
      <c r="M63" s="258"/>
      <c r="N63" s="258"/>
      <c r="O63" s="258"/>
      <c r="P63" s="258"/>
      <c r="Q63" s="258"/>
      <c r="R63" s="258"/>
      <c r="S63" s="258"/>
      <c r="T63" s="258"/>
      <c r="U63" s="258"/>
      <c r="V63" s="258"/>
      <c r="W63" s="258"/>
      <c r="X63" s="258"/>
      <c r="Y63" s="258"/>
      <c r="Z63" s="258"/>
      <c r="AA63" s="258"/>
      <c r="AB63" s="258"/>
      <c r="AC63" s="258"/>
    </row>
    <row r="64" spans="1:29"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113</v>
      </c>
      <c r="G64" s="276"/>
      <c r="H64" s="22"/>
      <c r="I64" s="22"/>
      <c r="J64" s="22"/>
      <c r="K64" s="22"/>
      <c r="L64" s="22"/>
      <c r="M64" s="258"/>
      <c r="N64" s="258"/>
      <c r="O64" s="258"/>
      <c r="P64" s="258"/>
      <c r="Q64" s="258"/>
      <c r="R64" s="258"/>
      <c r="S64" s="258"/>
      <c r="T64" s="258"/>
      <c r="U64" s="258"/>
      <c r="V64" s="258"/>
      <c r="W64" s="258"/>
      <c r="X64" s="258"/>
      <c r="Y64" s="258"/>
      <c r="Z64" s="258"/>
      <c r="AA64" s="258"/>
      <c r="AB64" s="258"/>
      <c r="AC64" s="258"/>
    </row>
    <row r="65" spans="1:29"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113</v>
      </c>
      <c r="G65" s="276"/>
      <c r="H65" s="22"/>
      <c r="I65" s="22"/>
      <c r="J65" s="22"/>
      <c r="K65" s="22"/>
      <c r="L65" s="22"/>
      <c r="M65" s="258"/>
      <c r="N65" s="258"/>
      <c r="O65" s="258"/>
      <c r="P65" s="258"/>
      <c r="Q65" s="258"/>
      <c r="R65" s="258"/>
      <c r="S65" s="258"/>
      <c r="T65" s="258"/>
      <c r="U65" s="258"/>
      <c r="V65" s="258"/>
      <c r="W65" s="258"/>
      <c r="X65" s="258"/>
      <c r="Y65" s="258"/>
      <c r="Z65" s="258"/>
      <c r="AA65" s="258"/>
      <c r="AB65" s="258"/>
      <c r="AC65" s="258"/>
    </row>
    <row r="66" spans="1:29"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113</v>
      </c>
      <c r="G66" s="276"/>
      <c r="H66" s="22"/>
      <c r="I66" s="22"/>
      <c r="J66" s="22"/>
      <c r="K66" s="22"/>
      <c r="L66" s="22"/>
      <c r="M66" s="258"/>
      <c r="N66" s="258"/>
      <c r="O66" s="258"/>
      <c r="P66" s="258"/>
      <c r="Q66" s="258"/>
      <c r="R66" s="258"/>
      <c r="S66" s="258"/>
      <c r="T66" s="258"/>
      <c r="U66" s="258"/>
      <c r="V66" s="258"/>
      <c r="W66" s="258"/>
      <c r="X66" s="258"/>
      <c r="Y66" s="258"/>
      <c r="Z66" s="258"/>
      <c r="AA66" s="258"/>
      <c r="AB66" s="258"/>
      <c r="AC66" s="258"/>
    </row>
    <row r="67" spans="1:29"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113</v>
      </c>
      <c r="G67" s="276"/>
      <c r="H67" s="22"/>
      <c r="I67" s="22"/>
      <c r="J67" s="22"/>
      <c r="K67" s="22"/>
      <c r="L67" s="22"/>
      <c r="M67" s="258"/>
      <c r="N67" s="258"/>
      <c r="O67" s="258"/>
      <c r="P67" s="258"/>
      <c r="Q67" s="258"/>
      <c r="R67" s="258"/>
      <c r="S67" s="258"/>
      <c r="T67" s="258"/>
      <c r="U67" s="258"/>
      <c r="V67" s="258"/>
      <c r="W67" s="258"/>
      <c r="X67" s="258"/>
      <c r="Y67" s="258"/>
      <c r="Z67" s="258"/>
      <c r="AA67" s="258"/>
      <c r="AB67" s="258"/>
      <c r="AC67" s="258"/>
    </row>
    <row r="68" spans="1:29"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113</v>
      </c>
      <c r="G68" s="276"/>
      <c r="H68" s="22"/>
      <c r="I68" s="22"/>
      <c r="J68" s="22"/>
      <c r="K68" s="22"/>
      <c r="L68" s="22"/>
      <c r="M68" s="258"/>
      <c r="N68" s="258"/>
      <c r="O68" s="258"/>
      <c r="P68" s="258"/>
      <c r="Q68" s="258"/>
      <c r="R68" s="258"/>
      <c r="S68" s="258"/>
      <c r="T68" s="258"/>
      <c r="U68" s="258"/>
      <c r="V68" s="258"/>
      <c r="W68" s="258"/>
      <c r="X68" s="258"/>
      <c r="Y68" s="258"/>
      <c r="Z68" s="258"/>
      <c r="AA68" s="258"/>
      <c r="AB68" s="258"/>
      <c r="AC68" s="258"/>
    </row>
    <row r="69" spans="1:29"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113</v>
      </c>
      <c r="G69" s="276"/>
      <c r="H69" s="22"/>
      <c r="I69" s="22"/>
      <c r="J69" s="22"/>
      <c r="K69" s="22"/>
      <c r="L69" s="22"/>
      <c r="M69" s="258"/>
      <c r="N69" s="258"/>
      <c r="O69" s="258"/>
      <c r="P69" s="258"/>
      <c r="Q69" s="258"/>
      <c r="R69" s="258"/>
      <c r="S69" s="258"/>
      <c r="T69" s="258"/>
      <c r="U69" s="258"/>
      <c r="V69" s="258"/>
      <c r="W69" s="258"/>
      <c r="X69" s="258"/>
      <c r="Y69" s="258"/>
      <c r="Z69" s="258"/>
      <c r="AA69" s="258"/>
      <c r="AB69" s="258"/>
      <c r="AC69" s="258"/>
    </row>
    <row r="70" spans="1:29"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113</v>
      </c>
      <c r="G70" s="276"/>
      <c r="H70" s="22"/>
      <c r="I70" s="22"/>
      <c r="J70" s="22"/>
      <c r="K70" s="22"/>
      <c r="L70" s="22"/>
      <c r="M70" s="258"/>
      <c r="N70" s="258"/>
      <c r="O70" s="258"/>
      <c r="P70" s="258"/>
      <c r="Q70" s="258"/>
      <c r="R70" s="258"/>
      <c r="S70" s="258"/>
      <c r="T70" s="258"/>
      <c r="U70" s="258"/>
      <c r="V70" s="258"/>
      <c r="W70" s="258"/>
      <c r="X70" s="258"/>
      <c r="Y70" s="258"/>
      <c r="Z70" s="258"/>
      <c r="AA70" s="258"/>
      <c r="AB70" s="258"/>
      <c r="AC70" s="258"/>
    </row>
    <row r="71" spans="1:29"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113</v>
      </c>
      <c r="G71" s="276"/>
      <c r="H71" s="22"/>
      <c r="I71" s="22"/>
      <c r="J71" s="22"/>
      <c r="K71" s="22"/>
      <c r="L71" s="22"/>
      <c r="M71" s="258"/>
      <c r="N71" s="258"/>
      <c r="O71" s="258"/>
      <c r="P71" s="258"/>
      <c r="Q71" s="258"/>
      <c r="R71" s="258"/>
      <c r="S71" s="258"/>
      <c r="T71" s="258"/>
      <c r="U71" s="258"/>
      <c r="V71" s="258"/>
      <c r="W71" s="258"/>
      <c r="X71" s="258"/>
      <c r="Y71" s="258"/>
      <c r="Z71" s="258"/>
      <c r="AA71" s="258"/>
      <c r="AB71" s="258"/>
      <c r="AC71" s="258"/>
    </row>
    <row r="72" spans="1:29"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113</v>
      </c>
      <c r="G72" s="276"/>
      <c r="H72" s="22"/>
      <c r="I72" s="22"/>
      <c r="J72" s="22"/>
      <c r="K72" s="22"/>
      <c r="L72" s="22"/>
      <c r="M72" s="258"/>
      <c r="N72" s="258"/>
      <c r="O72" s="258"/>
      <c r="P72" s="258"/>
      <c r="Q72" s="258"/>
      <c r="R72" s="258"/>
      <c r="S72" s="258"/>
      <c r="T72" s="258"/>
      <c r="U72" s="258"/>
      <c r="V72" s="258"/>
      <c r="W72" s="258"/>
      <c r="X72" s="258"/>
      <c r="Y72" s="258"/>
      <c r="Z72" s="258"/>
      <c r="AA72" s="258"/>
      <c r="AB72" s="258"/>
      <c r="AC72" s="258"/>
    </row>
    <row r="73" spans="1:29"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113</v>
      </c>
      <c r="G73" s="276"/>
      <c r="H73" s="22"/>
      <c r="I73" s="22"/>
      <c r="J73" s="22"/>
      <c r="K73" s="22"/>
      <c r="L73" s="22"/>
      <c r="M73" s="258"/>
      <c r="N73" s="258"/>
      <c r="O73" s="258"/>
      <c r="P73" s="258"/>
      <c r="Q73" s="258"/>
      <c r="R73" s="258"/>
      <c r="S73" s="258"/>
      <c r="T73" s="258"/>
      <c r="U73" s="258"/>
      <c r="V73" s="258"/>
      <c r="W73" s="258"/>
      <c r="X73" s="258"/>
      <c r="Y73" s="258"/>
      <c r="Z73" s="258"/>
      <c r="AA73" s="258"/>
      <c r="AB73" s="258"/>
      <c r="AC73" s="258"/>
    </row>
    <row r="74" spans="1:29"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113</v>
      </c>
      <c r="G74" s="276"/>
      <c r="H74" s="22"/>
      <c r="I74" s="22"/>
      <c r="J74" s="22"/>
      <c r="K74" s="22"/>
      <c r="L74" s="22"/>
      <c r="M74" s="258"/>
      <c r="N74" s="258"/>
      <c r="O74" s="258"/>
      <c r="P74" s="258"/>
      <c r="Q74" s="258"/>
      <c r="R74" s="258"/>
      <c r="S74" s="258"/>
      <c r="T74" s="258"/>
      <c r="U74" s="258"/>
      <c r="V74" s="258"/>
      <c r="W74" s="258"/>
      <c r="X74" s="258"/>
      <c r="Y74" s="258"/>
      <c r="Z74" s="258"/>
      <c r="AA74" s="258"/>
      <c r="AB74" s="258"/>
      <c r="AC74" s="258"/>
    </row>
    <row r="75" spans="1:29"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113</v>
      </c>
      <c r="G75" s="276"/>
      <c r="H75" s="22"/>
      <c r="I75" s="22"/>
      <c r="J75" s="22"/>
      <c r="K75" s="22"/>
      <c r="L75" s="22"/>
      <c r="M75" s="258"/>
      <c r="N75" s="258"/>
      <c r="O75" s="258"/>
      <c r="P75" s="258"/>
      <c r="Q75" s="258"/>
      <c r="R75" s="258"/>
      <c r="S75" s="258"/>
      <c r="T75" s="258"/>
      <c r="U75" s="258"/>
      <c r="V75" s="258"/>
      <c r="W75" s="258"/>
      <c r="X75" s="258"/>
      <c r="Y75" s="258"/>
      <c r="Z75" s="258"/>
      <c r="AA75" s="258"/>
      <c r="AB75" s="258"/>
      <c r="AC75" s="258"/>
    </row>
    <row r="76" spans="1:29"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113</v>
      </c>
      <c r="G76" s="276"/>
      <c r="H76" s="22"/>
      <c r="I76" s="22"/>
      <c r="J76" s="22"/>
      <c r="K76" s="22"/>
      <c r="L76" s="22"/>
      <c r="M76" s="258"/>
      <c r="N76" s="258"/>
      <c r="O76" s="258"/>
      <c r="P76" s="258"/>
      <c r="Q76" s="258"/>
      <c r="R76" s="258"/>
      <c r="S76" s="258"/>
      <c r="T76" s="258"/>
      <c r="U76" s="258"/>
      <c r="V76" s="258"/>
      <c r="W76" s="258"/>
      <c r="X76" s="258"/>
      <c r="Y76" s="258"/>
      <c r="Z76" s="258"/>
      <c r="AA76" s="258"/>
      <c r="AB76" s="258"/>
      <c r="AC76" s="258"/>
    </row>
    <row r="77" spans="1:29"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113</v>
      </c>
      <c r="G77" s="276"/>
      <c r="H77" s="22"/>
      <c r="I77" s="22"/>
      <c r="J77" s="22"/>
      <c r="K77" s="22"/>
      <c r="L77" s="22"/>
      <c r="M77" s="258"/>
      <c r="N77" s="258"/>
      <c r="O77" s="258"/>
      <c r="P77" s="258"/>
      <c r="Q77" s="258"/>
      <c r="R77" s="258"/>
      <c r="S77" s="258"/>
      <c r="T77" s="258"/>
      <c r="U77" s="258"/>
      <c r="V77" s="258"/>
      <c r="W77" s="258"/>
      <c r="X77" s="258"/>
      <c r="Y77" s="258"/>
      <c r="Z77" s="258"/>
      <c r="AA77" s="258"/>
      <c r="AB77" s="258"/>
      <c r="AC77" s="258"/>
    </row>
    <row r="78" spans="1:29"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113</v>
      </c>
      <c r="G78" s="276"/>
      <c r="H78" s="22"/>
      <c r="I78" s="22"/>
      <c r="J78" s="22"/>
      <c r="K78" s="22"/>
      <c r="L78" s="22"/>
      <c r="M78" s="258"/>
      <c r="N78" s="258"/>
      <c r="O78" s="258"/>
      <c r="P78" s="258"/>
      <c r="Q78" s="258"/>
      <c r="R78" s="258"/>
      <c r="S78" s="258"/>
      <c r="T78" s="258"/>
      <c r="U78" s="258"/>
      <c r="V78" s="258"/>
      <c r="W78" s="258"/>
      <c r="X78" s="258"/>
      <c r="Y78" s="258"/>
      <c r="Z78" s="258"/>
      <c r="AA78" s="258"/>
      <c r="AB78" s="258"/>
      <c r="AC78" s="258"/>
    </row>
    <row r="79" spans="1:29"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113</v>
      </c>
      <c r="G79" s="276"/>
      <c r="H79" s="22"/>
      <c r="I79" s="22"/>
      <c r="J79" s="22"/>
      <c r="K79" s="22"/>
      <c r="L79" s="22"/>
      <c r="M79" s="258"/>
      <c r="N79" s="258"/>
      <c r="O79" s="258"/>
      <c r="P79" s="258"/>
      <c r="Q79" s="258"/>
      <c r="R79" s="258"/>
      <c r="S79" s="258"/>
      <c r="T79" s="258"/>
      <c r="U79" s="258"/>
      <c r="V79" s="258"/>
      <c r="W79" s="258"/>
      <c r="X79" s="258"/>
      <c r="Y79" s="258"/>
      <c r="Z79" s="258"/>
      <c r="AA79" s="258"/>
      <c r="AB79" s="258"/>
      <c r="AC79" s="258"/>
    </row>
    <row r="80" spans="1:29"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113</v>
      </c>
      <c r="G80" s="276"/>
      <c r="H80" s="22"/>
      <c r="I80" s="22"/>
      <c r="J80" s="22"/>
      <c r="K80" s="22"/>
      <c r="L80" s="22"/>
      <c r="M80" s="258"/>
      <c r="N80" s="258"/>
      <c r="O80" s="258"/>
      <c r="P80" s="258"/>
      <c r="Q80" s="258"/>
      <c r="R80" s="258"/>
      <c r="S80" s="258"/>
      <c r="T80" s="258"/>
      <c r="U80" s="258"/>
      <c r="V80" s="258"/>
      <c r="W80" s="258"/>
      <c r="X80" s="258"/>
      <c r="Y80" s="258"/>
      <c r="Z80" s="258"/>
      <c r="AA80" s="258"/>
      <c r="AB80" s="258"/>
      <c r="AC80" s="258"/>
    </row>
    <row r="81" spans="1:29"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113</v>
      </c>
      <c r="G81" s="276"/>
      <c r="H81" s="22"/>
      <c r="I81" s="22"/>
      <c r="J81" s="22"/>
      <c r="K81" s="22"/>
      <c r="L81" s="22"/>
      <c r="M81" s="258"/>
      <c r="N81" s="258"/>
      <c r="O81" s="258"/>
      <c r="P81" s="258"/>
      <c r="Q81" s="258"/>
      <c r="R81" s="258"/>
      <c r="S81" s="258"/>
      <c r="T81" s="258"/>
      <c r="U81" s="258"/>
      <c r="V81" s="258"/>
      <c r="W81" s="258"/>
      <c r="X81" s="258"/>
      <c r="Y81" s="258"/>
      <c r="Z81" s="258"/>
      <c r="AA81" s="258"/>
      <c r="AB81" s="258"/>
      <c r="AC81" s="258"/>
    </row>
    <row r="82" spans="1:29"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113</v>
      </c>
      <c r="G82" s="276"/>
      <c r="H82" s="22"/>
      <c r="I82" s="22"/>
      <c r="J82" s="22"/>
      <c r="K82" s="22"/>
      <c r="L82" s="22"/>
      <c r="M82" s="258"/>
      <c r="N82" s="258"/>
      <c r="O82" s="258"/>
      <c r="P82" s="258"/>
      <c r="Q82" s="258"/>
      <c r="R82" s="258"/>
      <c r="S82" s="258"/>
      <c r="T82" s="258"/>
      <c r="U82" s="258"/>
      <c r="V82" s="258"/>
      <c r="W82" s="258"/>
      <c r="X82" s="258"/>
      <c r="Y82" s="258"/>
      <c r="Z82" s="258"/>
      <c r="AA82" s="258"/>
      <c r="AB82" s="258"/>
      <c r="AC82" s="258"/>
    </row>
    <row r="83" spans="1:29"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113</v>
      </c>
      <c r="G83" s="276"/>
      <c r="H83" s="22"/>
      <c r="I83" s="22"/>
      <c r="J83" s="22"/>
      <c r="K83" s="22"/>
      <c r="L83" s="22"/>
      <c r="M83" s="258"/>
      <c r="N83" s="258"/>
      <c r="O83" s="258"/>
      <c r="P83" s="258"/>
      <c r="Q83" s="258"/>
      <c r="R83" s="258"/>
      <c r="S83" s="258"/>
      <c r="T83" s="258"/>
      <c r="U83" s="258"/>
      <c r="V83" s="258"/>
      <c r="W83" s="258"/>
      <c r="X83" s="258"/>
      <c r="Y83" s="258"/>
      <c r="Z83" s="258"/>
      <c r="AA83" s="258"/>
      <c r="AB83" s="258"/>
      <c r="AC83" s="258"/>
    </row>
    <row r="84" spans="1:29"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113</v>
      </c>
      <c r="G84" s="276"/>
      <c r="H84" s="22"/>
      <c r="I84" s="22"/>
      <c r="J84" s="22"/>
      <c r="K84" s="22"/>
      <c r="L84" s="22"/>
      <c r="M84" s="258"/>
      <c r="N84" s="258"/>
      <c r="O84" s="258"/>
      <c r="P84" s="258"/>
      <c r="Q84" s="258"/>
      <c r="R84" s="258"/>
      <c r="S84" s="258"/>
      <c r="T84" s="258"/>
      <c r="U84" s="258"/>
      <c r="V84" s="258"/>
      <c r="W84" s="258"/>
      <c r="X84" s="258"/>
      <c r="Y84" s="258"/>
      <c r="Z84" s="258"/>
      <c r="AA84" s="258"/>
      <c r="AB84" s="258"/>
      <c r="AC84" s="258"/>
    </row>
    <row r="85" spans="1:29"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113</v>
      </c>
      <c r="G85" s="276"/>
      <c r="H85" s="22"/>
      <c r="I85" s="22"/>
      <c r="J85" s="22"/>
      <c r="K85" s="22"/>
      <c r="L85" s="22"/>
      <c r="M85" s="258"/>
      <c r="N85" s="258"/>
      <c r="O85" s="258"/>
      <c r="P85" s="258"/>
      <c r="Q85" s="258"/>
      <c r="R85" s="258"/>
      <c r="S85" s="258"/>
      <c r="T85" s="258"/>
      <c r="U85" s="258"/>
      <c r="V85" s="258"/>
      <c r="W85" s="258"/>
      <c r="X85" s="258"/>
      <c r="Y85" s="258"/>
      <c r="Z85" s="258"/>
      <c r="AA85" s="258"/>
      <c r="AB85" s="258"/>
      <c r="AC85" s="258"/>
    </row>
    <row r="86" spans="1:29"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113</v>
      </c>
      <c r="G86" s="276"/>
      <c r="H86" s="22"/>
      <c r="I86" s="22"/>
      <c r="J86" s="22"/>
      <c r="K86" s="22"/>
      <c r="L86" s="22"/>
      <c r="M86" s="258"/>
      <c r="N86" s="258"/>
      <c r="O86" s="258"/>
      <c r="P86" s="258"/>
      <c r="Q86" s="258"/>
      <c r="R86" s="258"/>
      <c r="S86" s="258"/>
      <c r="T86" s="258"/>
      <c r="U86" s="258"/>
      <c r="V86" s="258"/>
      <c r="W86" s="258"/>
      <c r="X86" s="258"/>
      <c r="Y86" s="258"/>
      <c r="Z86" s="258"/>
      <c r="AA86" s="258"/>
      <c r="AB86" s="258"/>
      <c r="AC86" s="258"/>
    </row>
    <row r="87" spans="1:29"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113</v>
      </c>
      <c r="G87" s="276"/>
      <c r="H87" s="22"/>
      <c r="I87" s="22"/>
      <c r="J87" s="22"/>
      <c r="K87" s="22"/>
      <c r="L87" s="22"/>
      <c r="M87" s="258"/>
      <c r="N87" s="258"/>
      <c r="O87" s="258"/>
      <c r="P87" s="258"/>
      <c r="Q87" s="258"/>
      <c r="R87" s="258"/>
      <c r="S87" s="258"/>
      <c r="T87" s="258"/>
      <c r="U87" s="258"/>
      <c r="V87" s="258"/>
      <c r="W87" s="258"/>
      <c r="X87" s="258"/>
      <c r="Y87" s="258"/>
      <c r="Z87" s="258"/>
      <c r="AA87" s="258"/>
      <c r="AB87" s="258"/>
      <c r="AC87" s="258"/>
    </row>
    <row r="88" spans="1:29"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113</v>
      </c>
      <c r="G88" s="276"/>
      <c r="H88" s="22"/>
      <c r="I88" s="22"/>
      <c r="J88" s="22"/>
      <c r="K88" s="22"/>
      <c r="L88" s="22"/>
      <c r="M88" s="258"/>
      <c r="N88" s="258"/>
      <c r="O88" s="258"/>
      <c r="P88" s="258"/>
      <c r="Q88" s="258"/>
      <c r="R88" s="258"/>
      <c r="S88" s="258"/>
      <c r="T88" s="258"/>
      <c r="U88" s="258"/>
      <c r="V88" s="258"/>
      <c r="W88" s="258"/>
      <c r="X88" s="258"/>
      <c r="Y88" s="258"/>
      <c r="Z88" s="258"/>
      <c r="AA88" s="258"/>
      <c r="AB88" s="258"/>
      <c r="AC88" s="258"/>
    </row>
    <row r="89" spans="1:29"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113</v>
      </c>
      <c r="G89" s="276"/>
      <c r="H89" s="22"/>
      <c r="I89" s="22"/>
      <c r="J89" s="22"/>
      <c r="K89" s="22"/>
      <c r="L89" s="22"/>
      <c r="M89" s="258"/>
      <c r="N89" s="258"/>
      <c r="O89" s="258"/>
      <c r="P89" s="258"/>
      <c r="Q89" s="258"/>
      <c r="R89" s="258"/>
      <c r="S89" s="258"/>
      <c r="T89" s="258"/>
      <c r="U89" s="258"/>
      <c r="V89" s="258"/>
      <c r="W89" s="258"/>
      <c r="X89" s="258"/>
      <c r="Y89" s="258"/>
      <c r="Z89" s="258"/>
      <c r="AA89" s="258"/>
      <c r="AB89" s="258"/>
      <c r="AC89" s="258"/>
    </row>
    <row r="90" spans="1:29"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113</v>
      </c>
      <c r="G90" s="276"/>
      <c r="H90" s="22"/>
      <c r="I90" s="22"/>
      <c r="J90" s="22"/>
      <c r="K90" s="22"/>
      <c r="L90" s="22"/>
      <c r="M90" s="258"/>
      <c r="N90" s="258"/>
      <c r="O90" s="258"/>
      <c r="P90" s="258"/>
      <c r="Q90" s="258"/>
      <c r="R90" s="258"/>
      <c r="S90" s="258"/>
      <c r="T90" s="258"/>
      <c r="U90" s="258"/>
      <c r="V90" s="258"/>
      <c r="W90" s="258"/>
      <c r="X90" s="258"/>
      <c r="Y90" s="258"/>
      <c r="Z90" s="258"/>
      <c r="AA90" s="258"/>
      <c r="AB90" s="258"/>
      <c r="AC90" s="258"/>
    </row>
    <row r="91" spans="1:29"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113</v>
      </c>
      <c r="G91" s="276"/>
      <c r="H91" s="22"/>
      <c r="I91" s="22"/>
      <c r="J91" s="22"/>
      <c r="K91" s="22"/>
      <c r="L91" s="22"/>
      <c r="M91" s="258"/>
      <c r="N91" s="258"/>
      <c r="O91" s="258"/>
      <c r="P91" s="258"/>
      <c r="Q91" s="258"/>
      <c r="R91" s="258"/>
      <c r="S91" s="258"/>
      <c r="T91" s="258"/>
      <c r="U91" s="258"/>
      <c r="V91" s="258"/>
      <c r="W91" s="258"/>
      <c r="X91" s="258"/>
      <c r="Y91" s="258"/>
      <c r="Z91" s="258"/>
      <c r="AA91" s="258"/>
      <c r="AB91" s="258"/>
      <c r="AC91" s="258"/>
    </row>
    <row r="92" spans="1:29"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113</v>
      </c>
      <c r="G92" s="276"/>
      <c r="H92" s="22"/>
      <c r="I92" s="22"/>
      <c r="J92" s="22"/>
      <c r="K92" s="22"/>
      <c r="L92" s="22"/>
      <c r="M92" s="258"/>
      <c r="N92" s="258"/>
      <c r="O92" s="258"/>
      <c r="P92" s="258"/>
      <c r="Q92" s="258"/>
      <c r="R92" s="258"/>
      <c r="S92" s="258"/>
      <c r="T92" s="258"/>
      <c r="U92" s="258"/>
      <c r="V92" s="258"/>
      <c r="W92" s="258"/>
      <c r="X92" s="258"/>
      <c r="Y92" s="258"/>
      <c r="Z92" s="258"/>
      <c r="AA92" s="258"/>
      <c r="AB92" s="258"/>
      <c r="AC92" s="258"/>
    </row>
    <row r="93" spans="1:29"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113</v>
      </c>
      <c r="G93" s="276"/>
      <c r="H93" s="22"/>
      <c r="I93" s="22"/>
      <c r="J93" s="22"/>
      <c r="K93" s="22"/>
      <c r="L93" s="22"/>
      <c r="M93" s="258"/>
      <c r="N93" s="258"/>
      <c r="O93" s="258"/>
      <c r="P93" s="258"/>
      <c r="Q93" s="258"/>
      <c r="R93" s="258"/>
      <c r="S93" s="258"/>
      <c r="T93" s="258"/>
      <c r="U93" s="258"/>
      <c r="V93" s="258"/>
      <c r="W93" s="258"/>
      <c r="X93" s="258"/>
      <c r="Y93" s="258"/>
      <c r="Z93" s="258"/>
      <c r="AA93" s="258"/>
      <c r="AB93" s="258"/>
      <c r="AC93" s="258"/>
    </row>
    <row r="94" spans="1:29"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113</v>
      </c>
      <c r="G94" s="276"/>
      <c r="H94" s="22"/>
      <c r="I94" s="22"/>
      <c r="J94" s="22"/>
      <c r="K94" s="22"/>
      <c r="L94" s="22"/>
      <c r="M94" s="258"/>
      <c r="N94" s="258"/>
      <c r="O94" s="258"/>
      <c r="P94" s="258"/>
      <c r="Q94" s="258"/>
      <c r="R94" s="258"/>
      <c r="S94" s="258"/>
      <c r="T94" s="258"/>
      <c r="U94" s="258"/>
      <c r="V94" s="258"/>
      <c r="W94" s="258"/>
      <c r="X94" s="258"/>
      <c r="Y94" s="258"/>
      <c r="Z94" s="258"/>
      <c r="AA94" s="258"/>
      <c r="AB94" s="258"/>
      <c r="AC94" s="258"/>
    </row>
    <row r="95" spans="1:29"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113</v>
      </c>
      <c r="G95" s="276"/>
      <c r="H95" s="22"/>
      <c r="I95" s="22"/>
      <c r="J95" s="22"/>
      <c r="K95" s="22"/>
      <c r="L95" s="22"/>
      <c r="M95" s="258"/>
      <c r="N95" s="258"/>
      <c r="O95" s="258"/>
      <c r="P95" s="258"/>
      <c r="Q95" s="258"/>
      <c r="R95" s="258"/>
      <c r="S95" s="258"/>
      <c r="T95" s="258"/>
      <c r="U95" s="258"/>
      <c r="V95" s="258"/>
      <c r="W95" s="258"/>
      <c r="X95" s="258"/>
      <c r="Y95" s="258"/>
      <c r="Z95" s="258"/>
      <c r="AA95" s="258"/>
      <c r="AB95" s="258"/>
      <c r="AC95" s="258"/>
    </row>
    <row r="96" spans="1:29"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113</v>
      </c>
      <c r="G96" s="276"/>
      <c r="H96" s="22"/>
      <c r="I96" s="22"/>
      <c r="J96" s="22"/>
      <c r="K96" s="22"/>
      <c r="L96" s="22"/>
      <c r="M96" s="258"/>
      <c r="N96" s="258"/>
      <c r="O96" s="258"/>
      <c r="P96" s="258"/>
      <c r="Q96" s="258"/>
      <c r="R96" s="258"/>
      <c r="S96" s="258"/>
      <c r="T96" s="258"/>
      <c r="U96" s="258"/>
      <c r="V96" s="258"/>
      <c r="W96" s="258"/>
      <c r="X96" s="258"/>
      <c r="Y96" s="258"/>
      <c r="Z96" s="258"/>
      <c r="AA96" s="258"/>
      <c r="AB96" s="258"/>
      <c r="AC96" s="258"/>
    </row>
    <row r="97" spans="1:29" ht="62.25" customHeight="1" x14ac:dyDescent="0.3">
      <c r="A97" s="351"/>
      <c r="B97" s="292" t="str">
        <f>Résultats!B98</f>
        <v>12.3</v>
      </c>
      <c r="C97" s="276" t="str">
        <f>Résultats!C98</f>
        <v>AA</v>
      </c>
      <c r="D97" s="276">
        <f>Résultats!E98</f>
        <v>0</v>
      </c>
      <c r="E97" s="287" t="str">
        <f>Résultats!F98</f>
        <v>La page « plan du site » est-elle pertinente ?</v>
      </c>
      <c r="F97" s="276" t="s">
        <v>113</v>
      </c>
      <c r="G97" s="276"/>
      <c r="H97" s="22"/>
      <c r="I97" s="22"/>
      <c r="J97" s="22"/>
      <c r="K97" s="22"/>
      <c r="L97" s="22"/>
      <c r="M97" s="258"/>
      <c r="N97" s="258"/>
      <c r="O97" s="258"/>
      <c r="P97" s="258"/>
      <c r="Q97" s="258"/>
      <c r="R97" s="258"/>
      <c r="S97" s="258"/>
      <c r="T97" s="258"/>
      <c r="U97" s="258"/>
      <c r="V97" s="258"/>
      <c r="W97" s="258"/>
      <c r="X97" s="258"/>
      <c r="Y97" s="258"/>
      <c r="Z97" s="258"/>
      <c r="AA97" s="258"/>
      <c r="AB97" s="258"/>
      <c r="AC97" s="258"/>
    </row>
    <row r="98" spans="1:29"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113</v>
      </c>
      <c r="G98" s="276"/>
      <c r="H98" s="22"/>
      <c r="I98" s="22"/>
      <c r="J98" s="22"/>
      <c r="K98" s="22"/>
      <c r="L98" s="22"/>
      <c r="M98" s="258"/>
      <c r="N98" s="258"/>
      <c r="O98" s="258"/>
      <c r="P98" s="258"/>
      <c r="Q98" s="258"/>
      <c r="R98" s="258"/>
      <c r="S98" s="258"/>
      <c r="T98" s="258"/>
      <c r="U98" s="258"/>
      <c r="V98" s="258"/>
      <c r="W98" s="258"/>
      <c r="X98" s="258"/>
      <c r="Y98" s="258"/>
      <c r="Z98" s="258"/>
      <c r="AA98" s="258"/>
      <c r="AB98" s="258"/>
      <c r="AC98" s="258"/>
    </row>
    <row r="99" spans="1:29"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113</v>
      </c>
      <c r="G99" s="276"/>
      <c r="H99" s="22"/>
      <c r="I99" s="22"/>
      <c r="J99" s="22"/>
      <c r="K99" s="22"/>
      <c r="L99" s="22"/>
      <c r="M99" s="258"/>
      <c r="N99" s="258"/>
      <c r="O99" s="258"/>
      <c r="P99" s="258"/>
      <c r="Q99" s="258"/>
      <c r="R99" s="258"/>
      <c r="S99" s="258"/>
      <c r="T99" s="258"/>
      <c r="U99" s="258"/>
      <c r="V99" s="258"/>
      <c r="W99" s="258"/>
      <c r="X99" s="258"/>
      <c r="Y99" s="258"/>
      <c r="Z99" s="258"/>
      <c r="AA99" s="258"/>
      <c r="AB99" s="258"/>
      <c r="AC99" s="258"/>
    </row>
    <row r="100" spans="1:29"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113</v>
      </c>
      <c r="G100" s="276"/>
      <c r="H100" s="22"/>
      <c r="I100" s="22"/>
      <c r="J100" s="22"/>
      <c r="K100" s="22"/>
      <c r="L100" s="22"/>
      <c r="M100" s="258"/>
      <c r="N100" s="258"/>
      <c r="O100" s="258"/>
      <c r="P100" s="258"/>
      <c r="Q100" s="258"/>
      <c r="R100" s="258"/>
      <c r="S100" s="258"/>
      <c r="T100" s="258"/>
      <c r="U100" s="258"/>
      <c r="V100" s="258"/>
      <c r="W100" s="258"/>
      <c r="X100" s="258"/>
      <c r="Y100" s="258"/>
      <c r="Z100" s="258"/>
      <c r="AA100" s="258"/>
      <c r="AB100" s="258"/>
      <c r="AC100" s="258"/>
    </row>
    <row r="101" spans="1:29"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113</v>
      </c>
      <c r="G101" s="276"/>
      <c r="H101" s="22"/>
      <c r="I101" s="22"/>
      <c r="J101" s="22"/>
      <c r="K101" s="22"/>
      <c r="L101" s="22"/>
      <c r="M101" s="258"/>
      <c r="N101" s="258"/>
      <c r="O101" s="258"/>
      <c r="P101" s="258"/>
      <c r="Q101" s="258"/>
      <c r="R101" s="258"/>
      <c r="S101" s="258"/>
      <c r="T101" s="258"/>
      <c r="U101" s="258"/>
      <c r="V101" s="258"/>
      <c r="W101" s="258"/>
      <c r="X101" s="258"/>
      <c r="Y101" s="258"/>
      <c r="Z101" s="258"/>
      <c r="AA101" s="258"/>
      <c r="AB101" s="258"/>
      <c r="AC101" s="258"/>
    </row>
    <row r="102" spans="1:29"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113</v>
      </c>
      <c r="G102" s="276"/>
      <c r="H102" s="22"/>
      <c r="I102" s="22"/>
      <c r="J102" s="22"/>
      <c r="K102" s="22"/>
      <c r="L102" s="22"/>
      <c r="M102" s="258"/>
      <c r="N102" s="258"/>
      <c r="O102" s="258"/>
      <c r="P102" s="258"/>
      <c r="Q102" s="258"/>
      <c r="R102" s="258"/>
      <c r="S102" s="258"/>
      <c r="T102" s="258"/>
      <c r="U102" s="258"/>
      <c r="V102" s="258"/>
      <c r="W102" s="258"/>
      <c r="X102" s="258"/>
      <c r="Y102" s="258"/>
      <c r="Z102" s="258"/>
      <c r="AA102" s="258"/>
      <c r="AB102" s="258"/>
      <c r="AC102" s="258"/>
    </row>
    <row r="103" spans="1:29"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113</v>
      </c>
      <c r="G103" s="276"/>
      <c r="H103" s="22"/>
      <c r="I103" s="22"/>
      <c r="J103" s="22"/>
      <c r="K103" s="22"/>
      <c r="L103" s="22"/>
      <c r="M103" s="258"/>
      <c r="N103" s="258"/>
      <c r="O103" s="258"/>
      <c r="P103" s="258"/>
      <c r="Q103" s="258"/>
      <c r="R103" s="258"/>
      <c r="S103" s="258"/>
      <c r="T103" s="258"/>
      <c r="U103" s="258"/>
      <c r="V103" s="258"/>
      <c r="W103" s="258"/>
      <c r="X103" s="258"/>
      <c r="Y103" s="258"/>
      <c r="Z103" s="258"/>
      <c r="AA103" s="258"/>
      <c r="AB103" s="258"/>
      <c r="AC103" s="258"/>
    </row>
    <row r="104" spans="1:29"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113</v>
      </c>
      <c r="G104" s="276"/>
      <c r="H104" s="22"/>
      <c r="I104" s="22"/>
      <c r="J104" s="22"/>
      <c r="K104" s="22"/>
      <c r="L104" s="22"/>
      <c r="M104" s="258"/>
      <c r="N104" s="258"/>
      <c r="O104" s="258"/>
      <c r="P104" s="258"/>
      <c r="Q104" s="258"/>
      <c r="R104" s="258"/>
      <c r="S104" s="258"/>
      <c r="T104" s="258"/>
      <c r="U104" s="258"/>
      <c r="V104" s="258"/>
      <c r="W104" s="258"/>
      <c r="X104" s="258"/>
      <c r="Y104" s="258"/>
      <c r="Z104" s="258"/>
      <c r="AA104" s="258"/>
      <c r="AB104" s="258"/>
      <c r="AC104" s="258"/>
    </row>
    <row r="105" spans="1:29"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113</v>
      </c>
      <c r="G105" s="276"/>
      <c r="H105" s="22"/>
      <c r="I105" s="22"/>
      <c r="J105" s="22"/>
      <c r="K105" s="22"/>
      <c r="L105" s="22"/>
      <c r="M105" s="258"/>
      <c r="N105" s="258"/>
      <c r="O105" s="258"/>
      <c r="P105" s="258"/>
      <c r="Q105" s="258"/>
      <c r="R105" s="258"/>
      <c r="S105" s="258"/>
      <c r="T105" s="258"/>
      <c r="U105" s="258"/>
      <c r="V105" s="258"/>
      <c r="W105" s="258"/>
      <c r="X105" s="258"/>
      <c r="Y105" s="258"/>
      <c r="Z105" s="258"/>
      <c r="AA105" s="258"/>
      <c r="AB105" s="258"/>
      <c r="AC105" s="258"/>
    </row>
    <row r="106" spans="1:29"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113</v>
      </c>
      <c r="G106" s="276"/>
      <c r="H106" s="22"/>
      <c r="I106" s="22"/>
      <c r="J106" s="22"/>
      <c r="K106" s="22"/>
      <c r="L106" s="22"/>
      <c r="M106" s="258"/>
      <c r="N106" s="258"/>
      <c r="O106" s="258"/>
      <c r="P106" s="258"/>
      <c r="Q106" s="258"/>
      <c r="R106" s="258"/>
      <c r="S106" s="258"/>
      <c r="T106" s="258"/>
      <c r="U106" s="258"/>
      <c r="V106" s="258"/>
      <c r="W106" s="258"/>
      <c r="X106" s="258"/>
      <c r="Y106" s="258"/>
      <c r="Z106" s="258"/>
      <c r="AA106" s="258"/>
      <c r="AB106" s="258"/>
      <c r="AC106" s="258"/>
    </row>
    <row r="107" spans="1:29"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113</v>
      </c>
      <c r="G107" s="276"/>
      <c r="H107" s="22"/>
      <c r="I107" s="22"/>
      <c r="J107" s="22"/>
      <c r="K107" s="22"/>
      <c r="L107" s="22"/>
      <c r="M107" s="258"/>
      <c r="N107" s="258"/>
      <c r="O107" s="258"/>
      <c r="P107" s="258"/>
      <c r="Q107" s="258"/>
      <c r="R107" s="258"/>
      <c r="S107" s="258"/>
      <c r="T107" s="258"/>
      <c r="U107" s="258"/>
      <c r="V107" s="258"/>
      <c r="W107" s="258"/>
      <c r="X107" s="258"/>
      <c r="Y107" s="258"/>
      <c r="Z107" s="258"/>
      <c r="AA107" s="258"/>
      <c r="AB107" s="258"/>
      <c r="AC107" s="258"/>
    </row>
    <row r="108" spans="1:29"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113</v>
      </c>
      <c r="G108" s="276"/>
      <c r="H108" s="22"/>
      <c r="I108" s="22"/>
      <c r="J108" s="22"/>
      <c r="K108" s="22"/>
      <c r="L108" s="22"/>
      <c r="M108" s="258"/>
      <c r="N108" s="258"/>
      <c r="O108" s="258"/>
      <c r="P108" s="258"/>
      <c r="Q108" s="258"/>
      <c r="R108" s="258"/>
      <c r="S108" s="258"/>
      <c r="T108" s="258"/>
      <c r="U108" s="258"/>
      <c r="V108" s="258"/>
      <c r="W108" s="258"/>
      <c r="X108" s="258"/>
      <c r="Y108" s="258"/>
      <c r="Z108" s="258"/>
      <c r="AA108" s="258"/>
      <c r="AB108" s="258"/>
      <c r="AC108" s="258"/>
    </row>
    <row r="109" spans="1:29"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113</v>
      </c>
      <c r="G109" s="276"/>
      <c r="H109" s="22"/>
      <c r="I109" s="22"/>
      <c r="J109" s="22"/>
      <c r="K109" s="22"/>
      <c r="L109" s="22"/>
      <c r="M109" s="258"/>
      <c r="N109" s="258"/>
      <c r="O109" s="258"/>
      <c r="P109" s="258"/>
      <c r="Q109" s="258"/>
      <c r="R109" s="258"/>
      <c r="S109" s="258"/>
      <c r="T109" s="258"/>
      <c r="U109" s="258"/>
      <c r="V109" s="258"/>
      <c r="W109" s="258"/>
      <c r="X109" s="258"/>
      <c r="Y109" s="258"/>
      <c r="Z109" s="258"/>
      <c r="AA109" s="258"/>
      <c r="AB109" s="258"/>
      <c r="AC109" s="258"/>
    </row>
    <row r="110" spans="1:29"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113</v>
      </c>
      <c r="G110" s="276"/>
      <c r="H110" s="22"/>
      <c r="I110" s="22"/>
      <c r="J110" s="22"/>
      <c r="K110" s="22"/>
      <c r="L110" s="22"/>
      <c r="M110" s="258"/>
      <c r="N110" s="258"/>
      <c r="O110" s="258"/>
      <c r="P110" s="258"/>
      <c r="Q110" s="258"/>
      <c r="R110" s="258"/>
      <c r="S110" s="258"/>
      <c r="T110" s="258"/>
      <c r="U110" s="258"/>
      <c r="V110" s="258"/>
      <c r="W110" s="258"/>
      <c r="X110" s="258"/>
      <c r="Y110" s="258"/>
      <c r="Z110" s="258"/>
      <c r="AA110" s="258"/>
      <c r="AB110" s="258"/>
      <c r="AC110" s="258"/>
    </row>
    <row r="111" spans="1:29"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113</v>
      </c>
      <c r="G111" s="276"/>
      <c r="H111" s="22"/>
      <c r="I111" s="22"/>
      <c r="J111" s="22"/>
      <c r="K111" s="22"/>
      <c r="L111" s="22"/>
      <c r="M111" s="258"/>
      <c r="N111" s="258"/>
      <c r="O111" s="258"/>
      <c r="P111" s="258"/>
      <c r="Q111" s="258"/>
      <c r="R111" s="258"/>
      <c r="S111" s="258"/>
      <c r="T111" s="258"/>
      <c r="U111" s="258"/>
      <c r="V111" s="258"/>
      <c r="W111" s="258"/>
      <c r="X111" s="258"/>
      <c r="Y111" s="258"/>
      <c r="Z111" s="258"/>
      <c r="AA111" s="258"/>
      <c r="AB111" s="258"/>
      <c r="AC111" s="258"/>
    </row>
    <row r="112" spans="1:29"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113</v>
      </c>
      <c r="G112" s="276"/>
      <c r="H112" s="22"/>
      <c r="I112" s="22"/>
      <c r="J112" s="22"/>
      <c r="K112" s="22"/>
      <c r="L112" s="22"/>
      <c r="M112" s="258"/>
      <c r="N112" s="258"/>
      <c r="O112" s="258"/>
      <c r="P112" s="258"/>
      <c r="Q112" s="258"/>
      <c r="R112" s="258"/>
      <c r="S112" s="258"/>
      <c r="T112" s="258"/>
      <c r="U112" s="258"/>
      <c r="V112" s="258"/>
      <c r="W112" s="258"/>
      <c r="X112" s="258"/>
      <c r="Y112" s="258"/>
      <c r="Z112" s="258"/>
      <c r="AA112" s="258"/>
      <c r="AB112" s="258"/>
      <c r="AC112" s="258"/>
    </row>
    <row r="113" spans="1:29"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113</v>
      </c>
      <c r="G113" s="276"/>
      <c r="H113" s="22"/>
      <c r="I113" s="22"/>
      <c r="J113" s="22"/>
      <c r="K113" s="22"/>
      <c r="L113" s="22"/>
      <c r="M113" s="258"/>
      <c r="N113" s="258"/>
      <c r="O113" s="258"/>
      <c r="P113" s="258"/>
      <c r="Q113" s="258"/>
      <c r="R113" s="258"/>
      <c r="S113" s="258"/>
      <c r="T113" s="258"/>
      <c r="U113" s="258"/>
      <c r="V113" s="258"/>
      <c r="W113" s="258"/>
      <c r="X113" s="258"/>
      <c r="Y113" s="258"/>
      <c r="Z113" s="258"/>
      <c r="AA113" s="258"/>
      <c r="AB113" s="258"/>
      <c r="AC113" s="258"/>
    </row>
    <row r="114" spans="1:29"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113</v>
      </c>
      <c r="G114" s="276"/>
      <c r="H114" s="22"/>
      <c r="I114" s="22"/>
      <c r="J114" s="22"/>
      <c r="K114" s="22"/>
      <c r="L114" s="22"/>
      <c r="M114" s="258"/>
      <c r="N114" s="258"/>
      <c r="O114" s="258"/>
      <c r="P114" s="258"/>
      <c r="Q114" s="258"/>
      <c r="R114" s="258"/>
      <c r="S114" s="258"/>
      <c r="T114" s="258"/>
      <c r="U114" s="258"/>
      <c r="V114" s="258"/>
      <c r="W114" s="258"/>
      <c r="X114" s="258"/>
      <c r="Y114" s="258"/>
      <c r="Z114" s="258"/>
      <c r="AA114" s="258"/>
      <c r="AB114" s="258"/>
      <c r="AC114" s="258"/>
    </row>
    <row r="115" spans="1:29"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113</v>
      </c>
      <c r="G115" s="276"/>
      <c r="H115" s="22"/>
      <c r="I115" s="22"/>
      <c r="J115" s="22"/>
      <c r="K115" s="22"/>
      <c r="L115" s="22"/>
      <c r="M115" s="5"/>
      <c r="N115" s="5"/>
      <c r="O115" s="5"/>
      <c r="P115" s="5"/>
      <c r="Q115" s="5"/>
      <c r="R115" s="5"/>
      <c r="S115" s="5"/>
      <c r="T115" s="5"/>
      <c r="U115" s="5"/>
      <c r="V115" s="5"/>
      <c r="W115" s="5"/>
      <c r="X115" s="5"/>
      <c r="Y115" s="5"/>
      <c r="Z115" s="5"/>
      <c r="AA115" s="5"/>
      <c r="AB115" s="5"/>
      <c r="AC115" s="5"/>
    </row>
    <row r="116" spans="1:29"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113</v>
      </c>
      <c r="G116" s="276"/>
      <c r="H116" s="22"/>
      <c r="I116" s="22"/>
      <c r="J116" s="22"/>
      <c r="K116" s="22"/>
      <c r="L116" s="22"/>
      <c r="M116" s="258"/>
      <c r="N116" s="258"/>
      <c r="O116" s="258"/>
      <c r="P116" s="258"/>
      <c r="Q116" s="258"/>
      <c r="R116" s="258"/>
      <c r="S116" s="258"/>
      <c r="T116" s="258"/>
      <c r="U116" s="258"/>
      <c r="V116" s="258"/>
      <c r="W116" s="258"/>
      <c r="X116" s="258"/>
      <c r="Y116" s="258"/>
      <c r="Z116" s="258"/>
      <c r="AA116" s="258"/>
      <c r="AB116" s="258"/>
      <c r="AC116" s="258"/>
    </row>
    <row r="117" spans="1:29"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113</v>
      </c>
      <c r="G117" s="276"/>
      <c r="H117" s="22"/>
      <c r="I117" s="22"/>
      <c r="J117" s="22"/>
      <c r="K117" s="22"/>
      <c r="L117" s="22"/>
      <c r="M117" s="258"/>
      <c r="N117" s="258"/>
      <c r="O117" s="258"/>
      <c r="P117" s="258"/>
      <c r="Q117" s="258"/>
      <c r="R117" s="258"/>
      <c r="S117" s="258"/>
      <c r="T117" s="258"/>
      <c r="U117" s="258"/>
      <c r="V117" s="258"/>
      <c r="W117" s="258"/>
      <c r="X117" s="258"/>
      <c r="Y117" s="258"/>
      <c r="Z117" s="258"/>
      <c r="AA117" s="258"/>
      <c r="AB117" s="258"/>
      <c r="AC117" s="258"/>
    </row>
  </sheetData>
  <autoFilter ref="B11:L117" xr:uid="{00000000-0009-0000-0000-000020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23" priority="2" operator="equal">
      <formula>"x"</formula>
    </cfRule>
  </conditionalFormatting>
  <conditionalFormatting sqref="F1:F2 C2 F4:F117">
    <cfRule type="cellIs" dxfId="22" priority="12" operator="equal">
      <formula>"na"</formula>
    </cfRule>
  </conditionalFormatting>
  <conditionalFormatting sqref="F4:F10">
    <cfRule type="cellIs" dxfId="21" priority="1" operator="equal">
      <formula>"na"</formula>
    </cfRule>
  </conditionalFormatting>
  <conditionalFormatting sqref="F11:F117">
    <cfRule type="cellIs" dxfId="20" priority="9" operator="equal">
      <formula>"c"</formula>
    </cfRule>
  </conditionalFormatting>
  <conditionalFormatting sqref="F11:F117">
    <cfRule type="cellIs" dxfId="19" priority="10" operator="equal">
      <formula>"nc"</formula>
    </cfRule>
  </conditionalFormatting>
  <conditionalFormatting sqref="F11:F117">
    <cfRule type="cellIs" dxfId="18" priority="11" operator="equal">
      <formula>"nt"</formula>
    </cfRule>
  </conditionalFormatting>
  <conditionalFormatting sqref="G12:G117">
    <cfRule type="cellIs" dxfId="17" priority="4" operator="equal">
      <formula>"d"</formula>
    </cfRule>
  </conditionalFormatting>
  <conditionalFormatting sqref="O4:S4">
    <cfRule type="cellIs" dxfId="16" priority="3" operator="equal">
      <formula>"NT"</formula>
    </cfRule>
  </conditionalFormatting>
  <conditionalFormatting sqref="O4:S4">
    <cfRule type="cellIs" dxfId="15" priority="5" operator="equal">
      <formula>"C"</formula>
    </cfRule>
  </conditionalFormatting>
  <conditionalFormatting sqref="O4:S4">
    <cfRule type="cellIs" dxfId="14" priority="6" operator="equal">
      <formula>"NC"</formula>
    </cfRule>
  </conditionalFormatting>
  <conditionalFormatting sqref="O4:S4">
    <cfRule type="cellIs" dxfId="13" priority="7" operator="equal">
      <formula>"NA"</formula>
    </cfRule>
  </conditionalFormatting>
  <conditionalFormatting sqref="O4:S4">
    <cfRule type="cellIs" dxfId="12" priority="8" operator="equal">
      <formula>"NT"</formula>
    </cfRule>
  </conditionalFormatting>
  <dataValidations count="3">
    <dataValidation type="list" allowBlank="1" showErrorMessage="1" sqref="F54:F55" xr:uid="{00F40082-0025-4B73-BFA0-003800100012}">
      <formula1>"nt,na,c"</formula1>
    </dataValidation>
    <dataValidation type="list" allowBlank="1" showErrorMessage="1" sqref="F12:F53 F56:F117" xr:uid="{0032002A-00BA-465F-B1AB-004A00F70035}">
      <formula1>"nt,na,c,nc"</formula1>
    </dataValidation>
    <dataValidation type="list" allowBlank="1" sqref="G12:G117" xr:uid="{005E0051-0048-427F-8B48-006400620005}">
      <formula1>"d"</formula1>
    </dataValidation>
  </dataValidations>
  <hyperlinks>
    <hyperlink ref="L54" r:id="rId1" xr:uid="{00000000-0004-0000-2000-000000000000}"/>
    <hyperlink ref="L55" r:id="rId2" xr:uid="{00000000-0004-0000-20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2000-000000000000}">
          <x14:formula1>
            <xm:f>Paramètres!$A$2:$A$5</xm:f>
          </x14:formula1>
          <xm:sqref>H12:H117</xm:sqref>
        </x14:dataValidation>
        <x14:dataValidation type="list" allowBlank="1" xr:uid="{00000000-0002-0000-2000-000001000000}">
          <x14:formula1>
            <xm:f>Paramètres!$D$2:$D$5</xm:f>
          </x14:formula1>
          <xm:sqref>I12:I117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666666"/>
    <outlinePr summaryBelow="0" summaryRight="0"/>
  </sheetPr>
  <dimension ref="A1:AC117"/>
  <sheetViews>
    <sheetView showGridLines="0" workbookViewId="0">
      <pane xSplit="6" ySplit="11" topLeftCell="G12" activePane="bottomRight" state="frozen"/>
      <selection activeCell="C4" sqref="C4:C10"/>
      <selection pane="topRight"/>
      <selection pane="bottomLeft"/>
      <selection pane="bottomRight" activeCell="G12" sqref="G12"/>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0.6640625" customWidth="1"/>
    <col min="7" max="7" width="5" customWidth="1"/>
    <col min="8" max="8" width="9"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16.44140625" customWidth="1"/>
    <col min="20" max="20" width="15.44140625" customWidth="1"/>
    <col min="21" max="29" width="16.33203125" customWidth="1"/>
  </cols>
  <sheetData>
    <row r="1" spans="1:29" ht="0.75" customHeight="1" x14ac:dyDescent="0.3">
      <c r="A1" s="257"/>
      <c r="B1" s="258"/>
      <c r="C1" s="321"/>
      <c r="D1" s="321"/>
      <c r="E1" s="321"/>
      <c r="F1" s="321"/>
      <c r="G1" s="258"/>
      <c r="H1" s="258"/>
      <c r="I1" s="258"/>
      <c r="J1" s="258"/>
      <c r="K1" s="258"/>
      <c r="L1" s="258"/>
      <c r="M1" s="258"/>
      <c r="N1" s="258"/>
      <c r="O1" s="258"/>
      <c r="P1" s="258"/>
      <c r="Q1" s="258"/>
      <c r="R1" s="258"/>
      <c r="S1" s="258"/>
      <c r="T1" s="258"/>
      <c r="U1" s="258"/>
      <c r="V1" s="258"/>
      <c r="W1" s="258"/>
      <c r="X1" s="258"/>
      <c r="Y1" s="258"/>
      <c r="Z1" s="258"/>
      <c r="AA1" s="258"/>
      <c r="AB1" s="258"/>
      <c r="AC1" s="258"/>
    </row>
    <row r="2" spans="1:29" ht="16.5" customHeight="1" x14ac:dyDescent="0.3">
      <c r="A2" s="260"/>
      <c r="B2" s="261" t="str">
        <f>F4</f>
        <v>P26</v>
      </c>
      <c r="C2" s="262">
        <f>Echantillon!C38</f>
        <v>0</v>
      </c>
      <c r="D2" s="263"/>
      <c r="E2" s="263"/>
      <c r="F2" s="264"/>
      <c r="G2" s="265"/>
      <c r="H2" s="265"/>
      <c r="I2" s="265"/>
      <c r="J2" s="265"/>
      <c r="K2" s="266"/>
      <c r="L2" s="266"/>
      <c r="M2" s="267"/>
      <c r="N2" s="267"/>
      <c r="O2" s="258"/>
      <c r="P2" s="258"/>
      <c r="Q2" s="258"/>
      <c r="R2" s="258"/>
      <c r="S2" s="258"/>
      <c r="T2" s="258"/>
      <c r="U2" s="258"/>
      <c r="V2" s="258"/>
      <c r="W2" s="258"/>
      <c r="X2" s="258"/>
      <c r="Y2" s="258"/>
      <c r="Z2" s="258"/>
      <c r="AA2" s="258"/>
      <c r="AB2" s="258"/>
      <c r="AC2" s="258"/>
    </row>
    <row r="3" spans="1:29" ht="18.75" customHeight="1" x14ac:dyDescent="0.3">
      <c r="A3" s="260"/>
      <c r="B3" s="261" t="s">
        <v>490</v>
      </c>
      <c r="C3" s="387" t="str">
        <f>HYPERLINK(Echantillon!D38)</f>
        <v/>
      </c>
      <c r="D3" s="326"/>
      <c r="E3" s="326"/>
      <c r="F3" s="326"/>
      <c r="G3" s="265"/>
      <c r="H3" s="265"/>
      <c r="I3" s="265"/>
      <c r="J3" s="265"/>
      <c r="K3" s="265"/>
      <c r="L3" s="265"/>
      <c r="M3" s="258"/>
      <c r="N3" s="258"/>
      <c r="O3" s="258"/>
      <c r="P3" s="258"/>
      <c r="Q3" s="258"/>
      <c r="R3" s="258"/>
      <c r="S3" s="258"/>
      <c r="T3" s="258"/>
      <c r="U3" s="258"/>
      <c r="V3" s="258"/>
      <c r="W3" s="258"/>
      <c r="X3" s="258"/>
      <c r="Y3" s="258"/>
      <c r="Z3" s="258"/>
      <c r="AA3" s="258"/>
      <c r="AB3" s="258"/>
      <c r="AC3" s="258"/>
    </row>
    <row r="4" spans="1:29" ht="16.5" customHeight="1" x14ac:dyDescent="0.3">
      <c r="A4" s="257"/>
      <c r="B4" s="388" t="s">
        <v>147</v>
      </c>
      <c r="C4" s="389" t="s">
        <v>491</v>
      </c>
      <c r="D4" s="389" t="s">
        <v>150</v>
      </c>
      <c r="E4" s="268" t="s">
        <v>151</v>
      </c>
      <c r="F4" s="268" t="str">
        <f>Echantillon!B38</f>
        <v>P26</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c r="V4" s="275" t="s">
        <v>160</v>
      </c>
      <c r="W4" s="259"/>
      <c r="X4" s="259"/>
      <c r="Y4" s="259"/>
      <c r="Z4" s="259"/>
      <c r="AA4" s="259"/>
      <c r="AB4" s="259"/>
      <c r="AC4" s="259"/>
    </row>
    <row r="5" spans="1:29" ht="16.5" customHeight="1" x14ac:dyDescent="0.3">
      <c r="A5" s="257"/>
      <c r="B5" s="351"/>
      <c r="C5" s="351"/>
      <c r="D5" s="351"/>
      <c r="E5" s="268" t="s">
        <v>153</v>
      </c>
      <c r="F5" s="268">
        <f>COUNTIF($F$12:$F$117,"c")</f>
        <v>0</v>
      </c>
      <c r="G5" s="351"/>
      <c r="H5" s="351"/>
      <c r="I5" s="351"/>
      <c r="J5" s="351"/>
      <c r="K5" s="351"/>
      <c r="L5" s="351"/>
      <c r="M5" s="258"/>
      <c r="N5" s="276" t="s">
        <v>107</v>
      </c>
      <c r="O5" s="12">
        <f>COUNTIFS($C$12:$C$117,"A",$F$12:$F$117,"c")</f>
        <v>0</v>
      </c>
      <c r="P5" s="12">
        <f>COUNTIFS($C$12:$C$117,"A",$F$12:$F$117,"nc")</f>
        <v>0</v>
      </c>
      <c r="Q5" s="12">
        <f>COUNTIFS($C$12:$C$117,"A",$F$12:$F$117,"na")</f>
        <v>0</v>
      </c>
      <c r="R5" s="12">
        <f>COUNTIFS($C$12:$C$117,"A",$F$12:$F$117,"nt")</f>
        <v>83</v>
      </c>
      <c r="S5" s="277">
        <f t="shared" ref="S5:S7" si="0">O5+P5</f>
        <v>0</v>
      </c>
      <c r="T5" s="278" t="str">
        <f t="shared" ref="T5:T7" si="1">IF(S5&gt;0,O5/S5,"-")</f>
        <v>-</v>
      </c>
      <c r="U5" s="279" t="str">
        <f t="shared" ref="U5:V5" si="2">T5</f>
        <v>-</v>
      </c>
      <c r="V5" s="279" t="str">
        <f t="shared" si="2"/>
        <v>-</v>
      </c>
      <c r="W5" s="258"/>
      <c r="X5" s="258"/>
      <c r="Y5" s="258"/>
      <c r="Z5" s="258"/>
      <c r="AA5" s="258"/>
      <c r="AB5" s="258"/>
      <c r="AC5" s="258"/>
    </row>
    <row r="6" spans="1:29" ht="16.5" customHeight="1" x14ac:dyDescent="0.3">
      <c r="A6" s="257"/>
      <c r="B6" s="351"/>
      <c r="C6" s="351"/>
      <c r="D6" s="351"/>
      <c r="E6" s="268" t="s">
        <v>154</v>
      </c>
      <c r="F6" s="268">
        <f>COUNTIF(F12:F117,"nc")</f>
        <v>0</v>
      </c>
      <c r="G6" s="351"/>
      <c r="H6" s="351"/>
      <c r="I6" s="351"/>
      <c r="J6" s="351"/>
      <c r="K6" s="351"/>
      <c r="L6" s="351"/>
      <c r="M6" s="258"/>
      <c r="N6" s="276" t="s">
        <v>114</v>
      </c>
      <c r="O6" s="12">
        <f>COUNTIFS($C$12:$C$117,"AA",$F$12:$F$117,"c")</f>
        <v>0</v>
      </c>
      <c r="P6" s="12">
        <f>COUNTIFS($C$12:$C$117,"AA",$F$12:$F$117,"nc")</f>
        <v>0</v>
      </c>
      <c r="Q6" s="12">
        <f>COUNTIFS($C$12:$C$117,"AA",$F$12:$F$117,"na")</f>
        <v>0</v>
      </c>
      <c r="R6" s="12">
        <f>COUNTIFS($C$12:$C$117,"AA",$F$12:$F$117,"nt")</f>
        <v>23</v>
      </c>
      <c r="S6" s="277">
        <f t="shared" si="0"/>
        <v>0</v>
      </c>
      <c r="T6" s="278" t="str">
        <f t="shared" si="1"/>
        <v>-</v>
      </c>
      <c r="U6" s="103" t="str">
        <f t="shared" ref="U6:V6" si="3">IF(S6&gt;0,SUM(O5:O6)/SUM(S5:S6),"-")</f>
        <v>-</v>
      </c>
      <c r="V6" s="103" t="e">
        <f t="shared" si="3"/>
        <v>#DIV/0!</v>
      </c>
      <c r="W6" s="258"/>
      <c r="X6" s="258"/>
      <c r="Y6" s="258"/>
      <c r="Z6" s="258"/>
      <c r="AA6" s="258"/>
      <c r="AB6" s="258"/>
      <c r="AC6" s="258"/>
    </row>
    <row r="7" spans="1:29" ht="16.5" customHeight="1" x14ac:dyDescent="0.3">
      <c r="A7" s="257"/>
      <c r="B7" s="351"/>
      <c r="C7" s="351"/>
      <c r="D7" s="351"/>
      <c r="E7" s="268" t="s">
        <v>497</v>
      </c>
      <c r="F7" s="268">
        <f>COUNTIF(F12:F117,"na")</f>
        <v>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 t="shared" ref="U7:V7" si="4">IF(S7&gt;0,SUM(O5:O7)/SUM(S5:S7),"-")</f>
        <v>-</v>
      </c>
      <c r="V7" s="279" t="e">
        <f t="shared" si="4"/>
        <v>#DIV/0!</v>
      </c>
      <c r="W7" s="258"/>
      <c r="X7" s="258"/>
      <c r="Y7" s="258"/>
      <c r="Z7" s="258"/>
      <c r="AA7" s="258"/>
      <c r="AB7" s="258"/>
      <c r="AC7" s="258"/>
    </row>
    <row r="8" spans="1:29" ht="16.5" customHeight="1" x14ac:dyDescent="0.3">
      <c r="A8" s="257"/>
      <c r="B8" s="351"/>
      <c r="C8" s="351"/>
      <c r="D8" s="351"/>
      <c r="E8" s="268" t="s">
        <v>156</v>
      </c>
      <c r="F8" s="268">
        <f>COUNTIF(F12:F117,"nt")</f>
        <v>106</v>
      </c>
      <c r="G8" s="351"/>
      <c r="H8" s="351"/>
      <c r="I8" s="351"/>
      <c r="J8" s="351"/>
      <c r="K8" s="351"/>
      <c r="L8" s="351"/>
      <c r="M8" s="258"/>
      <c r="N8" s="280" t="s">
        <v>498</v>
      </c>
      <c r="O8" s="281">
        <f t="shared" ref="O8:S8" si="5">SUM(O5:O7)</f>
        <v>0</v>
      </c>
      <c r="P8" s="281">
        <f t="shared" si="5"/>
        <v>0</v>
      </c>
      <c r="Q8" s="281">
        <f t="shared" si="5"/>
        <v>0</v>
      </c>
      <c r="R8" s="281">
        <f t="shared" si="5"/>
        <v>106</v>
      </c>
      <c r="S8" s="282">
        <f t="shared" si="5"/>
        <v>0</v>
      </c>
      <c r="T8" s="278"/>
      <c r="U8" s="276"/>
      <c r="V8" s="276"/>
      <c r="W8" s="258"/>
      <c r="X8" s="258"/>
      <c r="Y8" s="258"/>
      <c r="Z8" s="258"/>
      <c r="AA8" s="258"/>
      <c r="AB8" s="258"/>
      <c r="AC8" s="258"/>
    </row>
    <row r="9" spans="1:29" ht="16.5" customHeight="1" x14ac:dyDescent="0.3">
      <c r="A9" s="257"/>
      <c r="B9" s="351"/>
      <c r="C9" s="351"/>
      <c r="D9" s="351"/>
      <c r="E9" s="268" t="s">
        <v>474</v>
      </c>
      <c r="F9" s="283" t="e">
        <f>F5/SUM(F5:F6)</f>
        <v>#DIV/0!</v>
      </c>
      <c r="G9" s="351"/>
      <c r="H9" s="351"/>
      <c r="I9" s="351"/>
      <c r="J9" s="351"/>
      <c r="K9" s="351"/>
      <c r="L9" s="351"/>
      <c r="M9" s="258"/>
      <c r="N9" s="258"/>
      <c r="O9" s="258"/>
      <c r="P9" s="258"/>
      <c r="Q9" s="258"/>
      <c r="R9" s="258"/>
      <c r="S9" s="258"/>
      <c r="T9" s="258"/>
      <c r="U9" s="258"/>
      <c r="V9" s="258"/>
      <c r="W9" s="258"/>
      <c r="X9" s="258"/>
      <c r="Y9" s="258"/>
      <c r="Z9" s="258"/>
      <c r="AA9" s="258"/>
      <c r="AB9" s="258"/>
      <c r="AC9" s="258"/>
    </row>
    <row r="10" spans="1:29" ht="16.5" customHeight="1" x14ac:dyDescent="0.3">
      <c r="A10" s="257"/>
      <c r="B10" s="352"/>
      <c r="C10" s="352"/>
      <c r="D10" s="352"/>
      <c r="E10" s="268" t="s">
        <v>475</v>
      </c>
      <c r="F10" s="283" t="e">
        <f>F6/SUM(F5:F6)</f>
        <v>#DIV/0!</v>
      </c>
      <c r="G10" s="352"/>
      <c r="H10" s="352"/>
      <c r="I10" s="352"/>
      <c r="J10" s="352"/>
      <c r="K10" s="352"/>
      <c r="L10" s="352"/>
      <c r="M10" s="258"/>
      <c r="N10" s="258"/>
      <c r="O10" s="258"/>
      <c r="P10" s="258"/>
      <c r="Q10" s="258"/>
      <c r="R10" s="258"/>
      <c r="S10" s="258"/>
      <c r="T10" s="258"/>
      <c r="U10" s="258"/>
      <c r="V10" s="258"/>
      <c r="W10" s="258"/>
      <c r="X10" s="258"/>
      <c r="Y10" s="258"/>
      <c r="Z10" s="258"/>
      <c r="AA10" s="258"/>
      <c r="AB10" s="258"/>
      <c r="AC10" s="258"/>
    </row>
    <row r="11" spans="1:29" ht="13.8" x14ac:dyDescent="0.3">
      <c r="A11" s="257"/>
      <c r="B11" s="219"/>
      <c r="C11" s="219"/>
      <c r="D11" s="219"/>
      <c r="E11" s="284"/>
      <c r="F11" s="219"/>
      <c r="G11" s="219"/>
      <c r="H11" s="285"/>
      <c r="I11" s="285"/>
      <c r="J11" s="285"/>
      <c r="K11" s="285"/>
      <c r="L11" s="285"/>
      <c r="M11" s="258"/>
      <c r="N11" s="258"/>
      <c r="O11" s="258"/>
      <c r="P11" s="258"/>
      <c r="Q11" s="258"/>
      <c r="R11" s="258"/>
      <c r="S11" s="258"/>
      <c r="T11" s="258"/>
      <c r="U11" s="258"/>
      <c r="V11" s="258"/>
      <c r="W11" s="258"/>
      <c r="X11" s="258"/>
      <c r="Y11" s="258"/>
      <c r="Z11" s="258"/>
      <c r="AA11" s="258"/>
      <c r="AB11" s="258"/>
      <c r="AC11" s="258"/>
    </row>
    <row r="12" spans="1:29" ht="62.25"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113</v>
      </c>
      <c r="G12" s="276"/>
      <c r="H12" s="22"/>
      <c r="I12" s="22"/>
      <c r="J12" s="22"/>
      <c r="K12" s="22"/>
      <c r="L12" s="22"/>
      <c r="M12" s="258"/>
      <c r="N12" s="258"/>
      <c r="O12" s="258"/>
      <c r="P12" s="258"/>
      <c r="Q12" s="258"/>
      <c r="R12" s="258"/>
      <c r="S12" s="258"/>
      <c r="T12" s="258"/>
      <c r="U12" s="258"/>
      <c r="V12" s="258"/>
      <c r="W12" s="258"/>
      <c r="X12" s="258"/>
      <c r="Y12" s="258"/>
      <c r="Z12" s="258"/>
      <c r="AA12" s="258"/>
      <c r="AB12" s="258"/>
      <c r="AC12" s="258"/>
    </row>
    <row r="13" spans="1:29" ht="62.25"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113</v>
      </c>
      <c r="G13" s="276"/>
      <c r="H13" s="22"/>
      <c r="I13" s="22"/>
      <c r="J13" s="22"/>
      <c r="K13" s="22"/>
      <c r="L13" s="22"/>
      <c r="M13" s="258"/>
      <c r="N13" s="258"/>
      <c r="O13" s="258"/>
      <c r="P13" s="258"/>
      <c r="Q13" s="258"/>
      <c r="R13" s="258"/>
      <c r="S13" s="258"/>
      <c r="T13" s="258"/>
      <c r="U13" s="258"/>
      <c r="V13" s="258"/>
      <c r="W13" s="258"/>
      <c r="X13" s="258"/>
      <c r="Y13" s="258"/>
      <c r="Z13" s="258"/>
      <c r="AA13" s="258"/>
      <c r="AB13" s="258"/>
      <c r="AC13" s="258"/>
    </row>
    <row r="14" spans="1:29" ht="62.25"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113</v>
      </c>
      <c r="G14" s="276"/>
      <c r="H14" s="22"/>
      <c r="I14" s="22"/>
      <c r="J14" s="22"/>
      <c r="K14" s="22"/>
      <c r="L14" s="22"/>
      <c r="M14" s="258"/>
      <c r="N14" s="258"/>
      <c r="O14" s="258"/>
      <c r="P14" s="258"/>
      <c r="Q14" s="258"/>
      <c r="R14" s="258"/>
      <c r="S14" s="258"/>
      <c r="T14" s="258"/>
      <c r="U14" s="258"/>
      <c r="V14" s="258"/>
      <c r="W14" s="258"/>
      <c r="X14" s="258"/>
      <c r="Y14" s="258"/>
      <c r="Z14" s="258"/>
      <c r="AA14" s="258"/>
      <c r="AB14" s="258"/>
      <c r="AC14" s="258"/>
    </row>
    <row r="15" spans="1:29" ht="62.25"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113</v>
      </c>
      <c r="G15" s="276"/>
      <c r="H15" s="22"/>
      <c r="I15" s="22"/>
      <c r="J15" s="22"/>
      <c r="K15" s="22"/>
      <c r="L15" s="22"/>
      <c r="M15" s="258"/>
      <c r="N15" s="258"/>
      <c r="O15" s="258"/>
      <c r="P15" s="258"/>
      <c r="Q15" s="258"/>
      <c r="R15" s="258"/>
      <c r="S15" s="258"/>
      <c r="T15" s="258"/>
      <c r="U15" s="258"/>
      <c r="V15" s="258"/>
      <c r="W15" s="258"/>
      <c r="X15" s="258"/>
      <c r="Y15" s="258"/>
      <c r="Z15" s="258"/>
      <c r="AA15" s="258"/>
      <c r="AB15" s="258"/>
      <c r="AC15" s="258"/>
    </row>
    <row r="16" spans="1:29" ht="62.25"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113</v>
      </c>
      <c r="G16" s="276"/>
      <c r="H16" s="22"/>
      <c r="I16" s="22"/>
      <c r="J16" s="22"/>
      <c r="K16" s="22"/>
      <c r="L16" s="22"/>
      <c r="M16" s="258"/>
      <c r="N16" s="258"/>
      <c r="O16" s="258"/>
      <c r="P16" s="258"/>
      <c r="Q16" s="258"/>
      <c r="R16" s="258"/>
      <c r="S16" s="258"/>
      <c r="T16" s="258"/>
      <c r="U16" s="258"/>
      <c r="V16" s="258"/>
      <c r="W16" s="258"/>
      <c r="X16" s="258"/>
      <c r="Y16" s="258"/>
      <c r="Z16" s="258"/>
      <c r="AA16" s="258"/>
      <c r="AB16" s="258"/>
      <c r="AC16" s="258"/>
    </row>
    <row r="17" spans="1:29" ht="62.25"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113</v>
      </c>
      <c r="G17" s="276"/>
      <c r="H17" s="22"/>
      <c r="I17" s="22"/>
      <c r="J17" s="22"/>
      <c r="K17" s="22"/>
      <c r="L17" s="22"/>
      <c r="M17" s="258"/>
      <c r="N17" s="258"/>
      <c r="O17" s="258"/>
      <c r="P17" s="258"/>
      <c r="Q17" s="258"/>
      <c r="R17" s="258"/>
      <c r="S17" s="258"/>
      <c r="T17" s="258"/>
      <c r="U17" s="258"/>
      <c r="V17" s="258"/>
      <c r="W17" s="258"/>
      <c r="X17" s="258"/>
      <c r="Y17" s="258"/>
      <c r="Z17" s="258"/>
      <c r="AA17" s="258"/>
      <c r="AB17" s="258"/>
      <c r="AC17" s="258"/>
    </row>
    <row r="18" spans="1:29" ht="62.25"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113</v>
      </c>
      <c r="G18" s="276"/>
      <c r="H18" s="22"/>
      <c r="I18" s="22"/>
      <c r="J18" s="22"/>
      <c r="K18" s="22"/>
      <c r="L18" s="22"/>
      <c r="M18" s="293"/>
      <c r="N18" s="293"/>
      <c r="O18" s="293"/>
      <c r="P18" s="293"/>
      <c r="Q18" s="293"/>
      <c r="R18" s="293"/>
      <c r="S18" s="293"/>
      <c r="T18" s="293"/>
      <c r="U18" s="293"/>
      <c r="V18" s="293"/>
      <c r="W18" s="293"/>
      <c r="X18" s="293"/>
      <c r="Y18" s="293"/>
      <c r="Z18" s="293"/>
      <c r="AA18" s="293"/>
      <c r="AB18" s="293"/>
      <c r="AC18" s="293"/>
    </row>
    <row r="19" spans="1:29" ht="62.25"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113</v>
      </c>
      <c r="G19" s="276"/>
      <c r="H19" s="22"/>
      <c r="I19" s="22"/>
      <c r="J19" s="22"/>
      <c r="K19" s="22"/>
      <c r="L19" s="22"/>
      <c r="M19" s="257"/>
      <c r="N19" s="257"/>
      <c r="O19" s="257"/>
      <c r="P19" s="257"/>
      <c r="Q19" s="257"/>
      <c r="R19" s="257"/>
      <c r="S19" s="294"/>
      <c r="T19" s="258"/>
      <c r="U19" s="258"/>
      <c r="V19" s="258"/>
      <c r="W19" s="258"/>
      <c r="X19" s="258"/>
      <c r="Y19" s="258"/>
      <c r="Z19" s="258"/>
      <c r="AA19" s="258"/>
      <c r="AB19" s="258"/>
      <c r="AC19" s="258"/>
    </row>
    <row r="20" spans="1:29" ht="62.25"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113</v>
      </c>
      <c r="G20" s="276"/>
      <c r="H20" s="22"/>
      <c r="I20" s="22"/>
      <c r="J20" s="22"/>
      <c r="K20" s="22"/>
      <c r="L20" s="22"/>
      <c r="M20" s="258"/>
      <c r="N20" s="258"/>
      <c r="O20" s="258"/>
      <c r="P20" s="258"/>
      <c r="Q20" s="258"/>
      <c r="R20" s="258"/>
      <c r="S20" s="258"/>
      <c r="T20" s="258"/>
      <c r="U20" s="258"/>
      <c r="V20" s="258"/>
      <c r="W20" s="258"/>
      <c r="X20" s="258"/>
      <c r="Y20" s="258"/>
      <c r="Z20" s="258"/>
      <c r="AA20" s="258"/>
      <c r="AB20" s="258"/>
      <c r="AC20" s="258"/>
    </row>
    <row r="21" spans="1:29" ht="62.25" customHeight="1" x14ac:dyDescent="0.3">
      <c r="A21" s="390" t="s">
        <v>86</v>
      </c>
      <c r="B21" s="286" t="str">
        <f>Résultats!B22</f>
        <v>2.1</v>
      </c>
      <c r="C21" s="276" t="str">
        <f>Résultats!C22</f>
        <v>A</v>
      </c>
      <c r="D21" s="276">
        <f>Résultats!E22</f>
        <v>0</v>
      </c>
      <c r="E21" s="287" t="str">
        <f>Résultats!F22</f>
        <v>Chaque cadre a-t-il un titre de cadre ?</v>
      </c>
      <c r="F21" s="276" t="s">
        <v>113</v>
      </c>
      <c r="G21" s="276"/>
      <c r="H21" s="22"/>
      <c r="I21" s="22"/>
      <c r="J21" s="22"/>
      <c r="K21" s="22"/>
      <c r="L21" s="22"/>
      <c r="M21" s="258"/>
      <c r="N21" s="258"/>
      <c r="O21" s="258"/>
      <c r="P21" s="258"/>
      <c r="Q21" s="258"/>
      <c r="R21" s="258"/>
      <c r="S21" s="258"/>
      <c r="T21" s="258"/>
      <c r="U21" s="258"/>
      <c r="V21" s="258"/>
      <c r="W21" s="258"/>
      <c r="X21" s="258"/>
      <c r="Y21" s="258"/>
      <c r="Z21" s="258"/>
      <c r="AA21" s="258"/>
      <c r="AB21" s="258"/>
      <c r="AC21" s="258"/>
    </row>
    <row r="22" spans="1:29" ht="62.25"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113</v>
      </c>
      <c r="G22" s="276"/>
      <c r="H22" s="22"/>
      <c r="I22" s="22"/>
      <c r="J22" s="22"/>
      <c r="K22" s="22"/>
      <c r="L22" s="22"/>
      <c r="M22" s="258"/>
      <c r="N22" s="258"/>
      <c r="O22" s="258"/>
      <c r="P22" s="258"/>
      <c r="Q22" s="258"/>
      <c r="R22" s="258"/>
      <c r="S22" s="258"/>
      <c r="T22" s="258"/>
      <c r="U22" s="258"/>
      <c r="V22" s="258"/>
      <c r="W22" s="258"/>
      <c r="X22" s="258"/>
      <c r="Y22" s="258"/>
      <c r="Z22" s="258"/>
      <c r="AA22" s="258"/>
      <c r="AB22" s="258"/>
      <c r="AC22" s="258"/>
    </row>
    <row r="23" spans="1:29" ht="62.25"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113</v>
      </c>
      <c r="G23" s="276"/>
      <c r="H23" s="22"/>
      <c r="I23" s="22"/>
      <c r="J23" s="22"/>
      <c r="K23" s="22"/>
      <c r="L23" s="22"/>
      <c r="M23" s="258"/>
      <c r="N23" s="258"/>
      <c r="O23" s="258"/>
      <c r="P23" s="258"/>
      <c r="Q23" s="258"/>
      <c r="R23" s="258"/>
      <c r="S23" s="258"/>
      <c r="T23" s="258"/>
      <c r="U23" s="258"/>
      <c r="V23" s="258"/>
      <c r="W23" s="258"/>
      <c r="X23" s="258"/>
      <c r="Y23" s="258"/>
      <c r="Z23" s="258"/>
      <c r="AA23" s="258"/>
      <c r="AB23" s="258"/>
      <c r="AC23" s="258"/>
    </row>
    <row r="24" spans="1:29" ht="62.25"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113</v>
      </c>
      <c r="G24" s="276"/>
      <c r="H24" s="22"/>
      <c r="I24" s="22"/>
      <c r="J24" s="22"/>
      <c r="K24" s="22"/>
      <c r="L24" s="22"/>
      <c r="M24" s="258"/>
      <c r="N24" s="258"/>
      <c r="O24" s="258"/>
      <c r="P24" s="258"/>
      <c r="Q24" s="258"/>
      <c r="R24" s="258"/>
      <c r="S24" s="258"/>
      <c r="T24" s="258"/>
      <c r="U24" s="258"/>
      <c r="V24" s="258"/>
      <c r="W24" s="258"/>
      <c r="X24" s="258"/>
      <c r="Y24" s="258"/>
      <c r="Z24" s="258"/>
      <c r="AA24" s="258"/>
      <c r="AB24" s="258"/>
      <c r="AC24" s="258"/>
    </row>
    <row r="25" spans="1:29" ht="62.25"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113</v>
      </c>
      <c r="G25" s="276"/>
      <c r="H25" s="22"/>
      <c r="I25" s="22"/>
      <c r="J25" s="22"/>
      <c r="K25" s="22"/>
      <c r="L25" s="22"/>
      <c r="M25" s="258"/>
      <c r="N25" s="258"/>
      <c r="O25" s="258"/>
      <c r="P25" s="258"/>
      <c r="Q25" s="258"/>
      <c r="R25" s="258"/>
      <c r="S25" s="258"/>
      <c r="T25" s="258"/>
      <c r="U25" s="258"/>
      <c r="V25" s="258"/>
      <c r="W25" s="258"/>
      <c r="X25" s="258"/>
      <c r="Y25" s="258"/>
      <c r="Z25" s="258"/>
      <c r="AA25" s="258"/>
      <c r="AB25" s="258"/>
      <c r="AC25" s="258"/>
    </row>
    <row r="26" spans="1:29" ht="62.25"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113</v>
      </c>
      <c r="G26" s="276"/>
      <c r="H26" s="22"/>
      <c r="I26" s="22"/>
      <c r="J26" s="22"/>
      <c r="K26" s="22"/>
      <c r="L26" s="22"/>
      <c r="M26" s="258"/>
      <c r="N26" s="258"/>
      <c r="O26" s="258"/>
      <c r="P26" s="258"/>
      <c r="Q26" s="258"/>
      <c r="R26" s="258"/>
      <c r="S26" s="258"/>
      <c r="T26" s="258"/>
      <c r="U26" s="258"/>
      <c r="V26" s="258"/>
      <c r="W26" s="258"/>
      <c r="X26" s="258"/>
      <c r="Y26" s="258"/>
      <c r="Z26" s="258"/>
      <c r="AA26" s="258"/>
      <c r="AB26" s="258"/>
      <c r="AC26" s="258"/>
    </row>
    <row r="27" spans="1:29" ht="62.25"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113</v>
      </c>
      <c r="G27" s="276"/>
      <c r="H27" s="22"/>
      <c r="I27" s="22"/>
      <c r="J27" s="22"/>
      <c r="K27" s="22"/>
      <c r="L27" s="22"/>
      <c r="M27" s="258"/>
      <c r="N27" s="258"/>
      <c r="O27" s="258"/>
      <c r="P27" s="258"/>
      <c r="Q27" s="258"/>
      <c r="R27" s="258"/>
      <c r="S27" s="258"/>
      <c r="T27" s="258"/>
      <c r="U27" s="258"/>
      <c r="V27" s="258"/>
      <c r="W27" s="258"/>
      <c r="X27" s="258"/>
      <c r="Y27" s="258"/>
      <c r="Z27" s="258"/>
      <c r="AA27" s="258"/>
      <c r="AB27" s="258"/>
      <c r="AC27" s="258"/>
    </row>
    <row r="28" spans="1:29" ht="62.25"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113</v>
      </c>
      <c r="G28" s="276"/>
      <c r="H28" s="22"/>
      <c r="I28" s="22"/>
      <c r="J28" s="22"/>
      <c r="K28" s="22"/>
      <c r="L28" s="22"/>
      <c r="M28" s="258"/>
      <c r="N28" s="258"/>
      <c r="O28" s="258"/>
      <c r="P28" s="258"/>
      <c r="Q28" s="258"/>
      <c r="R28" s="258"/>
      <c r="S28" s="258"/>
      <c r="T28" s="258"/>
      <c r="U28" s="258"/>
      <c r="V28" s="258"/>
      <c r="W28" s="258"/>
      <c r="X28" s="258"/>
      <c r="Y28" s="258"/>
      <c r="Z28" s="258"/>
      <c r="AA28" s="258"/>
      <c r="AB28" s="258"/>
      <c r="AC28" s="258"/>
    </row>
    <row r="29" spans="1:29" ht="62.25"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113</v>
      </c>
      <c r="G29" s="276"/>
      <c r="H29" s="22"/>
      <c r="I29" s="22"/>
      <c r="J29" s="22"/>
      <c r="K29" s="22"/>
      <c r="L29" s="22"/>
      <c r="M29" s="258"/>
      <c r="N29" s="258"/>
      <c r="O29" s="258"/>
      <c r="P29" s="258"/>
      <c r="Q29" s="258"/>
      <c r="R29" s="258"/>
      <c r="S29" s="258"/>
      <c r="T29" s="258"/>
      <c r="U29" s="258"/>
      <c r="V29" s="258"/>
      <c r="W29" s="258"/>
      <c r="X29" s="258"/>
      <c r="Y29" s="258"/>
      <c r="Z29" s="258"/>
      <c r="AA29" s="258"/>
      <c r="AB29" s="258"/>
      <c r="AC29" s="258"/>
    </row>
    <row r="30" spans="1:29" ht="62.25"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113</v>
      </c>
      <c r="G30" s="276"/>
      <c r="H30" s="22"/>
      <c r="I30" s="22"/>
      <c r="J30" s="22"/>
      <c r="K30" s="22"/>
      <c r="L30" s="22"/>
      <c r="M30" s="258"/>
      <c r="N30" s="258"/>
      <c r="O30" s="258"/>
      <c r="P30" s="258"/>
      <c r="Q30" s="258"/>
      <c r="R30" s="258"/>
      <c r="S30" s="258"/>
      <c r="T30" s="258"/>
      <c r="U30" s="258"/>
      <c r="V30" s="258"/>
      <c r="W30" s="258"/>
      <c r="X30" s="258"/>
      <c r="Y30" s="258"/>
      <c r="Z30" s="258"/>
      <c r="AA30" s="258"/>
      <c r="AB30" s="258"/>
      <c r="AC30" s="258"/>
    </row>
    <row r="31" spans="1:29" ht="62.25"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113</v>
      </c>
      <c r="G31" s="276"/>
      <c r="H31" s="22"/>
      <c r="I31" s="22"/>
      <c r="J31" s="22"/>
      <c r="K31" s="22"/>
      <c r="L31" s="22"/>
      <c r="M31" s="258"/>
      <c r="N31" s="258"/>
      <c r="O31" s="258"/>
      <c r="P31" s="258"/>
      <c r="Q31" s="258"/>
      <c r="R31" s="258"/>
      <c r="S31" s="258"/>
      <c r="T31" s="258"/>
      <c r="U31" s="258"/>
      <c r="V31" s="258"/>
      <c r="W31" s="258"/>
      <c r="X31" s="258"/>
      <c r="Y31" s="258"/>
      <c r="Z31" s="258"/>
      <c r="AA31" s="258"/>
      <c r="AB31" s="258"/>
      <c r="AC31" s="258"/>
    </row>
    <row r="32" spans="1:29" ht="62.25"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113</v>
      </c>
      <c r="G32" s="276"/>
      <c r="H32" s="22"/>
      <c r="I32" s="22"/>
      <c r="J32" s="22"/>
      <c r="K32" s="22"/>
      <c r="L32" s="22"/>
      <c r="M32" s="258"/>
      <c r="N32" s="258"/>
      <c r="O32" s="258"/>
      <c r="P32" s="258"/>
      <c r="Q32" s="258"/>
      <c r="R32" s="258"/>
      <c r="S32" s="258"/>
      <c r="T32" s="258"/>
      <c r="U32" s="258"/>
      <c r="V32" s="258"/>
      <c r="W32" s="258"/>
      <c r="X32" s="258"/>
      <c r="Y32" s="258"/>
      <c r="Z32" s="258"/>
      <c r="AA32" s="258"/>
      <c r="AB32" s="258"/>
      <c r="AC32" s="258"/>
    </row>
    <row r="33" spans="1:29" ht="62.25"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113</v>
      </c>
      <c r="G33" s="276"/>
      <c r="H33" s="22"/>
      <c r="I33" s="22"/>
      <c r="J33" s="22"/>
      <c r="K33" s="22"/>
      <c r="L33" s="22"/>
      <c r="M33" s="258"/>
      <c r="N33" s="258"/>
      <c r="O33" s="258"/>
      <c r="P33" s="258"/>
      <c r="Q33" s="258"/>
      <c r="R33" s="258"/>
      <c r="S33" s="258"/>
      <c r="T33" s="258"/>
      <c r="U33" s="258"/>
      <c r="V33" s="258"/>
      <c r="W33" s="258"/>
      <c r="X33" s="258"/>
      <c r="Y33" s="258"/>
      <c r="Z33" s="258"/>
      <c r="AA33" s="258"/>
      <c r="AB33" s="258"/>
      <c r="AC33" s="258"/>
    </row>
    <row r="34" spans="1:29" ht="62.25"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113</v>
      </c>
      <c r="G34" s="276"/>
      <c r="H34" s="22"/>
      <c r="I34" s="22"/>
      <c r="J34" s="22"/>
      <c r="K34" s="22"/>
      <c r="L34" s="22"/>
      <c r="M34" s="258"/>
      <c r="N34" s="258"/>
      <c r="O34" s="258"/>
      <c r="P34" s="258"/>
      <c r="Q34" s="258"/>
      <c r="R34" s="258"/>
      <c r="S34" s="258"/>
      <c r="T34" s="258"/>
      <c r="U34" s="258"/>
      <c r="V34" s="258"/>
      <c r="W34" s="258"/>
      <c r="X34" s="258"/>
      <c r="Y34" s="258"/>
      <c r="Z34" s="258"/>
      <c r="AA34" s="258"/>
      <c r="AB34" s="258"/>
      <c r="AC34" s="258"/>
    </row>
    <row r="35" spans="1:29" ht="62.25"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113</v>
      </c>
      <c r="G35" s="276"/>
      <c r="H35" s="22"/>
      <c r="I35" s="22"/>
      <c r="J35" s="22"/>
      <c r="K35" s="22"/>
      <c r="L35" s="22"/>
      <c r="M35" s="258"/>
      <c r="N35" s="258"/>
      <c r="O35" s="258"/>
      <c r="P35" s="258"/>
      <c r="Q35" s="258"/>
      <c r="R35" s="258"/>
      <c r="S35" s="258"/>
      <c r="T35" s="258"/>
      <c r="U35" s="258"/>
      <c r="V35" s="258"/>
      <c r="W35" s="258"/>
      <c r="X35" s="258"/>
      <c r="Y35" s="258"/>
      <c r="Z35" s="258"/>
      <c r="AA35" s="258"/>
      <c r="AB35" s="258"/>
      <c r="AC35" s="258"/>
    </row>
    <row r="36" spans="1:29" ht="62.25"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113</v>
      </c>
      <c r="G36" s="276"/>
      <c r="H36" s="22"/>
      <c r="I36" s="22"/>
      <c r="J36" s="22"/>
      <c r="K36" s="22"/>
      <c r="L36" s="22"/>
      <c r="M36" s="258"/>
      <c r="N36" s="258"/>
      <c r="O36" s="258"/>
      <c r="P36" s="258"/>
      <c r="Q36" s="258"/>
      <c r="R36" s="258"/>
      <c r="S36" s="258"/>
      <c r="T36" s="258"/>
      <c r="U36" s="258"/>
      <c r="V36" s="258"/>
      <c r="W36" s="258"/>
      <c r="X36" s="258"/>
      <c r="Y36" s="258"/>
      <c r="Z36" s="258"/>
      <c r="AA36" s="258"/>
      <c r="AB36" s="258"/>
      <c r="AC36" s="258"/>
    </row>
    <row r="37" spans="1:29" ht="62.25"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113</v>
      </c>
      <c r="G37" s="276"/>
      <c r="H37" s="22"/>
      <c r="I37" s="22"/>
      <c r="J37" s="22"/>
      <c r="K37" s="22"/>
      <c r="L37" s="22"/>
      <c r="M37" s="258"/>
      <c r="N37" s="258"/>
      <c r="O37" s="258"/>
      <c r="P37" s="258"/>
      <c r="Q37" s="258"/>
      <c r="R37" s="258"/>
      <c r="S37" s="258"/>
      <c r="T37" s="258"/>
      <c r="U37" s="258"/>
      <c r="V37" s="258"/>
      <c r="W37" s="258"/>
      <c r="X37" s="258"/>
      <c r="Y37" s="258"/>
      <c r="Z37" s="258"/>
      <c r="AA37" s="258"/>
      <c r="AB37" s="258"/>
      <c r="AC37" s="258"/>
    </row>
    <row r="38" spans="1:29" ht="62.25"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113</v>
      </c>
      <c r="G38" s="276"/>
      <c r="H38" s="22"/>
      <c r="I38" s="22"/>
      <c r="J38" s="22"/>
      <c r="K38" s="22"/>
      <c r="L38" s="22"/>
      <c r="M38" s="258"/>
      <c r="N38" s="258"/>
      <c r="O38" s="258"/>
      <c r="P38" s="258"/>
      <c r="Q38" s="258"/>
      <c r="R38" s="258"/>
      <c r="S38" s="258"/>
      <c r="T38" s="258"/>
      <c r="U38" s="258"/>
      <c r="V38" s="258"/>
      <c r="W38" s="258"/>
      <c r="X38" s="258"/>
      <c r="Y38" s="258"/>
      <c r="Z38" s="258"/>
      <c r="AA38" s="258"/>
      <c r="AB38" s="258"/>
      <c r="AC38" s="258"/>
    </row>
    <row r="39" spans="1:29" ht="62.25" customHeight="1" x14ac:dyDescent="0.3">
      <c r="A39" s="390" t="s">
        <v>89</v>
      </c>
      <c r="B39" s="286" t="str">
        <f>Résultats!B40</f>
        <v>5.1</v>
      </c>
      <c r="C39" s="276" t="str">
        <f>Résultats!C40</f>
        <v>A</v>
      </c>
      <c r="D39" s="276">
        <f>Résultats!E40</f>
        <v>0</v>
      </c>
      <c r="E39" s="287" t="str">
        <f>Résultats!F40</f>
        <v>Chaque tableau de données complexe a-t-il un résumé ?</v>
      </c>
      <c r="F39" s="276" t="s">
        <v>113</v>
      </c>
      <c r="G39" s="276"/>
      <c r="H39" s="22"/>
      <c r="I39" s="22"/>
      <c r="J39" s="22"/>
      <c r="K39" s="22"/>
      <c r="L39" s="22"/>
      <c r="M39" s="258"/>
      <c r="N39" s="258"/>
      <c r="O39" s="258"/>
      <c r="P39" s="258"/>
      <c r="Q39" s="258"/>
      <c r="R39" s="258"/>
      <c r="S39" s="258"/>
      <c r="T39" s="258"/>
      <c r="U39" s="258"/>
      <c r="V39" s="258"/>
      <c r="W39" s="258"/>
      <c r="X39" s="258"/>
      <c r="Y39" s="258"/>
      <c r="Z39" s="258"/>
      <c r="AA39" s="258"/>
      <c r="AB39" s="258"/>
      <c r="AC39" s="258"/>
    </row>
    <row r="40" spans="1:29" ht="62.25"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113</v>
      </c>
      <c r="G40" s="276"/>
      <c r="H40" s="22"/>
      <c r="I40" s="22"/>
      <c r="J40" s="22"/>
      <c r="K40" s="22"/>
      <c r="L40" s="22"/>
      <c r="M40" s="258"/>
      <c r="N40" s="258"/>
      <c r="O40" s="258"/>
      <c r="P40" s="258"/>
      <c r="Q40" s="258"/>
      <c r="R40" s="258"/>
      <c r="S40" s="258"/>
      <c r="T40" s="258"/>
      <c r="U40" s="258"/>
      <c r="V40" s="258"/>
      <c r="W40" s="258"/>
      <c r="X40" s="258"/>
      <c r="Y40" s="258"/>
      <c r="Z40" s="258"/>
      <c r="AA40" s="258"/>
      <c r="AB40" s="258"/>
      <c r="AC40" s="258"/>
    </row>
    <row r="41" spans="1:29" ht="62.25"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113</v>
      </c>
      <c r="G41" s="276"/>
      <c r="H41" s="22"/>
      <c r="I41" s="22"/>
      <c r="J41" s="22"/>
      <c r="K41" s="22"/>
      <c r="L41" s="22"/>
      <c r="M41" s="258"/>
      <c r="N41" s="258"/>
      <c r="O41" s="258"/>
      <c r="P41" s="258"/>
      <c r="Q41" s="258"/>
      <c r="R41" s="258"/>
      <c r="S41" s="258"/>
      <c r="T41" s="258"/>
      <c r="U41" s="258"/>
      <c r="V41" s="258"/>
      <c r="W41" s="258"/>
      <c r="X41" s="258"/>
      <c r="Y41" s="258"/>
      <c r="Z41" s="258"/>
      <c r="AA41" s="258"/>
      <c r="AB41" s="258"/>
      <c r="AC41" s="258"/>
    </row>
    <row r="42" spans="1:29" ht="62.25"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113</v>
      </c>
      <c r="G42" s="276"/>
      <c r="H42" s="22"/>
      <c r="I42" s="22"/>
      <c r="J42" s="22"/>
      <c r="K42" s="22"/>
      <c r="L42" s="22"/>
      <c r="M42" s="258"/>
      <c r="N42" s="258"/>
      <c r="O42" s="258"/>
      <c r="P42" s="258"/>
      <c r="Q42" s="258"/>
      <c r="R42" s="258"/>
      <c r="S42" s="258"/>
      <c r="T42" s="258"/>
      <c r="U42" s="258"/>
      <c r="V42" s="258"/>
      <c r="W42" s="258"/>
      <c r="X42" s="258"/>
      <c r="Y42" s="258"/>
      <c r="Z42" s="258"/>
      <c r="AA42" s="258"/>
      <c r="AB42" s="258"/>
      <c r="AC42" s="258"/>
    </row>
    <row r="43" spans="1:29" ht="62.25"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113</v>
      </c>
      <c r="G43" s="276"/>
      <c r="H43" s="22"/>
      <c r="I43" s="22"/>
      <c r="J43" s="22"/>
      <c r="K43" s="22"/>
      <c r="L43" s="22"/>
      <c r="M43" s="258"/>
      <c r="N43" s="258"/>
      <c r="O43" s="258"/>
      <c r="P43" s="258"/>
      <c r="Q43" s="258"/>
      <c r="R43" s="258"/>
      <c r="S43" s="258"/>
      <c r="T43" s="258"/>
      <c r="U43" s="258"/>
      <c r="V43" s="258"/>
      <c r="W43" s="258"/>
      <c r="X43" s="258"/>
      <c r="Y43" s="258"/>
      <c r="Z43" s="258"/>
      <c r="AA43" s="258"/>
      <c r="AB43" s="258"/>
      <c r="AC43" s="258"/>
    </row>
    <row r="44" spans="1:29" ht="62.25"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113</v>
      </c>
      <c r="G44" s="276"/>
      <c r="H44" s="22"/>
      <c r="I44" s="22"/>
      <c r="J44" s="22"/>
      <c r="K44" s="22"/>
      <c r="L44" s="22"/>
      <c r="M44" s="258"/>
      <c r="N44" s="258"/>
      <c r="O44" s="258"/>
      <c r="P44" s="258"/>
      <c r="Q44" s="258"/>
      <c r="R44" s="258"/>
      <c r="S44" s="258"/>
      <c r="T44" s="258"/>
      <c r="U44" s="258"/>
      <c r="V44" s="258"/>
      <c r="W44" s="258"/>
      <c r="X44" s="258"/>
      <c r="Y44" s="258"/>
      <c r="Z44" s="258"/>
      <c r="AA44" s="258"/>
      <c r="AB44" s="258"/>
      <c r="AC44" s="258"/>
    </row>
    <row r="45" spans="1:29" ht="62.25"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113</v>
      </c>
      <c r="G45" s="276"/>
      <c r="H45" s="22"/>
      <c r="I45" s="22"/>
      <c r="J45" s="22"/>
      <c r="K45" s="22"/>
      <c r="L45" s="22"/>
      <c r="M45" s="258"/>
      <c r="N45" s="258"/>
      <c r="O45" s="258"/>
      <c r="P45" s="258"/>
      <c r="Q45" s="258"/>
      <c r="R45" s="258"/>
      <c r="S45" s="258"/>
      <c r="T45" s="258"/>
      <c r="U45" s="258"/>
      <c r="V45" s="258"/>
      <c r="W45" s="258"/>
      <c r="X45" s="258"/>
      <c r="Y45" s="258"/>
      <c r="Z45" s="258"/>
      <c r="AA45" s="258"/>
      <c r="AB45" s="258"/>
      <c r="AC45" s="258"/>
    </row>
    <row r="46" spans="1:29" ht="62.25"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113</v>
      </c>
      <c r="G46" s="276"/>
      <c r="H46" s="22"/>
      <c r="I46" s="22"/>
      <c r="J46" s="22"/>
      <c r="K46" s="22"/>
      <c r="L46" s="22"/>
      <c r="M46" s="258"/>
      <c r="N46" s="258"/>
      <c r="O46" s="258"/>
      <c r="P46" s="258"/>
      <c r="Q46" s="258"/>
      <c r="R46" s="258"/>
      <c r="S46" s="258"/>
      <c r="T46" s="258"/>
      <c r="U46" s="258"/>
      <c r="V46" s="258"/>
      <c r="W46" s="258"/>
      <c r="X46" s="258"/>
      <c r="Y46" s="258"/>
      <c r="Z46" s="258"/>
      <c r="AA46" s="258"/>
      <c r="AB46" s="258"/>
      <c r="AC46" s="258"/>
    </row>
    <row r="47" spans="1:29" ht="62.25" customHeight="1" x14ac:dyDescent="0.3">
      <c r="A47" s="390" t="s">
        <v>90</v>
      </c>
      <c r="B47" s="286" t="str">
        <f>Résultats!B48</f>
        <v>6.1</v>
      </c>
      <c r="C47" s="276" t="str">
        <f>Résultats!C48</f>
        <v>A</v>
      </c>
      <c r="D47" s="276" t="str">
        <f>Résultats!E48</f>
        <v>x</v>
      </c>
      <c r="E47" s="287" t="str">
        <f>Résultats!F48</f>
        <v>Chaque lien est-il explicite (hors cas particuliers) ?</v>
      </c>
      <c r="F47" s="276" t="s">
        <v>113</v>
      </c>
      <c r="G47" s="276"/>
      <c r="H47" s="22"/>
      <c r="I47" s="22"/>
      <c r="J47" s="22"/>
      <c r="K47" s="22"/>
      <c r="L47" s="22"/>
      <c r="M47" s="258"/>
      <c r="N47" s="258"/>
      <c r="O47" s="258"/>
      <c r="P47" s="258"/>
      <c r="Q47" s="258"/>
      <c r="R47" s="258"/>
      <c r="S47" s="258"/>
      <c r="T47" s="258"/>
      <c r="U47" s="258"/>
      <c r="V47" s="258"/>
      <c r="W47" s="258"/>
      <c r="X47" s="258"/>
      <c r="Y47" s="258"/>
      <c r="Z47" s="258"/>
      <c r="AA47" s="258"/>
      <c r="AB47" s="258"/>
      <c r="AC47" s="258"/>
    </row>
    <row r="48" spans="1:29" ht="62.25" customHeight="1" x14ac:dyDescent="0.3">
      <c r="A48" s="352"/>
      <c r="B48" s="286" t="str">
        <f>Résultats!B49</f>
        <v>6.2</v>
      </c>
      <c r="C48" s="276" t="str">
        <f>Résultats!C49</f>
        <v>A</v>
      </c>
      <c r="D48" s="276" t="str">
        <f>Résultats!E49</f>
        <v>x</v>
      </c>
      <c r="E48" s="287" t="str">
        <f>Résultats!F49</f>
        <v>Dans chaque page web, chaque lien a-t-il un intitulé ?</v>
      </c>
      <c r="F48" s="276" t="s">
        <v>113</v>
      </c>
      <c r="G48" s="276"/>
      <c r="H48" s="22"/>
      <c r="I48" s="22"/>
      <c r="J48" s="22"/>
      <c r="K48" s="22"/>
      <c r="L48" s="22"/>
      <c r="M48" s="258"/>
      <c r="N48" s="258"/>
      <c r="O48" s="258"/>
      <c r="P48" s="258"/>
      <c r="Q48" s="258"/>
      <c r="R48" s="258"/>
      <c r="S48" s="258"/>
      <c r="T48" s="258"/>
      <c r="U48" s="258"/>
      <c r="V48" s="258"/>
      <c r="W48" s="258"/>
      <c r="X48" s="258"/>
      <c r="Y48" s="258"/>
      <c r="Z48" s="258"/>
      <c r="AA48" s="258"/>
      <c r="AB48" s="258"/>
      <c r="AC48" s="258"/>
    </row>
    <row r="49" spans="1:29" ht="62.2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113</v>
      </c>
      <c r="G49" s="276"/>
      <c r="H49" s="22"/>
      <c r="I49" s="22"/>
      <c r="J49" s="22"/>
      <c r="K49" s="22"/>
      <c r="L49" s="22"/>
      <c r="M49" s="258"/>
      <c r="N49" s="258"/>
      <c r="O49" s="258"/>
      <c r="P49" s="258"/>
      <c r="Q49" s="258"/>
      <c r="R49" s="258"/>
      <c r="S49" s="258"/>
      <c r="T49" s="258"/>
      <c r="U49" s="258"/>
      <c r="V49" s="258"/>
      <c r="W49" s="258"/>
      <c r="X49" s="258"/>
      <c r="Y49" s="258"/>
      <c r="Z49" s="258"/>
      <c r="AA49" s="258"/>
      <c r="AB49" s="258"/>
      <c r="AC49" s="258"/>
    </row>
    <row r="50" spans="1:29" ht="62.25"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113</v>
      </c>
      <c r="G50" s="276"/>
      <c r="H50" s="22"/>
      <c r="I50" s="22"/>
      <c r="J50" s="22"/>
      <c r="K50" s="22"/>
      <c r="L50" s="22"/>
      <c r="M50" s="258"/>
      <c r="N50" s="258"/>
      <c r="O50" s="258"/>
      <c r="P50" s="258"/>
      <c r="Q50" s="258"/>
      <c r="R50" s="258"/>
      <c r="S50" s="258"/>
      <c r="T50" s="258"/>
      <c r="U50" s="258"/>
      <c r="V50" s="258"/>
      <c r="W50" s="258"/>
      <c r="X50" s="258"/>
      <c r="Y50" s="258"/>
      <c r="Z50" s="258"/>
      <c r="AA50" s="258"/>
      <c r="AB50" s="258"/>
      <c r="AC50" s="258"/>
    </row>
    <row r="51" spans="1:29" ht="62.25"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113</v>
      </c>
      <c r="G51" s="276"/>
      <c r="H51" s="22"/>
      <c r="I51" s="22"/>
      <c r="J51" s="22"/>
      <c r="K51" s="22"/>
      <c r="L51" s="22"/>
      <c r="M51" s="258"/>
      <c r="N51" s="258"/>
      <c r="O51" s="258"/>
      <c r="P51" s="258"/>
      <c r="Q51" s="258"/>
      <c r="R51" s="258"/>
      <c r="S51" s="258"/>
      <c r="T51" s="258"/>
      <c r="U51" s="258"/>
      <c r="V51" s="258"/>
      <c r="W51" s="258"/>
      <c r="X51" s="258"/>
      <c r="Y51" s="258"/>
      <c r="Z51" s="258"/>
      <c r="AA51" s="258"/>
      <c r="AB51" s="258"/>
      <c r="AC51" s="258"/>
    </row>
    <row r="52" spans="1:29" ht="62.25"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113</v>
      </c>
      <c r="G52" s="276"/>
      <c r="H52" s="22"/>
      <c r="I52" s="22"/>
      <c r="J52" s="22"/>
      <c r="K52" s="22"/>
      <c r="L52" s="22"/>
      <c r="M52" s="258"/>
      <c r="N52" s="258"/>
      <c r="O52" s="258"/>
      <c r="P52" s="258"/>
      <c r="Q52" s="258"/>
      <c r="R52" s="258"/>
      <c r="S52" s="258"/>
      <c r="T52" s="258"/>
      <c r="U52" s="258"/>
      <c r="V52" s="258"/>
      <c r="W52" s="258"/>
      <c r="X52" s="258"/>
      <c r="Y52" s="258"/>
      <c r="Z52" s="258"/>
      <c r="AA52" s="258"/>
      <c r="AB52" s="258"/>
      <c r="AC52" s="258"/>
    </row>
    <row r="53" spans="1:29" ht="62.25"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113</v>
      </c>
      <c r="G53" s="276"/>
      <c r="H53" s="22"/>
      <c r="I53" s="22"/>
      <c r="J53" s="22"/>
      <c r="K53" s="22"/>
      <c r="L53" s="22"/>
      <c r="M53" s="258"/>
      <c r="N53" s="258"/>
      <c r="O53" s="258"/>
      <c r="P53" s="258"/>
      <c r="Q53" s="258"/>
      <c r="R53" s="258"/>
      <c r="S53" s="258"/>
      <c r="T53" s="258"/>
      <c r="U53" s="258"/>
      <c r="V53" s="258"/>
      <c r="W53" s="258"/>
      <c r="X53" s="258"/>
      <c r="Y53" s="258"/>
      <c r="Z53" s="258"/>
      <c r="AA53" s="258"/>
      <c r="AB53" s="258"/>
      <c r="AC53" s="258"/>
    </row>
    <row r="54" spans="1:29" ht="62.25" customHeight="1" x14ac:dyDescent="0.3">
      <c r="A54" s="390" t="s">
        <v>465</v>
      </c>
      <c r="B54" s="286" t="str">
        <f>Résultats!B55</f>
        <v>8.1</v>
      </c>
      <c r="C54" s="276" t="str">
        <f>Résultats!C55</f>
        <v>A</v>
      </c>
      <c r="D54" s="276">
        <f>Résultats!E55</f>
        <v>0</v>
      </c>
      <c r="E54" s="287" t="str">
        <f>Résultats!F55</f>
        <v>Chaque page web est-elle définie par un type de document ?</v>
      </c>
      <c r="F54" s="276" t="s">
        <v>113</v>
      </c>
      <c r="G54" s="276"/>
      <c r="H54" s="22"/>
      <c r="I54" s="22"/>
      <c r="J54" s="22"/>
      <c r="K54" s="22"/>
      <c r="L54" s="291" t="s">
        <v>504</v>
      </c>
      <c r="M54" s="258"/>
      <c r="N54" s="258"/>
      <c r="O54" s="258"/>
      <c r="P54" s="258"/>
      <c r="Q54" s="258"/>
      <c r="R54" s="258"/>
      <c r="S54" s="258"/>
      <c r="T54" s="258"/>
      <c r="U54" s="258"/>
      <c r="V54" s="258"/>
      <c r="W54" s="258"/>
      <c r="X54" s="258"/>
      <c r="Y54" s="258"/>
      <c r="Z54" s="258"/>
      <c r="AA54" s="258"/>
      <c r="AB54" s="258"/>
      <c r="AC54" s="258"/>
    </row>
    <row r="55" spans="1:29" ht="62.25" customHeight="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113</v>
      </c>
      <c r="G55" s="276"/>
      <c r="H55" s="22"/>
      <c r="I55" s="22"/>
      <c r="J55" s="22"/>
      <c r="K55" s="22"/>
      <c r="L55" s="291" t="s">
        <v>504</v>
      </c>
      <c r="M55" s="258"/>
      <c r="N55" s="258"/>
      <c r="O55" s="258"/>
      <c r="P55" s="258"/>
      <c r="Q55" s="258"/>
      <c r="R55" s="258"/>
      <c r="S55" s="258"/>
      <c r="T55" s="258"/>
      <c r="U55" s="258"/>
      <c r="V55" s="258"/>
      <c r="W55" s="258"/>
      <c r="X55" s="258"/>
      <c r="Y55" s="258"/>
      <c r="Z55" s="258"/>
      <c r="AA55" s="258"/>
      <c r="AB55" s="258"/>
      <c r="AC55" s="258"/>
    </row>
    <row r="56" spans="1:29" ht="62.25" customHeight="1" x14ac:dyDescent="0.3">
      <c r="A56" s="351"/>
      <c r="B56" s="286" t="str">
        <f>Résultats!B57</f>
        <v>8.3</v>
      </c>
      <c r="C56" s="276" t="str">
        <f>Résultats!C57</f>
        <v>A</v>
      </c>
      <c r="D56" s="276" t="str">
        <f>Résultats!E57</f>
        <v>x</v>
      </c>
      <c r="E56" s="287" t="str">
        <f>Résultats!F57</f>
        <v>Dans chaque page web, la langue par défaut est-elle présente ?</v>
      </c>
      <c r="F56" s="276" t="s">
        <v>113</v>
      </c>
      <c r="G56" s="276"/>
      <c r="H56" s="22"/>
      <c r="I56" s="22"/>
      <c r="J56" s="22"/>
      <c r="K56" s="22"/>
      <c r="L56" s="22"/>
      <c r="M56" s="258"/>
      <c r="N56" s="258"/>
      <c r="O56" s="258"/>
      <c r="P56" s="258"/>
      <c r="Q56" s="258"/>
      <c r="R56" s="258"/>
      <c r="S56" s="258"/>
      <c r="T56" s="258"/>
      <c r="U56" s="258"/>
      <c r="V56" s="258"/>
      <c r="W56" s="258"/>
      <c r="X56" s="258"/>
      <c r="Y56" s="258"/>
      <c r="Z56" s="258"/>
      <c r="AA56" s="258"/>
      <c r="AB56" s="258"/>
      <c r="AC56" s="258"/>
    </row>
    <row r="57" spans="1:29" ht="62.25"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113</v>
      </c>
      <c r="G57" s="276"/>
      <c r="H57" s="22"/>
      <c r="I57" s="22"/>
      <c r="J57" s="22"/>
      <c r="K57" s="22"/>
      <c r="L57" s="22"/>
      <c r="M57" s="258"/>
      <c r="N57" s="258"/>
      <c r="O57" s="258"/>
      <c r="P57" s="258"/>
      <c r="Q57" s="258"/>
      <c r="R57" s="258"/>
      <c r="S57" s="258"/>
      <c r="T57" s="258"/>
      <c r="U57" s="258"/>
      <c r="V57" s="258"/>
      <c r="W57" s="258"/>
      <c r="X57" s="258"/>
      <c r="Y57" s="258"/>
      <c r="Z57" s="258"/>
      <c r="AA57" s="258"/>
      <c r="AB57" s="258"/>
      <c r="AC57" s="258"/>
    </row>
    <row r="58" spans="1:29" ht="62.25" customHeight="1" x14ac:dyDescent="0.3">
      <c r="A58" s="351"/>
      <c r="B58" s="292" t="str">
        <f>Résultats!B59</f>
        <v>8.5</v>
      </c>
      <c r="C58" s="276" t="str">
        <f>Résultats!C59</f>
        <v>A</v>
      </c>
      <c r="D58" s="276" t="str">
        <f>Résultats!E59</f>
        <v>x</v>
      </c>
      <c r="E58" s="287" t="str">
        <f>Résultats!F59</f>
        <v>Chaque page web a-t-elle un titre de page ?</v>
      </c>
      <c r="F58" s="276" t="s">
        <v>113</v>
      </c>
      <c r="G58" s="276"/>
      <c r="H58" s="22"/>
      <c r="I58" s="22"/>
      <c r="J58" s="22"/>
      <c r="K58" s="22"/>
      <c r="L58" s="22"/>
      <c r="M58" s="258"/>
      <c r="N58" s="258"/>
      <c r="O58" s="258"/>
      <c r="P58" s="258"/>
      <c r="Q58" s="258"/>
      <c r="R58" s="258"/>
      <c r="S58" s="258"/>
      <c r="T58" s="258"/>
      <c r="U58" s="258"/>
      <c r="V58" s="258"/>
      <c r="W58" s="258"/>
      <c r="X58" s="258"/>
      <c r="Y58" s="258"/>
      <c r="Z58" s="258"/>
      <c r="AA58" s="258"/>
      <c r="AB58" s="258"/>
      <c r="AC58" s="258"/>
    </row>
    <row r="59" spans="1:29" ht="62.25"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113</v>
      </c>
      <c r="G59" s="276"/>
      <c r="H59" s="22"/>
      <c r="I59" s="22"/>
      <c r="J59" s="22"/>
      <c r="K59" s="22"/>
      <c r="L59" s="22"/>
      <c r="M59" s="258"/>
      <c r="N59" s="258"/>
      <c r="O59" s="258"/>
      <c r="P59" s="258"/>
      <c r="Q59" s="258"/>
      <c r="R59" s="258"/>
      <c r="S59" s="258"/>
      <c r="T59" s="258"/>
      <c r="U59" s="258"/>
      <c r="V59" s="258"/>
      <c r="W59" s="258"/>
      <c r="X59" s="258"/>
      <c r="Y59" s="258"/>
      <c r="Z59" s="258"/>
      <c r="AA59" s="258"/>
      <c r="AB59" s="258"/>
      <c r="AC59" s="258"/>
    </row>
    <row r="60" spans="1:29" ht="62.25"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113</v>
      </c>
      <c r="G60" s="276"/>
      <c r="H60" s="22"/>
      <c r="I60" s="22"/>
      <c r="J60" s="22"/>
      <c r="K60" s="22"/>
      <c r="L60" s="22"/>
      <c r="M60" s="258"/>
      <c r="N60" s="258"/>
      <c r="O60" s="258"/>
      <c r="P60" s="258"/>
      <c r="Q60" s="258"/>
      <c r="R60" s="258"/>
      <c r="S60" s="258"/>
      <c r="T60" s="258"/>
      <c r="U60" s="258"/>
      <c r="V60" s="258"/>
      <c r="W60" s="258"/>
      <c r="X60" s="258"/>
      <c r="Y60" s="258"/>
      <c r="Z60" s="258"/>
      <c r="AA60" s="258"/>
      <c r="AB60" s="258"/>
      <c r="AC60" s="258"/>
    </row>
    <row r="61" spans="1:29" ht="62.25"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113</v>
      </c>
      <c r="G61" s="276"/>
      <c r="H61" s="22"/>
      <c r="I61" s="22"/>
      <c r="J61" s="22"/>
      <c r="K61" s="22"/>
      <c r="L61" s="22"/>
      <c r="M61" s="258"/>
      <c r="N61" s="258"/>
      <c r="O61" s="258"/>
      <c r="P61" s="258"/>
      <c r="Q61" s="258"/>
      <c r="R61" s="258"/>
      <c r="S61" s="258"/>
      <c r="T61" s="258"/>
      <c r="U61" s="258"/>
      <c r="V61" s="258"/>
      <c r="W61" s="258"/>
      <c r="X61" s="258"/>
      <c r="Y61" s="258"/>
      <c r="Z61" s="258"/>
      <c r="AA61" s="258"/>
      <c r="AB61" s="258"/>
      <c r="AC61" s="258"/>
    </row>
    <row r="62" spans="1:29"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113</v>
      </c>
      <c r="G62" s="276"/>
      <c r="H62" s="22"/>
      <c r="I62" s="22"/>
      <c r="J62" s="22"/>
      <c r="K62" s="22"/>
      <c r="L62" s="22"/>
      <c r="M62" s="258"/>
      <c r="N62" s="258"/>
      <c r="O62" s="258"/>
      <c r="P62" s="258"/>
      <c r="Q62" s="258"/>
      <c r="R62" s="258"/>
      <c r="S62" s="258"/>
      <c r="T62" s="258"/>
      <c r="U62" s="258"/>
      <c r="V62" s="258"/>
      <c r="W62" s="258"/>
      <c r="X62" s="258"/>
      <c r="Y62" s="258"/>
      <c r="Z62" s="258"/>
      <c r="AA62" s="258"/>
      <c r="AB62" s="258"/>
      <c r="AC62" s="258"/>
    </row>
    <row r="63" spans="1:29" ht="62.25"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113</v>
      </c>
      <c r="G63" s="276"/>
      <c r="H63" s="22"/>
      <c r="I63" s="22"/>
      <c r="J63" s="22"/>
      <c r="K63" s="22"/>
      <c r="L63" s="22"/>
      <c r="M63" s="258"/>
      <c r="N63" s="258"/>
      <c r="O63" s="258"/>
      <c r="P63" s="258"/>
      <c r="Q63" s="258"/>
      <c r="R63" s="258"/>
      <c r="S63" s="258"/>
      <c r="T63" s="258"/>
      <c r="U63" s="258"/>
      <c r="V63" s="258"/>
      <c r="W63" s="258"/>
      <c r="X63" s="258"/>
      <c r="Y63" s="258"/>
      <c r="Z63" s="258"/>
      <c r="AA63" s="258"/>
      <c r="AB63" s="258"/>
      <c r="AC63" s="258"/>
    </row>
    <row r="64" spans="1:29" ht="62.25"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113</v>
      </c>
      <c r="G64" s="276"/>
      <c r="H64" s="22"/>
      <c r="I64" s="22"/>
      <c r="J64" s="22"/>
      <c r="K64" s="22"/>
      <c r="L64" s="22"/>
      <c r="M64" s="258"/>
      <c r="N64" s="258"/>
      <c r="O64" s="258"/>
      <c r="P64" s="258"/>
      <c r="Q64" s="258"/>
      <c r="R64" s="258"/>
      <c r="S64" s="258"/>
      <c r="T64" s="258"/>
      <c r="U64" s="258"/>
      <c r="V64" s="258"/>
      <c r="W64" s="258"/>
      <c r="X64" s="258"/>
      <c r="Y64" s="258"/>
      <c r="Z64" s="258"/>
      <c r="AA64" s="258"/>
      <c r="AB64" s="258"/>
      <c r="AC64" s="258"/>
    </row>
    <row r="65" spans="1:29" ht="62.25"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113</v>
      </c>
      <c r="G65" s="276"/>
      <c r="H65" s="22"/>
      <c r="I65" s="22"/>
      <c r="J65" s="22"/>
      <c r="K65" s="22"/>
      <c r="L65" s="22"/>
      <c r="M65" s="258"/>
      <c r="N65" s="258"/>
      <c r="O65" s="258"/>
      <c r="P65" s="258"/>
      <c r="Q65" s="258"/>
      <c r="R65" s="258"/>
      <c r="S65" s="258"/>
      <c r="T65" s="258"/>
      <c r="U65" s="258"/>
      <c r="V65" s="258"/>
      <c r="W65" s="258"/>
      <c r="X65" s="258"/>
      <c r="Y65" s="258"/>
      <c r="Z65" s="258"/>
      <c r="AA65" s="258"/>
      <c r="AB65" s="258"/>
      <c r="AC65" s="258"/>
    </row>
    <row r="66" spans="1:29" ht="62.25" customHeight="1" x14ac:dyDescent="0.3">
      <c r="A66" s="351"/>
      <c r="B66" s="286" t="str">
        <f>Résultats!B67</f>
        <v>9.3</v>
      </c>
      <c r="C66" s="276" t="str">
        <f>Résultats!C67</f>
        <v>A</v>
      </c>
      <c r="D66" s="276">
        <f>Résultats!E67</f>
        <v>0</v>
      </c>
      <c r="E66" s="287" t="str">
        <f>Résultats!F67</f>
        <v>Dans chaque page web, chaque liste est-elle correctement structurée ?</v>
      </c>
      <c r="F66" s="276" t="s">
        <v>113</v>
      </c>
      <c r="G66" s="276"/>
      <c r="H66" s="22"/>
      <c r="I66" s="22"/>
      <c r="J66" s="22"/>
      <c r="K66" s="22"/>
      <c r="L66" s="22"/>
      <c r="M66" s="258"/>
      <c r="N66" s="258"/>
      <c r="O66" s="258"/>
      <c r="P66" s="258"/>
      <c r="Q66" s="258"/>
      <c r="R66" s="258"/>
      <c r="S66" s="258"/>
      <c r="T66" s="258"/>
      <c r="U66" s="258"/>
      <c r="V66" s="258"/>
      <c r="W66" s="258"/>
      <c r="X66" s="258"/>
      <c r="Y66" s="258"/>
      <c r="Z66" s="258"/>
      <c r="AA66" s="258"/>
      <c r="AB66" s="258"/>
      <c r="AC66" s="258"/>
    </row>
    <row r="67" spans="1:29" ht="62.25"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113</v>
      </c>
      <c r="G67" s="276"/>
      <c r="H67" s="22"/>
      <c r="I67" s="22"/>
      <c r="J67" s="22"/>
      <c r="K67" s="22"/>
      <c r="L67" s="22"/>
      <c r="M67" s="258"/>
      <c r="N67" s="258"/>
      <c r="O67" s="258"/>
      <c r="P67" s="258"/>
      <c r="Q67" s="258"/>
      <c r="R67" s="258"/>
      <c r="S67" s="258"/>
      <c r="T67" s="258"/>
      <c r="U67" s="258"/>
      <c r="V67" s="258"/>
      <c r="W67" s="258"/>
      <c r="X67" s="258"/>
      <c r="Y67" s="258"/>
      <c r="Z67" s="258"/>
      <c r="AA67" s="258"/>
      <c r="AB67" s="258"/>
      <c r="AC67" s="258"/>
    </row>
    <row r="68" spans="1:29" ht="62.25"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113</v>
      </c>
      <c r="G68" s="276"/>
      <c r="H68" s="22"/>
      <c r="I68" s="22"/>
      <c r="J68" s="22"/>
      <c r="K68" s="22"/>
      <c r="L68" s="22"/>
      <c r="M68" s="258"/>
      <c r="N68" s="258"/>
      <c r="O68" s="258"/>
      <c r="P68" s="258"/>
      <c r="Q68" s="258"/>
      <c r="R68" s="258"/>
      <c r="S68" s="258"/>
      <c r="T68" s="258"/>
      <c r="U68" s="258"/>
      <c r="V68" s="258"/>
      <c r="W68" s="258"/>
      <c r="X68" s="258"/>
      <c r="Y68" s="258"/>
      <c r="Z68" s="258"/>
      <c r="AA68" s="258"/>
      <c r="AB68" s="258"/>
      <c r="AC68" s="258"/>
    </row>
    <row r="69" spans="1:29" ht="62.25"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113</v>
      </c>
      <c r="G69" s="276"/>
      <c r="H69" s="22"/>
      <c r="I69" s="22"/>
      <c r="J69" s="22"/>
      <c r="K69" s="22"/>
      <c r="L69" s="22"/>
      <c r="M69" s="258"/>
      <c r="N69" s="258"/>
      <c r="O69" s="258"/>
      <c r="P69" s="258"/>
      <c r="Q69" s="258"/>
      <c r="R69" s="258"/>
      <c r="S69" s="258"/>
      <c r="T69" s="258"/>
      <c r="U69" s="258"/>
      <c r="V69" s="258"/>
      <c r="W69" s="258"/>
      <c r="X69" s="258"/>
      <c r="Y69" s="258"/>
      <c r="Z69" s="258"/>
      <c r="AA69" s="258"/>
      <c r="AB69" s="258"/>
      <c r="AC69" s="258"/>
    </row>
    <row r="70" spans="1:29" ht="62.25"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113</v>
      </c>
      <c r="G70" s="276"/>
      <c r="H70" s="22"/>
      <c r="I70" s="22"/>
      <c r="J70" s="22"/>
      <c r="K70" s="22"/>
      <c r="L70" s="22"/>
      <c r="M70" s="258"/>
      <c r="N70" s="258"/>
      <c r="O70" s="258"/>
      <c r="P70" s="258"/>
      <c r="Q70" s="258"/>
      <c r="R70" s="258"/>
      <c r="S70" s="258"/>
      <c r="T70" s="258"/>
      <c r="U70" s="258"/>
      <c r="V70" s="258"/>
      <c r="W70" s="258"/>
      <c r="X70" s="258"/>
      <c r="Y70" s="258"/>
      <c r="Z70" s="258"/>
      <c r="AA70" s="258"/>
      <c r="AB70" s="258"/>
      <c r="AC70" s="258"/>
    </row>
    <row r="71" spans="1:29" ht="62.25"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113</v>
      </c>
      <c r="G71" s="276"/>
      <c r="H71" s="22"/>
      <c r="I71" s="22"/>
      <c r="J71" s="22"/>
      <c r="K71" s="22"/>
      <c r="L71" s="22"/>
      <c r="M71" s="258"/>
      <c r="N71" s="258"/>
      <c r="O71" s="258"/>
      <c r="P71" s="258"/>
      <c r="Q71" s="258"/>
      <c r="R71" s="258"/>
      <c r="S71" s="258"/>
      <c r="T71" s="258"/>
      <c r="U71" s="258"/>
      <c r="V71" s="258"/>
      <c r="W71" s="258"/>
      <c r="X71" s="258"/>
      <c r="Y71" s="258"/>
      <c r="Z71" s="258"/>
      <c r="AA71" s="258"/>
      <c r="AB71" s="258"/>
      <c r="AC71" s="258"/>
    </row>
    <row r="72" spans="1:29" ht="62.25"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113</v>
      </c>
      <c r="G72" s="276"/>
      <c r="H72" s="22"/>
      <c r="I72" s="22"/>
      <c r="J72" s="22"/>
      <c r="K72" s="22"/>
      <c r="L72" s="22"/>
      <c r="M72" s="258"/>
      <c r="N72" s="258"/>
      <c r="O72" s="258"/>
      <c r="P72" s="258"/>
      <c r="Q72" s="258"/>
      <c r="R72" s="258"/>
      <c r="S72" s="258"/>
      <c r="T72" s="258"/>
      <c r="U72" s="258"/>
      <c r="V72" s="258"/>
      <c r="W72" s="258"/>
      <c r="X72" s="258"/>
      <c r="Y72" s="258"/>
      <c r="Z72" s="258"/>
      <c r="AA72" s="258"/>
      <c r="AB72" s="258"/>
      <c r="AC72" s="258"/>
    </row>
    <row r="73" spans="1:29" ht="62.25"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113</v>
      </c>
      <c r="G73" s="276"/>
      <c r="H73" s="22"/>
      <c r="I73" s="22"/>
      <c r="J73" s="22"/>
      <c r="K73" s="22"/>
      <c r="L73" s="22"/>
      <c r="M73" s="258"/>
      <c r="N73" s="258"/>
      <c r="O73" s="258"/>
      <c r="P73" s="258"/>
      <c r="Q73" s="258"/>
      <c r="R73" s="258"/>
      <c r="S73" s="258"/>
      <c r="T73" s="258"/>
      <c r="U73" s="258"/>
      <c r="V73" s="258"/>
      <c r="W73" s="258"/>
      <c r="X73" s="258"/>
      <c r="Y73" s="258"/>
      <c r="Z73" s="258"/>
      <c r="AA73" s="258"/>
      <c r="AB73" s="258"/>
      <c r="AC73" s="258"/>
    </row>
    <row r="74" spans="1:29" ht="62.25"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113</v>
      </c>
      <c r="G74" s="276"/>
      <c r="H74" s="22"/>
      <c r="I74" s="22"/>
      <c r="J74" s="22"/>
      <c r="K74" s="22"/>
      <c r="L74" s="22"/>
      <c r="M74" s="258"/>
      <c r="N74" s="258"/>
      <c r="O74" s="258"/>
      <c r="P74" s="258"/>
      <c r="Q74" s="258"/>
      <c r="R74" s="258"/>
      <c r="S74" s="258"/>
      <c r="T74" s="258"/>
      <c r="U74" s="258"/>
      <c r="V74" s="258"/>
      <c r="W74" s="258"/>
      <c r="X74" s="258"/>
      <c r="Y74" s="258"/>
      <c r="Z74" s="258"/>
      <c r="AA74" s="258"/>
      <c r="AB74" s="258"/>
      <c r="AC74" s="258"/>
    </row>
    <row r="75" spans="1:29" ht="62.25"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113</v>
      </c>
      <c r="G75" s="276"/>
      <c r="H75" s="22"/>
      <c r="I75" s="22"/>
      <c r="J75" s="22"/>
      <c r="K75" s="22"/>
      <c r="L75" s="22"/>
      <c r="M75" s="258"/>
      <c r="N75" s="258"/>
      <c r="O75" s="258"/>
      <c r="P75" s="258"/>
      <c r="Q75" s="258"/>
      <c r="R75" s="258"/>
      <c r="S75" s="258"/>
      <c r="T75" s="258"/>
      <c r="U75" s="258"/>
      <c r="V75" s="258"/>
      <c r="W75" s="258"/>
      <c r="X75" s="258"/>
      <c r="Y75" s="258"/>
      <c r="Z75" s="258"/>
      <c r="AA75" s="258"/>
      <c r="AB75" s="258"/>
      <c r="AC75" s="258"/>
    </row>
    <row r="76" spans="1:29" ht="62.25"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113</v>
      </c>
      <c r="G76" s="276"/>
      <c r="H76" s="22"/>
      <c r="I76" s="22"/>
      <c r="J76" s="22"/>
      <c r="K76" s="22"/>
      <c r="L76" s="22"/>
      <c r="M76" s="258"/>
      <c r="N76" s="258"/>
      <c r="O76" s="258"/>
      <c r="P76" s="258"/>
      <c r="Q76" s="258"/>
      <c r="R76" s="258"/>
      <c r="S76" s="258"/>
      <c r="T76" s="258"/>
      <c r="U76" s="258"/>
      <c r="V76" s="258"/>
      <c r="W76" s="258"/>
      <c r="X76" s="258"/>
      <c r="Y76" s="258"/>
      <c r="Z76" s="258"/>
      <c r="AA76" s="258"/>
      <c r="AB76" s="258"/>
      <c r="AC76" s="258"/>
    </row>
    <row r="77" spans="1:29" ht="62.25"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113</v>
      </c>
      <c r="G77" s="276"/>
      <c r="H77" s="22"/>
      <c r="I77" s="22"/>
      <c r="J77" s="22"/>
      <c r="K77" s="22"/>
      <c r="L77" s="22"/>
      <c r="M77" s="258"/>
      <c r="N77" s="258"/>
      <c r="O77" s="258"/>
      <c r="P77" s="258"/>
      <c r="Q77" s="258"/>
      <c r="R77" s="258"/>
      <c r="S77" s="258"/>
      <c r="T77" s="258"/>
      <c r="U77" s="258"/>
      <c r="V77" s="258"/>
      <c r="W77" s="258"/>
      <c r="X77" s="258"/>
      <c r="Y77" s="258"/>
      <c r="Z77" s="258"/>
      <c r="AA77" s="258"/>
      <c r="AB77" s="258"/>
      <c r="AC77" s="258"/>
    </row>
    <row r="78" spans="1:29" ht="62.25"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113</v>
      </c>
      <c r="G78" s="276"/>
      <c r="H78" s="22"/>
      <c r="I78" s="22"/>
      <c r="J78" s="22"/>
      <c r="K78" s="22"/>
      <c r="L78" s="22"/>
      <c r="M78" s="258"/>
      <c r="N78" s="258"/>
      <c r="O78" s="258"/>
      <c r="P78" s="258"/>
      <c r="Q78" s="258"/>
      <c r="R78" s="258"/>
      <c r="S78" s="258"/>
      <c r="T78" s="258"/>
      <c r="U78" s="258"/>
      <c r="V78" s="258"/>
      <c r="W78" s="258"/>
      <c r="X78" s="258"/>
      <c r="Y78" s="258"/>
      <c r="Z78" s="258"/>
      <c r="AA78" s="258"/>
      <c r="AB78" s="258"/>
      <c r="AC78" s="258"/>
    </row>
    <row r="79" spans="1:29" ht="62.25"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113</v>
      </c>
      <c r="G79" s="276"/>
      <c r="H79" s="22"/>
      <c r="I79" s="22"/>
      <c r="J79" s="22"/>
      <c r="K79" s="22"/>
      <c r="L79" s="22"/>
      <c r="M79" s="258"/>
      <c r="N79" s="258"/>
      <c r="O79" s="258"/>
      <c r="P79" s="258"/>
      <c r="Q79" s="258"/>
      <c r="R79" s="258"/>
      <c r="S79" s="258"/>
      <c r="T79" s="258"/>
      <c r="U79" s="258"/>
      <c r="V79" s="258"/>
      <c r="W79" s="258"/>
      <c r="X79" s="258"/>
      <c r="Y79" s="258"/>
      <c r="Z79" s="258"/>
      <c r="AA79" s="258"/>
      <c r="AB79" s="258"/>
      <c r="AC79" s="258"/>
    </row>
    <row r="80" spans="1:29" ht="62.25"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113</v>
      </c>
      <c r="G80" s="276"/>
      <c r="H80" s="22"/>
      <c r="I80" s="22"/>
      <c r="J80" s="22"/>
      <c r="K80" s="22"/>
      <c r="L80" s="22"/>
      <c r="M80" s="258"/>
      <c r="N80" s="258"/>
      <c r="O80" s="258"/>
      <c r="P80" s="258"/>
      <c r="Q80" s="258"/>
      <c r="R80" s="258"/>
      <c r="S80" s="258"/>
      <c r="T80" s="258"/>
      <c r="U80" s="258"/>
      <c r="V80" s="258"/>
      <c r="W80" s="258"/>
      <c r="X80" s="258"/>
      <c r="Y80" s="258"/>
      <c r="Z80" s="258"/>
      <c r="AA80" s="258"/>
      <c r="AB80" s="258"/>
      <c r="AC80" s="258"/>
    </row>
    <row r="81" spans="1:29" ht="62.25"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113</v>
      </c>
      <c r="G81" s="276"/>
      <c r="H81" s="22"/>
      <c r="I81" s="22"/>
      <c r="J81" s="22"/>
      <c r="K81" s="22"/>
      <c r="L81" s="22"/>
      <c r="M81" s="258"/>
      <c r="N81" s="258"/>
      <c r="O81" s="258"/>
      <c r="P81" s="258"/>
      <c r="Q81" s="258"/>
      <c r="R81" s="258"/>
      <c r="S81" s="258"/>
      <c r="T81" s="258"/>
      <c r="U81" s="258"/>
      <c r="V81" s="258"/>
      <c r="W81" s="258"/>
      <c r="X81" s="258"/>
      <c r="Y81" s="258"/>
      <c r="Z81" s="258"/>
      <c r="AA81" s="258"/>
      <c r="AB81" s="258"/>
      <c r="AC81" s="258"/>
    </row>
    <row r="82" spans="1:29" ht="62.25" customHeight="1" x14ac:dyDescent="0.3">
      <c r="A82" s="390" t="s">
        <v>95</v>
      </c>
      <c r="B82" s="286" t="str">
        <f>Résultats!B83</f>
        <v>11.1</v>
      </c>
      <c r="C82" s="276" t="str">
        <f>Résultats!C83</f>
        <v>A</v>
      </c>
      <c r="D82" s="276" t="str">
        <f>Résultats!E83</f>
        <v>x</v>
      </c>
      <c r="E82" s="287" t="str">
        <f>Résultats!F83</f>
        <v>Chaque champ de formulaire a-t-il une étiquette ?</v>
      </c>
      <c r="F82" s="276" t="s">
        <v>113</v>
      </c>
      <c r="G82" s="276"/>
      <c r="H82" s="22"/>
      <c r="I82" s="22"/>
      <c r="J82" s="22"/>
      <c r="K82" s="22"/>
      <c r="L82" s="22"/>
      <c r="M82" s="258"/>
      <c r="N82" s="258"/>
      <c r="O82" s="258"/>
      <c r="P82" s="258"/>
      <c r="Q82" s="258"/>
      <c r="R82" s="258"/>
      <c r="S82" s="258"/>
      <c r="T82" s="258"/>
      <c r="U82" s="258"/>
      <c r="V82" s="258"/>
      <c r="W82" s="258"/>
      <c r="X82" s="258"/>
      <c r="Y82" s="258"/>
      <c r="Z82" s="258"/>
      <c r="AA82" s="258"/>
      <c r="AB82" s="258"/>
      <c r="AC82" s="258"/>
    </row>
    <row r="83" spans="1:29" ht="62.25"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113</v>
      </c>
      <c r="G83" s="276"/>
      <c r="H83" s="22"/>
      <c r="I83" s="22"/>
      <c r="J83" s="22"/>
      <c r="K83" s="22"/>
      <c r="L83" s="22"/>
      <c r="M83" s="258"/>
      <c r="N83" s="258"/>
      <c r="O83" s="258"/>
      <c r="P83" s="258"/>
      <c r="Q83" s="258"/>
      <c r="R83" s="258"/>
      <c r="S83" s="258"/>
      <c r="T83" s="258"/>
      <c r="U83" s="258"/>
      <c r="V83" s="258"/>
      <c r="W83" s="258"/>
      <c r="X83" s="258"/>
      <c r="Y83" s="258"/>
      <c r="Z83" s="258"/>
      <c r="AA83" s="258"/>
      <c r="AB83" s="258"/>
      <c r="AC83" s="258"/>
    </row>
    <row r="84" spans="1:29" ht="62.25"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113</v>
      </c>
      <c r="G84" s="276"/>
      <c r="H84" s="22"/>
      <c r="I84" s="22"/>
      <c r="J84" s="22"/>
      <c r="K84" s="22"/>
      <c r="L84" s="22"/>
      <c r="M84" s="258"/>
      <c r="N84" s="258"/>
      <c r="O84" s="258"/>
      <c r="P84" s="258"/>
      <c r="Q84" s="258"/>
      <c r="R84" s="258"/>
      <c r="S84" s="258"/>
      <c r="T84" s="258"/>
      <c r="U84" s="258"/>
      <c r="V84" s="258"/>
      <c r="W84" s="258"/>
      <c r="X84" s="258"/>
      <c r="Y84" s="258"/>
      <c r="Z84" s="258"/>
      <c r="AA84" s="258"/>
      <c r="AB84" s="258"/>
      <c r="AC84" s="258"/>
    </row>
    <row r="85" spans="1:29" ht="62.25"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113</v>
      </c>
      <c r="G85" s="276"/>
      <c r="H85" s="22"/>
      <c r="I85" s="22"/>
      <c r="J85" s="22"/>
      <c r="K85" s="22"/>
      <c r="L85" s="22"/>
      <c r="M85" s="258"/>
      <c r="N85" s="258"/>
      <c r="O85" s="258"/>
      <c r="P85" s="258"/>
      <c r="Q85" s="258"/>
      <c r="R85" s="258"/>
      <c r="S85" s="258"/>
      <c r="T85" s="258"/>
      <c r="U85" s="258"/>
      <c r="V85" s="258"/>
      <c r="W85" s="258"/>
      <c r="X85" s="258"/>
      <c r="Y85" s="258"/>
      <c r="Z85" s="258"/>
      <c r="AA85" s="258"/>
      <c r="AB85" s="258"/>
      <c r="AC85" s="258"/>
    </row>
    <row r="86" spans="1:29" ht="62.25"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113</v>
      </c>
      <c r="G86" s="276"/>
      <c r="H86" s="22"/>
      <c r="I86" s="22"/>
      <c r="J86" s="22"/>
      <c r="K86" s="22"/>
      <c r="L86" s="22"/>
      <c r="M86" s="258"/>
      <c r="N86" s="258"/>
      <c r="O86" s="258"/>
      <c r="P86" s="258"/>
      <c r="Q86" s="258"/>
      <c r="R86" s="258"/>
      <c r="S86" s="258"/>
      <c r="T86" s="258"/>
      <c r="U86" s="258"/>
      <c r="V86" s="258"/>
      <c r="W86" s="258"/>
      <c r="X86" s="258"/>
      <c r="Y86" s="258"/>
      <c r="Z86" s="258"/>
      <c r="AA86" s="258"/>
      <c r="AB86" s="258"/>
      <c r="AC86" s="258"/>
    </row>
    <row r="87" spans="1:29" ht="62.25"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113</v>
      </c>
      <c r="G87" s="276"/>
      <c r="H87" s="22"/>
      <c r="I87" s="22"/>
      <c r="J87" s="22"/>
      <c r="K87" s="22"/>
      <c r="L87" s="22"/>
      <c r="M87" s="258"/>
      <c r="N87" s="258"/>
      <c r="O87" s="258"/>
      <c r="P87" s="258"/>
      <c r="Q87" s="258"/>
      <c r="R87" s="258"/>
      <c r="S87" s="258"/>
      <c r="T87" s="258"/>
      <c r="U87" s="258"/>
      <c r="V87" s="258"/>
      <c r="W87" s="258"/>
      <c r="X87" s="258"/>
      <c r="Y87" s="258"/>
      <c r="Z87" s="258"/>
      <c r="AA87" s="258"/>
      <c r="AB87" s="258"/>
      <c r="AC87" s="258"/>
    </row>
    <row r="88" spans="1:29" ht="62.25"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113</v>
      </c>
      <c r="G88" s="276"/>
      <c r="H88" s="22"/>
      <c r="I88" s="22"/>
      <c r="J88" s="22"/>
      <c r="K88" s="22"/>
      <c r="L88" s="22"/>
      <c r="M88" s="258"/>
      <c r="N88" s="258"/>
      <c r="O88" s="258"/>
      <c r="P88" s="258"/>
      <c r="Q88" s="258"/>
      <c r="R88" s="258"/>
      <c r="S88" s="258"/>
      <c r="T88" s="258"/>
      <c r="U88" s="258"/>
      <c r="V88" s="258"/>
      <c r="W88" s="258"/>
      <c r="X88" s="258"/>
      <c r="Y88" s="258"/>
      <c r="Z88" s="258"/>
      <c r="AA88" s="258"/>
      <c r="AB88" s="258"/>
      <c r="AC88" s="258"/>
    </row>
    <row r="89" spans="1:29" ht="62.25"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113</v>
      </c>
      <c r="G89" s="276"/>
      <c r="H89" s="22"/>
      <c r="I89" s="22"/>
      <c r="J89" s="22"/>
      <c r="K89" s="22"/>
      <c r="L89" s="22"/>
      <c r="M89" s="258"/>
      <c r="N89" s="258"/>
      <c r="O89" s="258"/>
      <c r="P89" s="258"/>
      <c r="Q89" s="258"/>
      <c r="R89" s="258"/>
      <c r="S89" s="258"/>
      <c r="T89" s="258"/>
      <c r="U89" s="258"/>
      <c r="V89" s="258"/>
      <c r="W89" s="258"/>
      <c r="X89" s="258"/>
      <c r="Y89" s="258"/>
      <c r="Z89" s="258"/>
      <c r="AA89" s="258"/>
      <c r="AB89" s="258"/>
      <c r="AC89" s="258"/>
    </row>
    <row r="90" spans="1:29" ht="62.25"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113</v>
      </c>
      <c r="G90" s="276"/>
      <c r="H90" s="22"/>
      <c r="I90" s="22"/>
      <c r="J90" s="22"/>
      <c r="K90" s="22"/>
      <c r="L90" s="22"/>
      <c r="M90" s="258"/>
      <c r="N90" s="258"/>
      <c r="O90" s="258"/>
      <c r="P90" s="258"/>
      <c r="Q90" s="258"/>
      <c r="R90" s="258"/>
      <c r="S90" s="258"/>
      <c r="T90" s="258"/>
      <c r="U90" s="258"/>
      <c r="V90" s="258"/>
      <c r="W90" s="258"/>
      <c r="X90" s="258"/>
      <c r="Y90" s="258"/>
      <c r="Z90" s="258"/>
      <c r="AA90" s="258"/>
      <c r="AB90" s="258"/>
      <c r="AC90" s="258"/>
    </row>
    <row r="91" spans="1:29" ht="62.25"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113</v>
      </c>
      <c r="G91" s="276"/>
      <c r="H91" s="22"/>
      <c r="I91" s="22"/>
      <c r="J91" s="22"/>
      <c r="K91" s="22"/>
      <c r="L91" s="22"/>
      <c r="M91" s="258"/>
      <c r="N91" s="258"/>
      <c r="O91" s="258"/>
      <c r="P91" s="258"/>
      <c r="Q91" s="258"/>
      <c r="R91" s="258"/>
      <c r="S91" s="258"/>
      <c r="T91" s="258"/>
      <c r="U91" s="258"/>
      <c r="V91" s="258"/>
      <c r="W91" s="258"/>
      <c r="X91" s="258"/>
      <c r="Y91" s="258"/>
      <c r="Z91" s="258"/>
      <c r="AA91" s="258"/>
      <c r="AB91" s="258"/>
      <c r="AC91" s="258"/>
    </row>
    <row r="92" spans="1:29" ht="62.25"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113</v>
      </c>
      <c r="G92" s="276"/>
      <c r="H92" s="22"/>
      <c r="I92" s="22"/>
      <c r="J92" s="22"/>
      <c r="K92" s="22"/>
      <c r="L92" s="22"/>
      <c r="M92" s="258"/>
      <c r="N92" s="258"/>
      <c r="O92" s="258"/>
      <c r="P92" s="258"/>
      <c r="Q92" s="258"/>
      <c r="R92" s="258"/>
      <c r="S92" s="258"/>
      <c r="T92" s="258"/>
      <c r="U92" s="258"/>
      <c r="V92" s="258"/>
      <c r="W92" s="258"/>
      <c r="X92" s="258"/>
      <c r="Y92" s="258"/>
      <c r="Z92" s="258"/>
      <c r="AA92" s="258"/>
      <c r="AB92" s="258"/>
      <c r="AC92" s="258"/>
    </row>
    <row r="93" spans="1:29" ht="62.25"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113</v>
      </c>
      <c r="G93" s="276"/>
      <c r="H93" s="22"/>
      <c r="I93" s="22"/>
      <c r="J93" s="22"/>
      <c r="K93" s="22"/>
      <c r="L93" s="22"/>
      <c r="M93" s="258"/>
      <c r="N93" s="258"/>
      <c r="O93" s="258"/>
      <c r="P93" s="258"/>
      <c r="Q93" s="258"/>
      <c r="R93" s="258"/>
      <c r="S93" s="258"/>
      <c r="T93" s="258"/>
      <c r="U93" s="258"/>
      <c r="V93" s="258"/>
      <c r="W93" s="258"/>
      <c r="X93" s="258"/>
      <c r="Y93" s="258"/>
      <c r="Z93" s="258"/>
      <c r="AA93" s="258"/>
      <c r="AB93" s="258"/>
      <c r="AC93" s="258"/>
    </row>
    <row r="94" spans="1:29" ht="62.25"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113</v>
      </c>
      <c r="G94" s="276"/>
      <c r="H94" s="22"/>
      <c r="I94" s="22"/>
      <c r="J94" s="22"/>
      <c r="K94" s="22"/>
      <c r="L94" s="22"/>
      <c r="M94" s="258"/>
      <c r="N94" s="258"/>
      <c r="O94" s="258"/>
      <c r="P94" s="258"/>
      <c r="Q94" s="258"/>
      <c r="R94" s="258"/>
      <c r="S94" s="258"/>
      <c r="T94" s="258"/>
      <c r="U94" s="258"/>
      <c r="V94" s="258"/>
      <c r="W94" s="258"/>
      <c r="X94" s="258"/>
      <c r="Y94" s="258"/>
      <c r="Z94" s="258"/>
      <c r="AA94" s="258"/>
      <c r="AB94" s="258"/>
      <c r="AC94" s="258"/>
    </row>
    <row r="95" spans="1:29" ht="62.25"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113</v>
      </c>
      <c r="G95" s="276"/>
      <c r="H95" s="22"/>
      <c r="I95" s="22"/>
      <c r="J95" s="22"/>
      <c r="K95" s="22"/>
      <c r="L95" s="22"/>
      <c r="M95" s="258"/>
      <c r="N95" s="258"/>
      <c r="O95" s="258"/>
      <c r="P95" s="258"/>
      <c r="Q95" s="258"/>
      <c r="R95" s="258"/>
      <c r="S95" s="258"/>
      <c r="T95" s="258"/>
      <c r="U95" s="258"/>
      <c r="V95" s="258"/>
      <c r="W95" s="258"/>
      <c r="X95" s="258"/>
      <c r="Y95" s="258"/>
      <c r="Z95" s="258"/>
      <c r="AA95" s="258"/>
      <c r="AB95" s="258"/>
      <c r="AC95" s="258"/>
    </row>
    <row r="96" spans="1:29" ht="62.25"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113</v>
      </c>
      <c r="G96" s="276"/>
      <c r="H96" s="22"/>
      <c r="I96" s="22"/>
      <c r="J96" s="22"/>
      <c r="K96" s="22"/>
      <c r="L96" s="22"/>
      <c r="M96" s="258"/>
      <c r="N96" s="258"/>
      <c r="O96" s="258"/>
      <c r="P96" s="258"/>
      <c r="Q96" s="258"/>
      <c r="R96" s="258"/>
      <c r="S96" s="258"/>
      <c r="T96" s="258"/>
      <c r="U96" s="258"/>
      <c r="V96" s="258"/>
      <c r="W96" s="258"/>
      <c r="X96" s="258"/>
      <c r="Y96" s="258"/>
      <c r="Z96" s="258"/>
      <c r="AA96" s="258"/>
      <c r="AB96" s="258"/>
      <c r="AC96" s="258"/>
    </row>
    <row r="97" spans="1:29" ht="62.25" customHeight="1" x14ac:dyDescent="0.3">
      <c r="A97" s="351"/>
      <c r="B97" s="292" t="str">
        <f>Résultats!B98</f>
        <v>12.3</v>
      </c>
      <c r="C97" s="276" t="str">
        <f>Résultats!C98</f>
        <v>AA</v>
      </c>
      <c r="D97" s="276">
        <f>Résultats!E98</f>
        <v>0</v>
      </c>
      <c r="E97" s="287" t="str">
        <f>Résultats!F98</f>
        <v>La page « plan du site » est-elle pertinente ?</v>
      </c>
      <c r="F97" s="276" t="s">
        <v>113</v>
      </c>
      <c r="G97" s="276"/>
      <c r="H97" s="22"/>
      <c r="I97" s="22"/>
      <c r="J97" s="22"/>
      <c r="K97" s="22"/>
      <c r="L97" s="22"/>
      <c r="M97" s="258"/>
      <c r="N97" s="258"/>
      <c r="O97" s="258"/>
      <c r="P97" s="258"/>
      <c r="Q97" s="258"/>
      <c r="R97" s="258"/>
      <c r="S97" s="258"/>
      <c r="T97" s="258"/>
      <c r="U97" s="258"/>
      <c r="V97" s="258"/>
      <c r="W97" s="258"/>
      <c r="X97" s="258"/>
      <c r="Y97" s="258"/>
      <c r="Z97" s="258"/>
      <c r="AA97" s="258"/>
      <c r="AB97" s="258"/>
      <c r="AC97" s="258"/>
    </row>
    <row r="98" spans="1:29" ht="62.25"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113</v>
      </c>
      <c r="G98" s="276"/>
      <c r="H98" s="22"/>
      <c r="I98" s="22"/>
      <c r="J98" s="22"/>
      <c r="K98" s="22"/>
      <c r="L98" s="22"/>
      <c r="M98" s="258"/>
      <c r="N98" s="258"/>
      <c r="O98" s="258"/>
      <c r="P98" s="258"/>
      <c r="Q98" s="258"/>
      <c r="R98" s="258"/>
      <c r="S98" s="258"/>
      <c r="T98" s="258"/>
      <c r="U98" s="258"/>
      <c r="V98" s="258"/>
      <c r="W98" s="258"/>
      <c r="X98" s="258"/>
      <c r="Y98" s="258"/>
      <c r="Z98" s="258"/>
      <c r="AA98" s="258"/>
      <c r="AB98" s="258"/>
      <c r="AC98" s="258"/>
    </row>
    <row r="99" spans="1:29" ht="62.25"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113</v>
      </c>
      <c r="G99" s="276"/>
      <c r="H99" s="22"/>
      <c r="I99" s="22"/>
      <c r="J99" s="22"/>
      <c r="K99" s="22"/>
      <c r="L99" s="22"/>
      <c r="M99" s="258"/>
      <c r="N99" s="258"/>
      <c r="O99" s="258"/>
      <c r="P99" s="258"/>
      <c r="Q99" s="258"/>
      <c r="R99" s="258"/>
      <c r="S99" s="258"/>
      <c r="T99" s="258"/>
      <c r="U99" s="258"/>
      <c r="V99" s="258"/>
      <c r="W99" s="258"/>
      <c r="X99" s="258"/>
      <c r="Y99" s="258"/>
      <c r="Z99" s="258"/>
      <c r="AA99" s="258"/>
      <c r="AB99" s="258"/>
      <c r="AC99" s="258"/>
    </row>
    <row r="100" spans="1:29" ht="62.25"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113</v>
      </c>
      <c r="G100" s="276"/>
      <c r="H100" s="22"/>
      <c r="I100" s="22"/>
      <c r="J100" s="22"/>
      <c r="K100" s="22"/>
      <c r="L100" s="22"/>
      <c r="M100" s="258"/>
      <c r="N100" s="258"/>
      <c r="O100" s="258"/>
      <c r="P100" s="258"/>
      <c r="Q100" s="258"/>
      <c r="R100" s="258"/>
      <c r="S100" s="258"/>
      <c r="T100" s="258"/>
      <c r="U100" s="258"/>
      <c r="V100" s="258"/>
      <c r="W100" s="258"/>
      <c r="X100" s="258"/>
      <c r="Y100" s="258"/>
      <c r="Z100" s="258"/>
      <c r="AA100" s="258"/>
      <c r="AB100" s="258"/>
      <c r="AC100" s="258"/>
    </row>
    <row r="101" spans="1:29" ht="62.25"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113</v>
      </c>
      <c r="G101" s="276"/>
      <c r="H101" s="22"/>
      <c r="I101" s="22"/>
      <c r="J101" s="22"/>
      <c r="K101" s="22"/>
      <c r="L101" s="22"/>
      <c r="M101" s="258"/>
      <c r="N101" s="258"/>
      <c r="O101" s="258"/>
      <c r="P101" s="258"/>
      <c r="Q101" s="258"/>
      <c r="R101" s="258"/>
      <c r="S101" s="258"/>
      <c r="T101" s="258"/>
      <c r="U101" s="258"/>
      <c r="V101" s="258"/>
      <c r="W101" s="258"/>
      <c r="X101" s="258"/>
      <c r="Y101" s="258"/>
      <c r="Z101" s="258"/>
      <c r="AA101" s="258"/>
      <c r="AB101" s="258"/>
      <c r="AC101" s="258"/>
    </row>
    <row r="102" spans="1:29" ht="62.25" customHeight="1" x14ac:dyDescent="0.3">
      <c r="A102" s="351"/>
      <c r="B102" s="286" t="str">
        <f>Résultats!B103</f>
        <v>12.8</v>
      </c>
      <c r="C102" s="276" t="str">
        <f>Résultats!C103</f>
        <v>A</v>
      </c>
      <c r="D102" s="276" t="str">
        <f>Résultats!E103</f>
        <v>x</v>
      </c>
      <c r="E102" s="287" t="str">
        <f>Résultats!F103</f>
        <v>Dans chaque page web, l’ordre de tabulation est-il cohérent ?</v>
      </c>
      <c r="F102" s="276" t="s">
        <v>113</v>
      </c>
      <c r="G102" s="276"/>
      <c r="H102" s="22"/>
      <c r="I102" s="22"/>
      <c r="J102" s="22"/>
      <c r="K102" s="22"/>
      <c r="L102" s="22"/>
      <c r="M102" s="258"/>
      <c r="N102" s="258"/>
      <c r="O102" s="258"/>
      <c r="P102" s="258"/>
      <c r="Q102" s="258"/>
      <c r="R102" s="258"/>
      <c r="S102" s="258"/>
      <c r="T102" s="258"/>
      <c r="U102" s="258"/>
      <c r="V102" s="258"/>
      <c r="W102" s="258"/>
      <c r="X102" s="258"/>
      <c r="Y102" s="258"/>
      <c r="Z102" s="258"/>
      <c r="AA102" s="258"/>
      <c r="AB102" s="258"/>
      <c r="AC102" s="258"/>
    </row>
    <row r="103" spans="1:29" ht="62.25"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113</v>
      </c>
      <c r="G103" s="276"/>
      <c r="H103" s="22"/>
      <c r="I103" s="22"/>
      <c r="J103" s="22"/>
      <c r="K103" s="22"/>
      <c r="L103" s="22"/>
      <c r="M103" s="258"/>
      <c r="N103" s="258"/>
      <c r="O103" s="258"/>
      <c r="P103" s="258"/>
      <c r="Q103" s="258"/>
      <c r="R103" s="258"/>
      <c r="S103" s="258"/>
      <c r="T103" s="258"/>
      <c r="U103" s="258"/>
      <c r="V103" s="258"/>
      <c r="W103" s="258"/>
      <c r="X103" s="258"/>
      <c r="Y103" s="258"/>
      <c r="Z103" s="258"/>
      <c r="AA103" s="258"/>
      <c r="AB103" s="258"/>
      <c r="AC103" s="258"/>
    </row>
    <row r="104" spans="1:29" ht="62.25"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113</v>
      </c>
      <c r="G104" s="276"/>
      <c r="H104" s="22"/>
      <c r="I104" s="22"/>
      <c r="J104" s="22"/>
      <c r="K104" s="22"/>
      <c r="L104" s="22"/>
      <c r="M104" s="258"/>
      <c r="N104" s="258"/>
      <c r="O104" s="258"/>
      <c r="P104" s="258"/>
      <c r="Q104" s="258"/>
      <c r="R104" s="258"/>
      <c r="S104" s="258"/>
      <c r="T104" s="258"/>
      <c r="U104" s="258"/>
      <c r="V104" s="258"/>
      <c r="W104" s="258"/>
      <c r="X104" s="258"/>
      <c r="Y104" s="258"/>
      <c r="Z104" s="258"/>
      <c r="AA104" s="258"/>
      <c r="AB104" s="258"/>
      <c r="AC104" s="258"/>
    </row>
    <row r="105" spans="1:29" ht="62.25"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113</v>
      </c>
      <c r="G105" s="276"/>
      <c r="H105" s="22"/>
      <c r="I105" s="22"/>
      <c r="J105" s="22"/>
      <c r="K105" s="22"/>
      <c r="L105" s="22"/>
      <c r="M105" s="258"/>
      <c r="N105" s="258"/>
      <c r="O105" s="258"/>
      <c r="P105" s="258"/>
      <c r="Q105" s="258"/>
      <c r="R105" s="258"/>
      <c r="S105" s="258"/>
      <c r="T105" s="258"/>
      <c r="U105" s="258"/>
      <c r="V105" s="258"/>
      <c r="W105" s="258"/>
      <c r="X105" s="258"/>
      <c r="Y105" s="258"/>
      <c r="Z105" s="258"/>
      <c r="AA105" s="258"/>
      <c r="AB105" s="258"/>
      <c r="AC105" s="258"/>
    </row>
    <row r="106" spans="1:29" ht="62.25"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113</v>
      </c>
      <c r="G106" s="276"/>
      <c r="H106" s="22"/>
      <c r="I106" s="22"/>
      <c r="J106" s="22"/>
      <c r="K106" s="22"/>
      <c r="L106" s="22"/>
      <c r="M106" s="258"/>
      <c r="N106" s="258"/>
      <c r="O106" s="258"/>
      <c r="P106" s="258"/>
      <c r="Q106" s="258"/>
      <c r="R106" s="258"/>
      <c r="S106" s="258"/>
      <c r="T106" s="258"/>
      <c r="U106" s="258"/>
      <c r="V106" s="258"/>
      <c r="W106" s="258"/>
      <c r="X106" s="258"/>
      <c r="Y106" s="258"/>
      <c r="Z106" s="258"/>
      <c r="AA106" s="258"/>
      <c r="AB106" s="258"/>
      <c r="AC106" s="258"/>
    </row>
    <row r="107" spans="1:29" ht="62.25"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113</v>
      </c>
      <c r="G107" s="276"/>
      <c r="H107" s="22"/>
      <c r="I107" s="22"/>
      <c r="J107" s="22"/>
      <c r="K107" s="22"/>
      <c r="L107" s="22"/>
      <c r="M107" s="258"/>
      <c r="N107" s="258"/>
      <c r="O107" s="258"/>
      <c r="P107" s="258"/>
      <c r="Q107" s="258"/>
      <c r="R107" s="258"/>
      <c r="S107" s="258"/>
      <c r="T107" s="258"/>
      <c r="U107" s="258"/>
      <c r="V107" s="258"/>
      <c r="W107" s="258"/>
      <c r="X107" s="258"/>
      <c r="Y107" s="258"/>
      <c r="Z107" s="258"/>
      <c r="AA107" s="258"/>
      <c r="AB107" s="258"/>
      <c r="AC107" s="258"/>
    </row>
    <row r="108" spans="1:29" ht="62.25"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113</v>
      </c>
      <c r="G108" s="276"/>
      <c r="H108" s="22"/>
      <c r="I108" s="22"/>
      <c r="J108" s="22"/>
      <c r="K108" s="22"/>
      <c r="L108" s="22"/>
      <c r="M108" s="258"/>
      <c r="N108" s="258"/>
      <c r="O108" s="258"/>
      <c r="P108" s="258"/>
      <c r="Q108" s="258"/>
      <c r="R108" s="258"/>
      <c r="S108" s="258"/>
      <c r="T108" s="258"/>
      <c r="U108" s="258"/>
      <c r="V108" s="258"/>
      <c r="W108" s="258"/>
      <c r="X108" s="258"/>
      <c r="Y108" s="258"/>
      <c r="Z108" s="258"/>
      <c r="AA108" s="258"/>
      <c r="AB108" s="258"/>
      <c r="AC108" s="258"/>
    </row>
    <row r="109" spans="1:29" ht="62.25"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113</v>
      </c>
      <c r="G109" s="276"/>
      <c r="H109" s="22"/>
      <c r="I109" s="22"/>
      <c r="J109" s="22"/>
      <c r="K109" s="22"/>
      <c r="L109" s="22"/>
      <c r="M109" s="258"/>
      <c r="N109" s="258"/>
      <c r="O109" s="258"/>
      <c r="P109" s="258"/>
      <c r="Q109" s="258"/>
      <c r="R109" s="258"/>
      <c r="S109" s="258"/>
      <c r="T109" s="258"/>
      <c r="U109" s="258"/>
      <c r="V109" s="258"/>
      <c r="W109" s="258"/>
      <c r="X109" s="258"/>
      <c r="Y109" s="258"/>
      <c r="Z109" s="258"/>
      <c r="AA109" s="258"/>
      <c r="AB109" s="258"/>
      <c r="AC109" s="258"/>
    </row>
    <row r="110" spans="1:29" ht="62.25"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113</v>
      </c>
      <c r="G110" s="276"/>
      <c r="H110" s="22"/>
      <c r="I110" s="22"/>
      <c r="J110" s="22"/>
      <c r="K110" s="22"/>
      <c r="L110" s="22"/>
      <c r="M110" s="258"/>
      <c r="N110" s="258"/>
      <c r="O110" s="258"/>
      <c r="P110" s="258"/>
      <c r="Q110" s="258"/>
      <c r="R110" s="258"/>
      <c r="S110" s="258"/>
      <c r="T110" s="258"/>
      <c r="U110" s="258"/>
      <c r="V110" s="258"/>
      <c r="W110" s="258"/>
      <c r="X110" s="258"/>
      <c r="Y110" s="258"/>
      <c r="Z110" s="258"/>
      <c r="AA110" s="258"/>
      <c r="AB110" s="258"/>
      <c r="AC110" s="258"/>
    </row>
    <row r="111" spans="1:29" ht="62.25"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113</v>
      </c>
      <c r="G111" s="276"/>
      <c r="H111" s="22"/>
      <c r="I111" s="22"/>
      <c r="J111" s="22"/>
      <c r="K111" s="22"/>
      <c r="L111" s="22"/>
      <c r="M111" s="258"/>
      <c r="N111" s="258"/>
      <c r="O111" s="258"/>
      <c r="P111" s="258"/>
      <c r="Q111" s="258"/>
      <c r="R111" s="258"/>
      <c r="S111" s="258"/>
      <c r="T111" s="258"/>
      <c r="U111" s="258"/>
      <c r="V111" s="258"/>
      <c r="W111" s="258"/>
      <c r="X111" s="258"/>
      <c r="Y111" s="258"/>
      <c r="Z111" s="258"/>
      <c r="AA111" s="258"/>
      <c r="AB111" s="258"/>
      <c r="AC111" s="258"/>
    </row>
    <row r="112" spans="1:29" ht="62.25"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113</v>
      </c>
      <c r="G112" s="276"/>
      <c r="H112" s="22"/>
      <c r="I112" s="22"/>
      <c r="J112" s="22"/>
      <c r="K112" s="22"/>
      <c r="L112" s="22"/>
      <c r="M112" s="258"/>
      <c r="N112" s="258"/>
      <c r="O112" s="258"/>
      <c r="P112" s="258"/>
      <c r="Q112" s="258"/>
      <c r="R112" s="258"/>
      <c r="S112" s="258"/>
      <c r="T112" s="258"/>
      <c r="U112" s="258"/>
      <c r="V112" s="258"/>
      <c r="W112" s="258"/>
      <c r="X112" s="258"/>
      <c r="Y112" s="258"/>
      <c r="Z112" s="258"/>
      <c r="AA112" s="258"/>
      <c r="AB112" s="258"/>
      <c r="AC112" s="258"/>
    </row>
    <row r="113" spans="1:29" ht="62.25"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113</v>
      </c>
      <c r="G113" s="276"/>
      <c r="H113" s="22"/>
      <c r="I113" s="22"/>
      <c r="J113" s="22"/>
      <c r="K113" s="22"/>
      <c r="L113" s="22"/>
      <c r="M113" s="258"/>
      <c r="N113" s="258"/>
      <c r="O113" s="258"/>
      <c r="P113" s="258"/>
      <c r="Q113" s="258"/>
      <c r="R113" s="258"/>
      <c r="S113" s="258"/>
      <c r="T113" s="258"/>
      <c r="U113" s="258"/>
      <c r="V113" s="258"/>
      <c r="W113" s="258"/>
      <c r="X113" s="258"/>
      <c r="Y113" s="258"/>
      <c r="Z113" s="258"/>
      <c r="AA113" s="258"/>
      <c r="AB113" s="258"/>
      <c r="AC113" s="258"/>
    </row>
    <row r="114" spans="1:29" ht="62.25"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113</v>
      </c>
      <c r="G114" s="276"/>
      <c r="H114" s="22"/>
      <c r="I114" s="22"/>
      <c r="J114" s="22"/>
      <c r="K114" s="22"/>
      <c r="L114" s="22"/>
      <c r="M114" s="258"/>
      <c r="N114" s="258"/>
      <c r="O114" s="258"/>
      <c r="P114" s="258"/>
      <c r="Q114" s="258"/>
      <c r="R114" s="258"/>
      <c r="S114" s="258"/>
      <c r="T114" s="258"/>
      <c r="U114" s="258"/>
      <c r="V114" s="258"/>
      <c r="W114" s="258"/>
      <c r="X114" s="258"/>
      <c r="Y114" s="258"/>
      <c r="Z114" s="258"/>
      <c r="AA114" s="258"/>
      <c r="AB114" s="258"/>
      <c r="AC114" s="258"/>
    </row>
    <row r="115" spans="1:29" ht="62.25"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113</v>
      </c>
      <c r="G115" s="276"/>
      <c r="H115" s="22"/>
      <c r="I115" s="22"/>
      <c r="J115" s="22"/>
      <c r="K115" s="22"/>
      <c r="L115" s="22"/>
      <c r="M115" s="5"/>
      <c r="N115" s="5"/>
      <c r="O115" s="5"/>
      <c r="P115" s="5"/>
      <c r="Q115" s="5"/>
      <c r="R115" s="5"/>
      <c r="S115" s="5"/>
      <c r="T115" s="5"/>
      <c r="U115" s="5"/>
      <c r="V115" s="5"/>
      <c r="W115" s="5"/>
      <c r="X115" s="5"/>
      <c r="Y115" s="5"/>
      <c r="Z115" s="5"/>
      <c r="AA115" s="5"/>
      <c r="AB115" s="5"/>
      <c r="AC115" s="5"/>
    </row>
    <row r="116" spans="1:29" ht="59.25"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113</v>
      </c>
      <c r="G116" s="276"/>
      <c r="H116" s="22"/>
      <c r="I116" s="22"/>
      <c r="J116" s="22"/>
      <c r="K116" s="22"/>
      <c r="L116" s="22"/>
      <c r="M116" s="258"/>
      <c r="N116" s="258"/>
      <c r="O116" s="258"/>
      <c r="P116" s="258"/>
      <c r="Q116" s="258"/>
      <c r="R116" s="258"/>
      <c r="S116" s="258"/>
      <c r="T116" s="258"/>
      <c r="U116" s="258"/>
      <c r="V116" s="258"/>
      <c r="W116" s="258"/>
      <c r="X116" s="258"/>
      <c r="Y116" s="258"/>
      <c r="Z116" s="258"/>
      <c r="AA116" s="258"/>
      <c r="AB116" s="258"/>
      <c r="AC116" s="258"/>
    </row>
    <row r="117" spans="1:29" ht="50.4"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113</v>
      </c>
      <c r="G117" s="276"/>
      <c r="H117" s="22"/>
      <c r="I117" s="22"/>
      <c r="J117" s="22"/>
      <c r="K117" s="22"/>
      <c r="L117" s="22"/>
      <c r="M117" s="258"/>
      <c r="N117" s="258"/>
      <c r="O117" s="258"/>
      <c r="P117" s="258"/>
      <c r="Q117" s="258"/>
      <c r="R117" s="258"/>
      <c r="S117" s="258"/>
      <c r="T117" s="258"/>
      <c r="U117" s="258"/>
      <c r="V117" s="258"/>
      <c r="W117" s="258"/>
      <c r="X117" s="258"/>
      <c r="Y117" s="258"/>
      <c r="Z117" s="258"/>
      <c r="AA117" s="258"/>
      <c r="AB117" s="258"/>
      <c r="AC117" s="258"/>
    </row>
  </sheetData>
  <autoFilter ref="B11:L117" xr:uid="{00000000-0009-0000-0000-000021000000}"/>
  <mergeCells count="23">
    <mergeCell ref="J4:J10"/>
    <mergeCell ref="K4:K10"/>
    <mergeCell ref="L4:L10"/>
    <mergeCell ref="C3:F3"/>
    <mergeCell ref="B4:B10"/>
    <mergeCell ref="C4:C10"/>
    <mergeCell ref="D4:D10"/>
    <mergeCell ref="G4:G10"/>
    <mergeCell ref="H4:H10"/>
    <mergeCell ref="I4:I10"/>
    <mergeCell ref="A106:A117"/>
    <mergeCell ref="A12:A20"/>
    <mergeCell ref="A21:A22"/>
    <mergeCell ref="A23:A25"/>
    <mergeCell ref="A26:A38"/>
    <mergeCell ref="A39:A46"/>
    <mergeCell ref="A47:A48"/>
    <mergeCell ref="A49:A53"/>
    <mergeCell ref="A54:A63"/>
    <mergeCell ref="A64:A67"/>
    <mergeCell ref="A68:A81"/>
    <mergeCell ref="A82:A94"/>
    <mergeCell ref="A95:A105"/>
  </mergeCells>
  <conditionalFormatting sqref="D12:D117">
    <cfRule type="cellIs" dxfId="11" priority="2" operator="equal">
      <formula>"x"</formula>
    </cfRule>
  </conditionalFormatting>
  <conditionalFormatting sqref="F1:F2 C2 F4:F117">
    <cfRule type="cellIs" dxfId="10" priority="12" operator="equal">
      <formula>"na"</formula>
    </cfRule>
  </conditionalFormatting>
  <conditionalFormatting sqref="F4:F10">
    <cfRule type="cellIs" dxfId="9" priority="1" operator="equal">
      <formula>"na"</formula>
    </cfRule>
  </conditionalFormatting>
  <conditionalFormatting sqref="F11:F117">
    <cfRule type="cellIs" dxfId="8" priority="9" operator="equal">
      <formula>"c"</formula>
    </cfRule>
  </conditionalFormatting>
  <conditionalFormatting sqref="F11:F117">
    <cfRule type="cellIs" dxfId="7" priority="10" operator="equal">
      <formula>"nc"</formula>
    </cfRule>
  </conditionalFormatting>
  <conditionalFormatting sqref="F11:F117">
    <cfRule type="cellIs" dxfId="6" priority="11" operator="equal">
      <formula>"nt"</formula>
    </cfRule>
  </conditionalFormatting>
  <conditionalFormatting sqref="G12:G117">
    <cfRule type="cellIs" dxfId="5" priority="4" operator="equal">
      <formula>"d"</formula>
    </cfRule>
  </conditionalFormatting>
  <conditionalFormatting sqref="O4:S4">
    <cfRule type="cellIs" dxfId="4" priority="3" operator="equal">
      <formula>"NT"</formula>
    </cfRule>
  </conditionalFormatting>
  <conditionalFormatting sqref="O4:S4">
    <cfRule type="cellIs" dxfId="3" priority="5" operator="equal">
      <formula>"C"</formula>
    </cfRule>
  </conditionalFormatting>
  <conditionalFormatting sqref="O4:S4">
    <cfRule type="cellIs" dxfId="2" priority="6" operator="equal">
      <formula>"NC"</formula>
    </cfRule>
  </conditionalFormatting>
  <conditionalFormatting sqref="O4:S4">
    <cfRule type="cellIs" dxfId="1" priority="7" operator="equal">
      <formula>"NA"</formula>
    </cfRule>
  </conditionalFormatting>
  <conditionalFormatting sqref="O4:S4">
    <cfRule type="cellIs" dxfId="0" priority="8" operator="equal">
      <formula>"NT"</formula>
    </cfRule>
  </conditionalFormatting>
  <dataValidations count="3">
    <dataValidation type="list" allowBlank="1" showErrorMessage="1" sqref="F54:F55" xr:uid="{00E200F7-0091-4CE0-A757-00F300520075}">
      <formula1>"nt,na,c"</formula1>
    </dataValidation>
    <dataValidation type="list" allowBlank="1" showErrorMessage="1" sqref="F12:F53 F56:F117" xr:uid="{003600A3-0050-4C4E-8007-00DD005700D6}">
      <formula1>"nt,na,c,nc"</formula1>
    </dataValidation>
    <dataValidation type="list" allowBlank="1" sqref="G12:G117" xr:uid="{006B0040-0048-4050-8703-009200790017}">
      <formula1>"d"</formula1>
    </dataValidation>
  </dataValidations>
  <hyperlinks>
    <hyperlink ref="L54" r:id="rId1" xr:uid="{00000000-0004-0000-2100-000000000000}"/>
    <hyperlink ref="L55" r:id="rId2" xr:uid="{00000000-0004-0000-21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2100-000000000000}">
          <x14:formula1>
            <xm:f>Paramètres!$A$2:$A$5</xm:f>
          </x14:formula1>
          <xm:sqref>H12:H117</xm:sqref>
        </x14:dataValidation>
        <x14:dataValidation type="list" allowBlank="1" xr:uid="{00000000-0002-0000-2100-000001000000}">
          <x14:formula1>
            <xm:f>Paramètres!$D$2:$D$5</xm:f>
          </x14:formula1>
          <xm:sqref>I12:I117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07"/>
  <sheetViews>
    <sheetView workbookViewId="0"/>
  </sheetViews>
  <sheetFormatPr baseColWidth="10" defaultColWidth="14.44140625" defaultRowHeight="15" customHeight="1" x14ac:dyDescent="0.3"/>
  <sheetData>
    <row r="1" spans="1:27" ht="15" customHeight="1" x14ac:dyDescent="0.3">
      <c r="A1" s="119" t="s">
        <v>123</v>
      </c>
      <c r="B1" s="119" t="s">
        <v>124</v>
      </c>
      <c r="C1" s="120" t="str">
        <f>IF(Echantillon!$D13 = "", "", CONCATENATE(Echantillon!$C13, " (", Echantillon!$B13, ")|", Echantillon!$D13))</f>
        <v>Accueil  (P01)|https://conservatoire.agglo-larochelle.fr/</v>
      </c>
      <c r="D1" s="120" t="str">
        <f>IF(Echantillon!$D14 = "", "", CONCATENATE(Echantillon!$C14, " (", Echantillon!$B14, ")|", Echantillon!$D14))</f>
        <v>Plan du site  (P02)|https://conservatoire.agglo-larochelle.fr/plan-du-site</v>
      </c>
      <c r="E1" s="120" t="str">
        <f>IF(Echantillon!$D15 = "", "", CONCATENATE(Echantillon!$C15, " (", Echantillon!$B15, ")|", Echantillon!$D15))</f>
        <v>Musique  (P03)|https://conservatoire.agglo-larochelle.fr/musique</v>
      </c>
      <c r="F1" s="120" t="str">
        <f>IF(Echantillon!$D16 = "", "", CONCATENATE(Echantillon!$C16, " (", Echantillon!$B16, ")|", Echantillon!$D16))</f>
        <v>Parcours du musicien  (P04)|https://conservatoire.agglo-larochelle.fr/musique/parcours-du-musicien</v>
      </c>
      <c r="G1" s="120" t="str">
        <f>IF(Echantillon!$D17 = "", "", CONCATENATE(Echantillon!$C17, " (", Echantillon!$B17, ")|", Echantillon!$D17))</f>
        <v>Enseignants  (P05)|https://conservatoire.agglo-larochelle.fr/musique/enseignants-musique</v>
      </c>
      <c r="H1" s="120" t="str">
        <f>IF(Echantillon!$D18 = "", "", CONCATENATE(Echantillon!$C18, " (", Echantillon!$B18,")|", Echantillon!$D18))</f>
        <v>Agenda  (P06)|https://conservatoire.agglo-larochelle.fr/agenda?</v>
      </c>
      <c r="I1" s="120" t="str">
        <f>IF(Echantillon!$D19 = "", "", CONCATENATE(Echantillon!$C19, " (", Echantillon!$B19, ")|", Echantillon!$D19))</f>
        <v>Détail d'un évènement  (P07)|https://conservatoire.agglo-larochelle.fr/agenda?article=conservatoire-funky-band-et-ateliers-musiques-actuelles</v>
      </c>
      <c r="J1" s="120" t="str">
        <f>IF(Echantillon!$D20 = "", "", CONCATENATE(Echantillon!$C20, " (", Echantillon!$B20, ")|", Echantillon!$D20))</f>
        <v>Actualité  (P08)|https://conservatoire.agglo-larochelle.fr/actualites</v>
      </c>
      <c r="K1" s="120" t="str">
        <f>IF(Echantillon!$D21 = "", "", CONCATENATE(Echantillon!$C21, " (", Echantillon!$B21, ")|", Echantillon!$D21))</f>
        <v>Détail d'une actu (P09)|https://conservatoire.agglo-larochelle.fr/-/ouverture-de-saison</v>
      </c>
      <c r="L1" s="120" t="str">
        <f>IF(Echantillon!$D22 = "", "", CONCATENATE(Echantillon!$B22, " - ", Echantillon!$C22, "|", Echantillon!$D22))</f>
        <v>P10 - Contactez-nous |https://conservatoire.agglo-larochelle.fr/contactez-nous</v>
      </c>
      <c r="M1" s="120" t="str">
        <f>IF(Echantillon!$D23 = "", "", CONCATENATE(Echantillon!$B23, " - ", Echantillon!$C23, "|", Echantillon!$D23))</f>
        <v>P11 - Réseau des écoles |https://conservatoire.agglo-larochelle.fr/pratique/reseau-des-ecoles-de-l-agglo?article=puilboreau-a-deux-pas-de-la</v>
      </c>
      <c r="N1" s="120" t="str">
        <f>IF(Echantillon!$D24 = "", "", CONCATENATE(Echantillon!$B24, " - ", Echantillon!$C24, "|", Echantillon!$D24))</f>
        <v>P12 - Ressources documentaires |https://conservatoire.agglo-larochelle.fr/ressources-documentaires</v>
      </c>
      <c r="O1" s="120" t="str">
        <f>IF(Echantillon!$D25 = "", "", CONCATENATE(Echantillon!$B25, " - ", Echantillon!$C25, "|", Echantillon!$D25))</f>
        <v>P13 - Accessibilité |https://conservatoire.agglo-larochelle.fr/accessibilite</v>
      </c>
      <c r="P1" s="120" t="str">
        <f>IF(Echantillon!$D26 = "", "", CONCATENATE(Echantillon!$B26, " - ", Echantillon!$C26, "|", Echantillon!$D26))</f>
        <v>P14 - Mentions légales |https://conservatoire.agglo-larochelle.fr/mentions-legales</v>
      </c>
      <c r="Q1" s="120" t="str">
        <f>IF(Echantillon!$D27 = "", "", CONCATENATE(Echantillon!$B27, " - ", Echantillon!$C27, "|", Echantillon!$D27))</f>
        <v/>
      </c>
      <c r="R1" s="120" t="str">
        <f>IF(Echantillon!$D28 = "", "", CONCATENATE(Echantillon!$B28, " - ", Echantillon!$C28, "|", Echantillon!$D28))</f>
        <v/>
      </c>
      <c r="S1" s="120" t="str">
        <f>IF(Echantillon!$D29 = "", "", CONCATENATE(Echantillon!$B29, " - ", Echantillon!$C29, "|", Echantillon!$D29))</f>
        <v/>
      </c>
      <c r="T1" s="120" t="str">
        <f>IF(Echantillon!$D30 = "", "", CONCATENATE(Echantillon!$B30, " - ", Echantillon!$C30, "|", Echantillon!$D30))</f>
        <v/>
      </c>
      <c r="U1" s="120" t="str">
        <f>IF(Echantillon!$D31 = "", "", CONCATENATE(Echantillon!$B31, " - ", Echantillon!$C31, "|", Echantillon!$D31))</f>
        <v/>
      </c>
      <c r="V1" s="120" t="str">
        <f>IF(Echantillon!$D32 = "", "", CONCATENATE(Echantillon!$B32, " - ", Echantillon!$C32, "|", Echantillon!$D32))</f>
        <v/>
      </c>
      <c r="W1" s="120" t="str">
        <f>IF(Echantillon!$D33 = "", "", CONCATENATE(Echantillon!$B33, " - ", Echantillon!$C33, "|", Echantillon!$D33))</f>
        <v/>
      </c>
      <c r="X1" s="120" t="str">
        <f>IF(Echantillon!$D34 = "", "", CONCATENATE(Echantillon!$B34, " - ", Echantillon!$C34, "|", Echantillon!$D34))</f>
        <v/>
      </c>
      <c r="Y1" s="120" t="str">
        <f>IF(Echantillon!$D35 = "", "", CONCATENATE(Echantillon!$B35, " - ", Echantillon!$C35, "|", Echantillon!$D35))</f>
        <v/>
      </c>
      <c r="Z1" s="120" t="str">
        <f>IF(Echantillon!$D36 = "", "", CONCATENATE(Echantillon!$B36, " - ", Echantillon!$C36, "|", Echantillon!$D36))</f>
        <v/>
      </c>
      <c r="AA1" s="120" t="str">
        <f>IF(Echantillon!$D37 = "", "", CONCATENATE(Echantillon!$B37, " - ", Echantillon!$C37, "|", Echantillon!$D37))</f>
        <v/>
      </c>
    </row>
    <row r="2" spans="1:27" ht="15" customHeight="1" x14ac:dyDescent="0.3">
      <c r="A2" s="121" t="s">
        <v>119</v>
      </c>
      <c r="B2" s="121" t="s">
        <v>119</v>
      </c>
      <c r="C2" s="119" t="str">
        <f>IF('P01'!$F12 = "nt", "", 'P01'!$F12)</f>
        <v>c</v>
      </c>
      <c r="D2" s="119" t="str">
        <f>IF('P02'!$F12 = "nt", "", 'P02'!$F12)</f>
        <v>na</v>
      </c>
      <c r="E2" s="119" t="str">
        <f>IF('P03'!$F12 = "nt", "", 'P03'!$F12)</f>
        <v>na</v>
      </c>
      <c r="F2" s="119" t="str">
        <f>IF('P04'!$F12 = "nt", "", 'P04'!$F12)</f>
        <v>na</v>
      </c>
      <c r="G2" s="119" t="str">
        <f>IF('P05'!$F12 = "nt", "", 'P05'!$F12)</f>
        <v>na</v>
      </c>
      <c r="H2" s="119" t="str">
        <f>IF('P06'!$F12 = "nt", "", 'P06'!$F12)</f>
        <v>na</v>
      </c>
      <c r="I2" s="119" t="str">
        <f>IF('P07'!$F12 = "nt", "", 'P07'!$F12)</f>
        <v>na</v>
      </c>
      <c r="J2" s="119" t="str">
        <f>IF('P08'!$F12 = "nt", "", 'P08'!$F12)</f>
        <v>na</v>
      </c>
      <c r="K2" s="119" t="str">
        <f>IF('P09'!$F12 = "nt", "", 'P09'!$F12)</f>
        <v>c</v>
      </c>
      <c r="L2" s="119" t="str">
        <f>IF('P10'!$F12 = "nt", "", 'P10'!$F12)</f>
        <v>na</v>
      </c>
      <c r="M2" s="119" t="str">
        <f>IF('P11'!$F12 = "nt", "", 'P11'!$F12)</f>
        <v>na</v>
      </c>
      <c r="N2" s="119" t="str">
        <f>IF('P12'!$F12 = "nt", "", 'P12'!$F12)</f>
        <v>na</v>
      </c>
      <c r="O2" s="119" t="str">
        <f>IF('P13'!$F12 = "nt", "", 'P13'!$F12)</f>
        <v>na</v>
      </c>
      <c r="P2" s="119" t="str">
        <f>IF('P14'!$F12 = "nt", "", 'P14'!$F12)</f>
        <v>na</v>
      </c>
      <c r="Q2" s="119" t="str">
        <f>IF('P15'!$F12 = "nt", "", 'P15'!$F12)</f>
        <v/>
      </c>
      <c r="R2" s="119" t="str">
        <f>IF('P16'!$F12 = "nt", "", 'P16'!$F12)</f>
        <v/>
      </c>
      <c r="S2" s="119" t="str">
        <f>IF('P17'!$F12 = "nt", "", 'P17'!$F12)</f>
        <v/>
      </c>
      <c r="T2" s="119" t="str">
        <f>IF('P18'!$F12 = "nt", "", 'P18'!$F12)</f>
        <v/>
      </c>
      <c r="U2" s="119" t="str">
        <f>IF('P19'!$F12 = "nt", "", 'P19'!$F12)</f>
        <v/>
      </c>
      <c r="V2" s="119" t="str">
        <f>IF('P20'!$F12 = "nt", "", 'P20'!$F12)</f>
        <v/>
      </c>
      <c r="W2" s="119" t="str">
        <f>IF('P21'!$F12 = "nt", "", 'P21'!$F12)</f>
        <v/>
      </c>
      <c r="X2" s="119" t="str">
        <f>IF('P22'!$F12 = "nt", "", 'P22'!$F12)</f>
        <v/>
      </c>
      <c r="Y2" s="119" t="str">
        <f>IF('P23'!$F12 = "nt", "", 'P23'!$F12)</f>
        <v/>
      </c>
      <c r="Z2" s="119" t="str">
        <f>IF('P24'!$F12 = "nt", "", 'P24'!$F12)</f>
        <v/>
      </c>
      <c r="AA2" s="119" t="str">
        <f>IF('P25'!$F12 = "nt", "", 'P25'!$F12)</f>
        <v/>
      </c>
    </row>
    <row r="3" spans="1:27" ht="15" customHeight="1" x14ac:dyDescent="0.3">
      <c r="A3" s="121" t="s">
        <v>119</v>
      </c>
      <c r="B3" s="121" t="s">
        <v>125</v>
      </c>
      <c r="C3" s="119" t="str">
        <f>IF('P01'!$F13="nt","",'P01'!$F13)</f>
        <v>c</v>
      </c>
      <c r="D3" s="119" t="str">
        <f>IF('P02'!$F13="nt","",'P02'!$F13)</f>
        <v>na</v>
      </c>
      <c r="E3" s="119" t="str">
        <f>IF('P03'!$F13="nt","",'P03'!$F13)</f>
        <v>na</v>
      </c>
      <c r="F3" s="119" t="str">
        <f>IF('P04'!$F13="nt","",'P04'!$F13)</f>
        <v>na</v>
      </c>
      <c r="G3" s="119" t="str">
        <f>IF('P05'!$F13="nt","",'P05'!$F13)</f>
        <v>c</v>
      </c>
      <c r="H3" s="119" t="str">
        <f>IF('P06'!$F13="nt","",'P06'!$F13)</f>
        <v>na</v>
      </c>
      <c r="I3" s="119" t="str">
        <f>IF('P07'!$F13="nt","",'P07'!$F13)</f>
        <v>na</v>
      </c>
      <c r="J3" s="119" t="str">
        <f>IF('P08'!$F13="nt","",'P08'!$F13)</f>
        <v>na</v>
      </c>
      <c r="K3" s="119" t="str">
        <f>IF('P09'!$F13="nt","",'P09'!$F13)</f>
        <v>c</v>
      </c>
      <c r="L3" s="119" t="str">
        <f>IF('P10'!$F13="nt","",'P10'!$F13)</f>
        <v>na</v>
      </c>
      <c r="M3" s="119" t="str">
        <f>IF('P11'!$F13="nt","",'P11'!$F13)</f>
        <v>na</v>
      </c>
      <c r="N3" s="119" t="str">
        <f>IF('P12'!$F13="nt","",'P12'!$F13)</f>
        <v>na</v>
      </c>
      <c r="O3" s="119" t="str">
        <f>IF('P13'!$F13="nt","",'P13'!$F13)</f>
        <v>c</v>
      </c>
      <c r="P3" s="119" t="str">
        <f>IF('P14'!$F13="nt","",'P14'!$F13)</f>
        <v>na</v>
      </c>
      <c r="Q3" s="119" t="str">
        <f>IF('P15'!$F13="nt","",'P15'!$F13)</f>
        <v/>
      </c>
      <c r="R3" s="119" t="str">
        <f>IF('P16'!$F13="nt","",'P16'!$F13)</f>
        <v/>
      </c>
      <c r="S3" s="119" t="str">
        <f>IF('P17'!$F13="nt","",'P17'!$F13)</f>
        <v/>
      </c>
      <c r="T3" s="119" t="str">
        <f>IF('P18'!$F13="nt","",'P18'!$F13)</f>
        <v/>
      </c>
      <c r="U3" s="119" t="str">
        <f>IF('P19'!$F13="nt","",'P19'!$F13)</f>
        <v/>
      </c>
      <c r="V3" s="119" t="str">
        <f>IF('P20'!$F13="nt","",'P20'!$F13)</f>
        <v/>
      </c>
      <c r="W3" s="119" t="str">
        <f>IF('P21'!$F13="nt","",'P21'!$F13)</f>
        <v/>
      </c>
      <c r="X3" s="119" t="str">
        <f>IF('P22'!$F13="nt","",'P22'!$F13)</f>
        <v/>
      </c>
      <c r="Y3" s="119" t="str">
        <f>IF('P23'!$F13="nt","",'P23'!$F13)</f>
        <v/>
      </c>
      <c r="Z3" s="119" t="str">
        <f>IF('P24'!$F13="nt","",'P24'!$F13)</f>
        <v/>
      </c>
      <c r="AA3" s="119" t="str">
        <f>IF('P25'!$F13="nt","",'P25'!$F13)</f>
        <v/>
      </c>
    </row>
    <row r="4" spans="1:27" ht="15" customHeight="1" x14ac:dyDescent="0.3">
      <c r="A4" s="121" t="s">
        <v>119</v>
      </c>
      <c r="B4" s="121" t="s">
        <v>126</v>
      </c>
      <c r="C4" s="119" t="str">
        <f>IF('P01'!$F14="nt","",'P01'!$F14)</f>
        <v>c</v>
      </c>
      <c r="D4" s="119" t="str">
        <f>IF('P02'!$F14="nt","",'P02'!$F14)</f>
        <v>na</v>
      </c>
      <c r="E4" s="119" t="str">
        <f>IF('P03'!$F14="nt","",'P03'!$F14)</f>
        <v>na</v>
      </c>
      <c r="F4" s="119" t="str">
        <f>IF('P04'!$F14="nt","",'P04'!$F14)</f>
        <v>na</v>
      </c>
      <c r="G4" s="119" t="str">
        <f>IF('P05'!$F14="nt","",'P05'!$F14)</f>
        <v>na</v>
      </c>
      <c r="H4" s="119" t="str">
        <f>IF('P06'!$F14="nt","",'P06'!$F14)</f>
        <v>na</v>
      </c>
      <c r="I4" s="119" t="str">
        <f>IF('P07'!$F14="nt","",'P07'!$F14)</f>
        <v>na</v>
      </c>
      <c r="J4" s="119" t="str">
        <f>IF('P08'!$F14="nt","",'P08'!$F14)</f>
        <v>na</v>
      </c>
      <c r="K4" s="119" t="str">
        <f>IF('P09'!$F14="nt","",'P09'!$F14)</f>
        <v>c</v>
      </c>
      <c r="L4" s="119" t="str">
        <f>IF('P10'!$F14="nt","",'P10'!$F14)</f>
        <v>na</v>
      </c>
      <c r="M4" s="119" t="str">
        <f>IF('P11'!$F14="nt","",'P11'!$F14)</f>
        <v>na</v>
      </c>
      <c r="N4" s="119" t="str">
        <f>IF('P12'!$F14="nt","",'P12'!$F14)</f>
        <v>na</v>
      </c>
      <c r="O4" s="119" t="str">
        <f>IF('P13'!$F14="nt","",'P13'!$F14)</f>
        <v>na</v>
      </c>
      <c r="P4" s="119" t="str">
        <f>IF('P14'!$F14="nt","",'P14'!$F14)</f>
        <v>na</v>
      </c>
      <c r="Q4" s="119" t="str">
        <f>IF('P15'!$F14="nt","",'P15'!$F14)</f>
        <v/>
      </c>
      <c r="R4" s="119" t="str">
        <f>IF('P16'!$F14="nt","",'P16'!$F14)</f>
        <v/>
      </c>
      <c r="S4" s="119" t="str">
        <f>IF('P17'!$F14="nt","",'P17'!$F14)</f>
        <v/>
      </c>
      <c r="T4" s="119" t="str">
        <f>IF('P18'!$F14="nt","",'P18'!$F14)</f>
        <v/>
      </c>
      <c r="U4" s="119" t="str">
        <f>IF('P19'!$F14="nt","",'P19'!$F14)</f>
        <v/>
      </c>
      <c r="V4" s="119" t="str">
        <f>IF('P20'!$F14="nt","",'P20'!$F14)</f>
        <v/>
      </c>
      <c r="W4" s="119" t="str">
        <f>IF('P21'!$F14="nt","",'P21'!$F14)</f>
        <v/>
      </c>
      <c r="X4" s="119" t="str">
        <f>IF('P22'!$F14="nt","",'P22'!$F14)</f>
        <v/>
      </c>
      <c r="Y4" s="119" t="str">
        <f>IF('P23'!$F14="nt","",'P23'!$F14)</f>
        <v/>
      </c>
      <c r="Z4" s="119" t="str">
        <f>IF('P24'!$F14="nt","",'P24'!$F14)</f>
        <v/>
      </c>
      <c r="AA4" s="119" t="str">
        <f>IF('P25'!$F14="nt","",'P25'!$F14)</f>
        <v/>
      </c>
    </row>
    <row r="5" spans="1:27" ht="15" customHeight="1" x14ac:dyDescent="0.3">
      <c r="A5" s="121" t="s">
        <v>119</v>
      </c>
      <c r="B5" s="121" t="s">
        <v>127</v>
      </c>
      <c r="C5" s="119" t="str">
        <f>IF('P01'!$F15="nt","",'P01'!$F15)</f>
        <v>na</v>
      </c>
      <c r="D5" s="119" t="str">
        <f>IF('P02'!$F15="nt","",'P02'!$F15)</f>
        <v>na</v>
      </c>
      <c r="E5" s="119" t="str">
        <f>IF('P03'!$F15="nt","",'P03'!$F15)</f>
        <v>na</v>
      </c>
      <c r="F5" s="119" t="str">
        <f>IF('P04'!$F15="nt","",'P04'!$F15)</f>
        <v>na</v>
      </c>
      <c r="G5" s="119" t="str">
        <f>IF('P05'!$F15="nt","",'P05'!$F15)</f>
        <v>na</v>
      </c>
      <c r="H5" s="119" t="str">
        <f>IF('P06'!$F15="nt","",'P06'!$F15)</f>
        <v>na</v>
      </c>
      <c r="I5" s="119" t="str">
        <f>IF('P07'!$F15="nt","",'P07'!$F15)</f>
        <v>na</v>
      </c>
      <c r="J5" s="119" t="str">
        <f>IF('P08'!$F15="nt","",'P08'!$F15)</f>
        <v>na</v>
      </c>
      <c r="K5" s="119" t="str">
        <f>IF('P09'!$F15="nt","",'P09'!$F15)</f>
        <v>na</v>
      </c>
      <c r="L5" s="119" t="str">
        <f>IF('P10'!$F15="nt","",'P10'!$F15)</f>
        <v>na</v>
      </c>
      <c r="M5" s="119" t="str">
        <f>IF('P11'!$F15="nt","",'P11'!$F15)</f>
        <v>na</v>
      </c>
      <c r="N5" s="119" t="str">
        <f>IF('P12'!$F15="nt","",'P12'!$F15)</f>
        <v>na</v>
      </c>
      <c r="O5" s="119" t="str">
        <f>IF('P13'!$F15="nt","",'P13'!$F15)</f>
        <v>na</v>
      </c>
      <c r="P5" s="119" t="str">
        <f>IF('P14'!$F15="nt","",'P14'!$F15)</f>
        <v>na</v>
      </c>
      <c r="Q5" s="119" t="str">
        <f>IF('P15'!$F15="nt","",'P15'!$F15)</f>
        <v/>
      </c>
      <c r="R5" s="119" t="str">
        <f>IF('P16'!$F15="nt","",'P16'!$F15)</f>
        <v/>
      </c>
      <c r="S5" s="119" t="str">
        <f>IF('P17'!$F15="nt","",'P17'!$F15)</f>
        <v/>
      </c>
      <c r="T5" s="119" t="str">
        <f>IF('P18'!$F15="nt","",'P18'!$F15)</f>
        <v/>
      </c>
      <c r="U5" s="119" t="str">
        <f>IF('P19'!$F15="nt","",'P19'!$F15)</f>
        <v/>
      </c>
      <c r="V5" s="119" t="str">
        <f>IF('P20'!$F15="nt","",'P20'!$F15)</f>
        <v/>
      </c>
      <c r="W5" s="119" t="str">
        <f>IF('P21'!$F15="nt","",'P21'!$F15)</f>
        <v/>
      </c>
      <c r="X5" s="119" t="str">
        <f>IF('P22'!$F15="nt","",'P22'!$F15)</f>
        <v/>
      </c>
      <c r="Y5" s="119" t="str">
        <f>IF('P23'!$F15="nt","",'P23'!$F15)</f>
        <v/>
      </c>
      <c r="Z5" s="119" t="str">
        <f>IF('P24'!$F15="nt","",'P24'!$F15)</f>
        <v/>
      </c>
      <c r="AA5" s="119" t="str">
        <f>IF('P25'!$F15="nt","",'P25'!$F15)</f>
        <v/>
      </c>
    </row>
    <row r="6" spans="1:27" ht="15" customHeight="1" x14ac:dyDescent="0.3">
      <c r="A6" s="121" t="s">
        <v>119</v>
      </c>
      <c r="B6" s="121" t="s">
        <v>116</v>
      </c>
      <c r="C6" s="119" t="str">
        <f>IF('P01'!$F16="nt","",'P01'!$F16)</f>
        <v>na</v>
      </c>
      <c r="D6" s="119" t="str">
        <f>IF('P02'!$F16="nt","",'P02'!$F16)</f>
        <v>na</v>
      </c>
      <c r="E6" s="119" t="str">
        <f>IF('P03'!$F16="nt","",'P03'!$F16)</f>
        <v>na</v>
      </c>
      <c r="F6" s="119" t="str">
        <f>IF('P04'!$F16="nt","",'P04'!$F16)</f>
        <v>na</v>
      </c>
      <c r="G6" s="119" t="str">
        <f>IF('P05'!$F16="nt","",'P05'!$F16)</f>
        <v>na</v>
      </c>
      <c r="H6" s="119" t="str">
        <f>IF('P06'!$F16="nt","",'P06'!$F16)</f>
        <v>na</v>
      </c>
      <c r="I6" s="119" t="str">
        <f>IF('P07'!$F16="nt","",'P07'!$F16)</f>
        <v>na</v>
      </c>
      <c r="J6" s="119" t="str">
        <f>IF('P08'!$F16="nt","",'P08'!$F16)</f>
        <v>na</v>
      </c>
      <c r="K6" s="119" t="str">
        <f>IF('P09'!$F16="nt","",'P09'!$F16)</f>
        <v>na</v>
      </c>
      <c r="L6" s="119" t="str">
        <f>IF('P10'!$F16="nt","",'P10'!$F16)</f>
        <v>na</v>
      </c>
      <c r="M6" s="119" t="str">
        <f>IF('P11'!$F16="nt","",'P11'!$F16)</f>
        <v>na</v>
      </c>
      <c r="N6" s="119" t="str">
        <f>IF('P12'!$F16="nt","",'P12'!$F16)</f>
        <v>na</v>
      </c>
      <c r="O6" s="119" t="str">
        <f>IF('P13'!$F16="nt","",'P13'!$F16)</f>
        <v>na</v>
      </c>
      <c r="P6" s="119" t="str">
        <f>IF('P14'!$F16="nt","",'P14'!$F16)</f>
        <v>na</v>
      </c>
      <c r="Q6" s="119" t="str">
        <f>IF('P15'!$F16="nt","",'P15'!$F16)</f>
        <v/>
      </c>
      <c r="R6" s="119" t="str">
        <f>IF('P16'!$F16="nt","",'P16'!$F16)</f>
        <v/>
      </c>
      <c r="S6" s="119" t="str">
        <f>IF('P17'!$F16="nt","",'P17'!$F16)</f>
        <v/>
      </c>
      <c r="T6" s="119" t="str">
        <f>IF('P18'!$F16="nt","",'P18'!$F16)</f>
        <v/>
      </c>
      <c r="U6" s="119" t="str">
        <f>IF('P19'!$F16="nt","",'P19'!$F16)</f>
        <v/>
      </c>
      <c r="V6" s="119" t="str">
        <f>IF('P20'!$F16="nt","",'P20'!$F16)</f>
        <v/>
      </c>
      <c r="W6" s="119" t="str">
        <f>IF('P21'!$F16="nt","",'P21'!$F16)</f>
        <v/>
      </c>
      <c r="X6" s="119" t="str">
        <f>IF('P22'!$F16="nt","",'P22'!$F16)</f>
        <v/>
      </c>
      <c r="Y6" s="119" t="str">
        <f>IF('P23'!$F16="nt","",'P23'!$F16)</f>
        <v/>
      </c>
      <c r="Z6" s="119" t="str">
        <f>IF('P24'!$F16="nt","",'P24'!$F16)</f>
        <v/>
      </c>
      <c r="AA6" s="119" t="str">
        <f>IF('P25'!$F16="nt","",'P25'!$F16)</f>
        <v/>
      </c>
    </row>
    <row r="7" spans="1:27" ht="15" customHeight="1" x14ac:dyDescent="0.3">
      <c r="A7" s="121" t="s">
        <v>119</v>
      </c>
      <c r="B7" s="121" t="s">
        <v>118</v>
      </c>
      <c r="C7" s="119" t="str">
        <f>IF('P01'!$F17="nt","",'P01'!$F17)</f>
        <v>na</v>
      </c>
      <c r="D7" s="119" t="str">
        <f>IF('P02'!$F17="nt","",'P02'!$F17)</f>
        <v>na</v>
      </c>
      <c r="E7" s="119" t="str">
        <f>IF('P03'!$F17="nt","",'P03'!$F17)</f>
        <v>na</v>
      </c>
      <c r="F7" s="119" t="str">
        <f>IF('P04'!$F17="nt","",'P04'!$F17)</f>
        <v>na</v>
      </c>
      <c r="G7" s="119" t="str">
        <f>IF('P05'!$F17="nt","",'P05'!$F17)</f>
        <v>na</v>
      </c>
      <c r="H7" s="119" t="str">
        <f>IF('P06'!$F17="nt","",'P06'!$F17)</f>
        <v>na</v>
      </c>
      <c r="I7" s="119" t="str">
        <f>IF('P07'!$F17="nt","",'P07'!$F17)</f>
        <v>na</v>
      </c>
      <c r="J7" s="119" t="str">
        <f>IF('P08'!$F17="nt","",'P08'!$F17)</f>
        <v>na</v>
      </c>
      <c r="K7" s="119" t="str">
        <f>IF('P09'!$F17="nt","",'P09'!$F17)</f>
        <v>c</v>
      </c>
      <c r="L7" s="119" t="str">
        <f>IF('P10'!$F17="nt","",'P10'!$F17)</f>
        <v>na</v>
      </c>
      <c r="M7" s="119" t="str">
        <f>IF('P11'!$F17="nt","",'P11'!$F17)</f>
        <v>na</v>
      </c>
      <c r="N7" s="119" t="str">
        <f>IF('P12'!$F17="nt","",'P12'!$F17)</f>
        <v>na</v>
      </c>
      <c r="O7" s="119" t="str">
        <f>IF('P13'!$F17="nt","",'P13'!$F17)</f>
        <v>na</v>
      </c>
      <c r="P7" s="119" t="str">
        <f>IF('P14'!$F17="nt","",'P14'!$F17)</f>
        <v>na</v>
      </c>
      <c r="Q7" s="119" t="str">
        <f>IF('P15'!$F17="nt","",'P15'!$F17)</f>
        <v/>
      </c>
      <c r="R7" s="119" t="str">
        <f>IF('P16'!$F17="nt","",'P16'!$F17)</f>
        <v/>
      </c>
      <c r="S7" s="119" t="str">
        <f>IF('P17'!$F17="nt","",'P17'!$F17)</f>
        <v/>
      </c>
      <c r="T7" s="119" t="str">
        <f>IF('P18'!$F17="nt","",'P18'!$F17)</f>
        <v/>
      </c>
      <c r="U7" s="119" t="str">
        <f>IF('P19'!$F17="nt","",'P19'!$F17)</f>
        <v/>
      </c>
      <c r="V7" s="119" t="str">
        <f>IF('P20'!$F17="nt","",'P20'!$F17)</f>
        <v/>
      </c>
      <c r="W7" s="119" t="str">
        <f>IF('P21'!$F17="nt","",'P21'!$F17)</f>
        <v/>
      </c>
      <c r="X7" s="119" t="str">
        <f>IF('P22'!$F17="nt","",'P22'!$F17)</f>
        <v/>
      </c>
      <c r="Y7" s="119" t="str">
        <f>IF('P23'!$F17="nt","",'P23'!$F17)</f>
        <v/>
      </c>
      <c r="Z7" s="119" t="str">
        <f>IF('P24'!$F17="nt","",'P24'!$F17)</f>
        <v/>
      </c>
      <c r="AA7" s="119" t="str">
        <f>IF('P25'!$F17="nt","",'P25'!$F17)</f>
        <v/>
      </c>
    </row>
    <row r="8" spans="1:27" ht="15" customHeight="1" x14ac:dyDescent="0.3">
      <c r="A8" s="121" t="s">
        <v>119</v>
      </c>
      <c r="B8" s="121" t="s">
        <v>128</v>
      </c>
      <c r="C8" s="119" t="str">
        <f>IF('P01'!$F18="nt","",'P01'!$F18)</f>
        <v>na</v>
      </c>
      <c r="D8" s="119" t="str">
        <f>IF('P02'!$F18="nt","",'P02'!$F18)</f>
        <v>na</v>
      </c>
      <c r="E8" s="119" t="str">
        <f>IF('P03'!$F18="nt","",'P03'!$F18)</f>
        <v>na</v>
      </c>
      <c r="F8" s="119" t="str">
        <f>IF('P04'!$F18="nt","",'P04'!$F18)</f>
        <v>na</v>
      </c>
      <c r="G8" s="119" t="str">
        <f>IF('P05'!$F18="nt","",'P05'!$F18)</f>
        <v>na</v>
      </c>
      <c r="H8" s="119" t="str">
        <f>IF('P06'!$F18="nt","",'P06'!$F18)</f>
        <v>na</v>
      </c>
      <c r="I8" s="119" t="str">
        <f>IF('P07'!$F18="nt","",'P07'!$F18)</f>
        <v>na</v>
      </c>
      <c r="J8" s="119" t="str">
        <f>IF('P08'!$F18="nt","",'P08'!$F18)</f>
        <v>na</v>
      </c>
      <c r="K8" s="119" t="str">
        <f>IF('P09'!$F18="nt","",'P09'!$F18)</f>
        <v>na</v>
      </c>
      <c r="L8" s="119" t="str">
        <f>IF('P10'!$F18="nt","",'P10'!$F18)</f>
        <v>na</v>
      </c>
      <c r="M8" s="119" t="str">
        <f>IF('P11'!$F18="nt","",'P11'!$F18)</f>
        <v>na</v>
      </c>
      <c r="N8" s="119" t="str">
        <f>IF('P12'!$F18="nt","",'P12'!$F18)</f>
        <v>na</v>
      </c>
      <c r="O8" s="119" t="str">
        <f>IF('P13'!$F18="nt","",'P13'!$F18)</f>
        <v>na</v>
      </c>
      <c r="P8" s="119" t="str">
        <f>IF('P14'!$F18="nt","",'P14'!$F18)</f>
        <v>na</v>
      </c>
      <c r="Q8" s="119" t="str">
        <f>IF('P15'!$F18="nt","",'P15'!$F18)</f>
        <v/>
      </c>
      <c r="R8" s="119" t="str">
        <f>IF('P16'!$F18="nt","",'P16'!$F18)</f>
        <v/>
      </c>
      <c r="S8" s="119" t="str">
        <f>IF('P17'!$F18="nt","",'P17'!$F18)</f>
        <v/>
      </c>
      <c r="T8" s="119" t="str">
        <f>IF('P18'!$F18="nt","",'P18'!$F18)</f>
        <v/>
      </c>
      <c r="U8" s="119" t="str">
        <f>IF('P19'!$F18="nt","",'P19'!$F18)</f>
        <v/>
      </c>
      <c r="V8" s="119" t="str">
        <f>IF('P20'!$F18="nt","",'P20'!$F18)</f>
        <v/>
      </c>
      <c r="W8" s="119" t="str">
        <f>IF('P21'!$F18="nt","",'P21'!$F18)</f>
        <v/>
      </c>
      <c r="X8" s="119" t="str">
        <f>IF('P22'!$F18="nt","",'P22'!$F18)</f>
        <v/>
      </c>
      <c r="Y8" s="119" t="str">
        <f>IF('P23'!$F18="nt","",'P23'!$F18)</f>
        <v/>
      </c>
      <c r="Z8" s="119" t="str">
        <f>IF('P24'!$F18="nt","",'P24'!$F18)</f>
        <v/>
      </c>
      <c r="AA8" s="119" t="str">
        <f>IF('P25'!$F18="nt","",'P25'!$F18)</f>
        <v/>
      </c>
    </row>
    <row r="9" spans="1:27" ht="15" customHeight="1" x14ac:dyDescent="0.3">
      <c r="A9" s="121" t="s">
        <v>119</v>
      </c>
      <c r="B9" s="121" t="s">
        <v>129</v>
      </c>
      <c r="C9" s="119" t="str">
        <f>IF('P01'!$F19="nt","",'P01'!$F19)</f>
        <v>na</v>
      </c>
      <c r="D9" s="119" t="str">
        <f>IF('P02'!$F19="nt","",'P02'!$F19)</f>
        <v>na</v>
      </c>
      <c r="E9" s="119" t="str">
        <f>IF('P03'!$F19="nt","",'P03'!$F19)</f>
        <v>na</v>
      </c>
      <c r="F9" s="119" t="str">
        <f>IF('P04'!$F19="nt","",'P04'!$F19)</f>
        <v>na</v>
      </c>
      <c r="G9" s="119" t="str">
        <f>IF('P05'!$F19="nt","",'P05'!$F19)</f>
        <v>na</v>
      </c>
      <c r="H9" s="119" t="str">
        <f>IF('P06'!$F19="nt","",'P06'!$F19)</f>
        <v>na</v>
      </c>
      <c r="I9" s="119" t="str">
        <f>IF('P07'!$F19="nt","",'P07'!$F19)</f>
        <v>na</v>
      </c>
      <c r="J9" s="119" t="str">
        <f>IF('P08'!$F19="nt","",'P08'!$F19)</f>
        <v>na</v>
      </c>
      <c r="K9" s="119" t="str">
        <f>IF('P09'!$F19="nt","",'P09'!$F19)</f>
        <v>na</v>
      </c>
      <c r="L9" s="119" t="str">
        <f>IF('P10'!$F19="nt","",'P10'!$F19)</f>
        <v>na</v>
      </c>
      <c r="M9" s="119" t="str">
        <f>IF('P11'!$F19="nt","",'P11'!$F19)</f>
        <v>na</v>
      </c>
      <c r="N9" s="119" t="str">
        <f>IF('P12'!$F19="nt","",'P12'!$F19)</f>
        <v>na</v>
      </c>
      <c r="O9" s="119" t="str">
        <f>IF('P13'!$F19="nt","",'P13'!$F19)</f>
        <v>na</v>
      </c>
      <c r="P9" s="119" t="str">
        <f>IF('P14'!$F19="nt","",'P14'!$F19)</f>
        <v>na</v>
      </c>
      <c r="Q9" s="119" t="str">
        <f>IF('P15'!$F19="nt","",'P15'!$F19)</f>
        <v/>
      </c>
      <c r="R9" s="119" t="str">
        <f>IF('P16'!$F19="nt","",'P16'!$F19)</f>
        <v/>
      </c>
      <c r="S9" s="119" t="str">
        <f>IF('P17'!$F19="nt","",'P17'!$F19)</f>
        <v/>
      </c>
      <c r="T9" s="119" t="str">
        <f>IF('P18'!$F19="nt","",'P18'!$F19)</f>
        <v/>
      </c>
      <c r="U9" s="119" t="str">
        <f>IF('P19'!$F19="nt","",'P19'!$F19)</f>
        <v/>
      </c>
      <c r="V9" s="119" t="str">
        <f>IF('P20'!$F19="nt","",'P20'!$F19)</f>
        <v/>
      </c>
      <c r="W9" s="119" t="str">
        <f>IF('P21'!$F19="nt","",'P21'!$F19)</f>
        <v/>
      </c>
      <c r="X9" s="119" t="str">
        <f>IF('P22'!$F19="nt","",'P22'!$F19)</f>
        <v/>
      </c>
      <c r="Y9" s="119" t="str">
        <f>IF('P23'!$F19="nt","",'P23'!$F19)</f>
        <v/>
      </c>
      <c r="Z9" s="119" t="str">
        <f>IF('P24'!$F19="nt","",'P24'!$F19)</f>
        <v/>
      </c>
      <c r="AA9" s="119" t="str">
        <f>IF('P25'!$F19="nt","",'P25'!$F19)</f>
        <v/>
      </c>
    </row>
    <row r="10" spans="1:27" ht="15" customHeight="1" x14ac:dyDescent="0.3">
      <c r="A10" s="121" t="s">
        <v>119</v>
      </c>
      <c r="B10" s="121" t="s">
        <v>130</v>
      </c>
      <c r="C10" s="119" t="str">
        <f>IF('P01'!$F20="nt","",'P01'!$F20)</f>
        <v>na</v>
      </c>
      <c r="D10" s="119" t="str">
        <f>IF('P02'!$F20="nt","",'P02'!$F20)</f>
        <v>na</v>
      </c>
      <c r="E10" s="119" t="str">
        <f>IF('P03'!$F20="nt","",'P03'!$F20)</f>
        <v>na</v>
      </c>
      <c r="F10" s="119" t="str">
        <f>IF('P04'!$F20="nt","",'P04'!$F20)</f>
        <v>na</v>
      </c>
      <c r="G10" s="119" t="str">
        <f>IF('P05'!$F20="nt","",'P05'!$F20)</f>
        <v>na</v>
      </c>
      <c r="H10" s="119" t="str">
        <f>IF('P06'!$F20="nt","",'P06'!$F20)</f>
        <v>na</v>
      </c>
      <c r="I10" s="119" t="str">
        <f>IF('P07'!$F20="nt","",'P07'!$F20)</f>
        <v>na</v>
      </c>
      <c r="J10" s="119" t="str">
        <f>IF('P08'!$F20="nt","",'P08'!$F20)</f>
        <v>na</v>
      </c>
      <c r="K10" s="119" t="str">
        <f>IF('P09'!$F20="nt","",'P09'!$F20)</f>
        <v>na</v>
      </c>
      <c r="L10" s="119" t="str">
        <f>IF('P10'!$F20="nt","",'P10'!$F20)</f>
        <v>na</v>
      </c>
      <c r="M10" s="119" t="str">
        <f>IF('P11'!$F20="nt","",'P11'!$F20)</f>
        <v>na</v>
      </c>
      <c r="N10" s="119" t="str">
        <f>IF('P12'!$F20="nt","",'P12'!$F20)</f>
        <v>na</v>
      </c>
      <c r="O10" s="119" t="str">
        <f>IF('P13'!$F20="nt","",'P13'!$F20)</f>
        <v>na</v>
      </c>
      <c r="P10" s="119" t="str">
        <f>IF('P14'!$F20="nt","",'P14'!$F20)</f>
        <v>na</v>
      </c>
      <c r="Q10" s="119" t="str">
        <f>IF('P15'!$F20="nt","",'P15'!$F20)</f>
        <v/>
      </c>
      <c r="R10" s="119" t="str">
        <f>IF('P16'!$F20="nt","",'P16'!$F20)</f>
        <v/>
      </c>
      <c r="S10" s="119" t="str">
        <f>IF('P17'!$F20="nt","",'P17'!$F20)</f>
        <v/>
      </c>
      <c r="T10" s="119" t="str">
        <f>IF('P18'!$F20="nt","",'P18'!$F20)</f>
        <v/>
      </c>
      <c r="U10" s="119" t="str">
        <f>IF('P19'!$F20="nt","",'P19'!$F20)</f>
        <v/>
      </c>
      <c r="V10" s="119" t="str">
        <f>IF('P20'!$F20="nt","",'P20'!$F20)</f>
        <v/>
      </c>
      <c r="W10" s="119" t="str">
        <f>IF('P21'!$F20="nt","",'P21'!$F20)</f>
        <v/>
      </c>
      <c r="X10" s="119" t="str">
        <f>IF('P22'!$F20="nt","",'P22'!$F20)</f>
        <v/>
      </c>
      <c r="Y10" s="119" t="str">
        <f>IF('P23'!$F20="nt","",'P23'!$F20)</f>
        <v/>
      </c>
      <c r="Z10" s="119" t="str">
        <f>IF('P24'!$F20="nt","",'P24'!$F20)</f>
        <v/>
      </c>
      <c r="AA10" s="119" t="str">
        <f>IF('P25'!$F20="nt","",'P25'!$F20)</f>
        <v/>
      </c>
    </row>
    <row r="11" spans="1:27" ht="15" customHeight="1" x14ac:dyDescent="0.3">
      <c r="A11" s="121" t="s">
        <v>125</v>
      </c>
      <c r="B11" s="121" t="s">
        <v>119</v>
      </c>
      <c r="C11" s="119" t="str">
        <f>IF('P01'!$F21="nt","",'P01'!$F21)</f>
        <v>c</v>
      </c>
      <c r="D11" s="119" t="str">
        <f>IF('P02'!$F21="nt","",'P02'!$F21)</f>
        <v>na</v>
      </c>
      <c r="E11" s="119" t="str">
        <f>IF('P03'!$F21="nt","",'P03'!$F21)</f>
        <v>na</v>
      </c>
      <c r="F11" s="119" t="str">
        <f>IF('P04'!$F21="nt","",'P04'!$F21)</f>
        <v>na</v>
      </c>
      <c r="G11" s="119" t="str">
        <f>IF('P05'!$F21="nt","",'P05'!$F21)</f>
        <v>na</v>
      </c>
      <c r="H11" s="119" t="str">
        <f>IF('P06'!$F21="nt","",'P06'!$F21)</f>
        <v>na</v>
      </c>
      <c r="I11" s="119" t="str">
        <f>IF('P07'!$F21="nt","",'P07'!$F21)</f>
        <v>na</v>
      </c>
      <c r="J11" s="119" t="str">
        <f>IF('P08'!$F21="nt","",'P08'!$F21)</f>
        <v>na</v>
      </c>
      <c r="K11" s="119" t="str">
        <f>IF('P09'!$F21="nt","",'P09'!$F21)</f>
        <v>na</v>
      </c>
      <c r="L11" s="119" t="str">
        <f>IF('P10'!$F21="nt","",'P10'!$F21)</f>
        <v>c</v>
      </c>
      <c r="M11" s="119" t="str">
        <f>IF('P11'!$F21="nt","",'P11'!$F21)</f>
        <v>na</v>
      </c>
      <c r="N11" s="119" t="str">
        <f>IF('P12'!$F21="nt","",'P12'!$F21)</f>
        <v>na</v>
      </c>
      <c r="O11" s="119" t="str">
        <f>IF('P13'!$F21="nt","",'P13'!$F21)</f>
        <v>na</v>
      </c>
      <c r="P11" s="119" t="str">
        <f>IF('P14'!$F21="nt","",'P14'!$F21)</f>
        <v>na</v>
      </c>
      <c r="Q11" s="119" t="str">
        <f>IF('P15'!$F21="nt","",'P15'!$F21)</f>
        <v/>
      </c>
      <c r="R11" s="119" t="str">
        <f>IF('P16'!$F21="nt","",'P16'!$F21)</f>
        <v/>
      </c>
      <c r="S11" s="119" t="str">
        <f>IF('P17'!$F21="nt","",'P17'!$F21)</f>
        <v/>
      </c>
      <c r="T11" s="119" t="str">
        <f>IF('P18'!$F21="nt","",'P18'!$F21)</f>
        <v/>
      </c>
      <c r="U11" s="119" t="str">
        <f>IF('P19'!$F21="nt","",'P19'!$F21)</f>
        <v/>
      </c>
      <c r="V11" s="119" t="str">
        <f>IF('P20'!$F21="nt","",'P20'!$F21)</f>
        <v/>
      </c>
      <c r="W11" s="119" t="str">
        <f>IF('P21'!$F21="nt","",'P21'!$F21)</f>
        <v/>
      </c>
      <c r="X11" s="119" t="str">
        <f>IF('P22'!$F21="nt","",'P22'!$F21)</f>
        <v/>
      </c>
      <c r="Y11" s="119" t="str">
        <f>IF('P23'!$F21="nt","",'P23'!$F21)</f>
        <v/>
      </c>
      <c r="Z11" s="119" t="str">
        <f>IF('P24'!$F21="nt","",'P24'!$F21)</f>
        <v/>
      </c>
      <c r="AA11" s="119" t="str">
        <f>IF('P25'!$F21="nt","",'P25'!$F21)</f>
        <v/>
      </c>
    </row>
    <row r="12" spans="1:27" ht="15" customHeight="1" x14ac:dyDescent="0.3">
      <c r="A12" s="121" t="s">
        <v>125</v>
      </c>
      <c r="B12" s="121" t="s">
        <v>125</v>
      </c>
      <c r="C12" s="119" t="str">
        <f>IF('P01'!$F22="nt","",'P01'!$F22)</f>
        <v>c</v>
      </c>
      <c r="D12" s="119" t="str">
        <f>IF('P02'!$F22="nt","",'P02'!$F22)</f>
        <v>na</v>
      </c>
      <c r="E12" s="119" t="str">
        <f>IF('P03'!$F22="nt","",'P03'!$F22)</f>
        <v>na</v>
      </c>
      <c r="F12" s="119" t="str">
        <f>IF('P04'!$F22="nt","",'P04'!$F22)</f>
        <v>na</v>
      </c>
      <c r="G12" s="119" t="str">
        <f>IF('P05'!$F22="nt","",'P05'!$F22)</f>
        <v>na</v>
      </c>
      <c r="H12" s="119" t="str">
        <f>IF('P06'!$F22="nt","",'P06'!$F22)</f>
        <v>na</v>
      </c>
      <c r="I12" s="119" t="str">
        <f>IF('P07'!$F22="nt","",'P07'!$F22)</f>
        <v>na</v>
      </c>
      <c r="J12" s="119" t="str">
        <f>IF('P08'!$F22="nt","",'P08'!$F22)</f>
        <v>na</v>
      </c>
      <c r="K12" s="119" t="str">
        <f>IF('P09'!$F22="nt","",'P09'!$F22)</f>
        <v>na</v>
      </c>
      <c r="L12" s="119" t="str">
        <f>IF('P10'!$F22="nt","",'P10'!$F22)</f>
        <v>c</v>
      </c>
      <c r="M12" s="119" t="str">
        <f>IF('P11'!$F22="nt","",'P11'!$F22)</f>
        <v>na</v>
      </c>
      <c r="N12" s="119" t="str">
        <f>IF('P12'!$F22="nt","",'P12'!$F22)</f>
        <v>na</v>
      </c>
      <c r="O12" s="119" t="str">
        <f>IF('P13'!$F22="nt","",'P13'!$F22)</f>
        <v>na</v>
      </c>
      <c r="P12" s="119" t="str">
        <f>IF('P14'!$F22="nt","",'P14'!$F22)</f>
        <v>na</v>
      </c>
      <c r="Q12" s="119" t="str">
        <f>IF('P15'!$F22="nt","",'P15'!$F22)</f>
        <v/>
      </c>
      <c r="R12" s="119" t="str">
        <f>IF('P16'!$F22="nt","",'P16'!$F22)</f>
        <v/>
      </c>
      <c r="S12" s="119" t="str">
        <f>IF('P17'!$F22="nt","",'P17'!$F22)</f>
        <v/>
      </c>
      <c r="T12" s="119" t="str">
        <f>IF('P18'!$F22="nt","",'P18'!$F22)</f>
        <v/>
      </c>
      <c r="U12" s="119" t="str">
        <f>IF('P19'!$F22="nt","",'P19'!$F22)</f>
        <v/>
      </c>
      <c r="V12" s="119" t="str">
        <f>IF('P20'!$F22="nt","",'P20'!$F22)</f>
        <v/>
      </c>
      <c r="W12" s="119" t="str">
        <f>IF('P21'!$F22="nt","",'P21'!$F22)</f>
        <v/>
      </c>
      <c r="X12" s="119" t="str">
        <f>IF('P22'!$F22="nt","",'P22'!$F22)</f>
        <v/>
      </c>
      <c r="Y12" s="119" t="str">
        <f>IF('P23'!$F22="nt","",'P23'!$F22)</f>
        <v/>
      </c>
      <c r="Z12" s="119" t="str">
        <f>IF('P24'!$F22="nt","",'P24'!$F22)</f>
        <v/>
      </c>
      <c r="AA12" s="119" t="str">
        <f>IF('P25'!$F22="nt","",'P25'!$F22)</f>
        <v/>
      </c>
    </row>
    <row r="13" spans="1:27" ht="15" customHeight="1" x14ac:dyDescent="0.3">
      <c r="A13" s="121" t="s">
        <v>126</v>
      </c>
      <c r="B13" s="121" t="s">
        <v>119</v>
      </c>
      <c r="C13" s="119" t="str">
        <f>IF('P01'!$F23="nt","",'P01'!$F23)</f>
        <v>c</v>
      </c>
      <c r="D13" s="119" t="str">
        <f>IF('P02'!$F23="nt","",'P02'!$F23)</f>
        <v>c</v>
      </c>
      <c r="E13" s="119" t="str">
        <f>IF('P03'!$F23="nt","",'P03'!$F23)</f>
        <v>c</v>
      </c>
      <c r="F13" s="119" t="str">
        <f>IF('P04'!$F23="nt","",'P04'!$F23)</f>
        <v>c</v>
      </c>
      <c r="G13" s="119" t="str">
        <f>IF('P05'!$F23="nt","",'P05'!$F23)</f>
        <v>c</v>
      </c>
      <c r="H13" s="119" t="str">
        <f>IF('P06'!$F23="nt","",'P06'!$F23)</f>
        <v>c</v>
      </c>
      <c r="I13" s="119" t="str">
        <f>IF('P07'!$F23="nt","",'P07'!$F23)</f>
        <v>c</v>
      </c>
      <c r="J13" s="119" t="str">
        <f>IF('P08'!$F23="nt","",'P08'!$F23)</f>
        <v>c</v>
      </c>
      <c r="K13" s="119" t="str">
        <f>IF('P09'!$F23="nt","",'P09'!$F23)</f>
        <v>c</v>
      </c>
      <c r="L13" s="119" t="str">
        <f>IF('P10'!$F23="nt","",'P10'!$F23)</f>
        <v>c</v>
      </c>
      <c r="M13" s="119" t="str">
        <f>IF('P11'!$F23="nt","",'P11'!$F23)</f>
        <v>c</v>
      </c>
      <c r="N13" s="119" t="str">
        <f>IF('P12'!$F23="nt","",'P12'!$F23)</f>
        <v>c</v>
      </c>
      <c r="O13" s="119" t="str">
        <f>IF('P13'!$F23="nt","",'P13'!$F23)</f>
        <v>c</v>
      </c>
      <c r="P13" s="119" t="str">
        <f>IF('P14'!$F23="nt","",'P14'!$F23)</f>
        <v>c</v>
      </c>
      <c r="Q13" s="119" t="str">
        <f>IF('P15'!$F23="nt","",'P15'!$F23)</f>
        <v/>
      </c>
      <c r="R13" s="119" t="str">
        <f>IF('P16'!$F23="nt","",'P16'!$F23)</f>
        <v/>
      </c>
      <c r="S13" s="119" t="str">
        <f>IF('P17'!$F23="nt","",'P17'!$F23)</f>
        <v/>
      </c>
      <c r="T13" s="119" t="str">
        <f>IF('P18'!$F23="nt","",'P18'!$F23)</f>
        <v/>
      </c>
      <c r="U13" s="119" t="str">
        <f>IF('P19'!$F23="nt","",'P19'!$F23)</f>
        <v/>
      </c>
      <c r="V13" s="119" t="str">
        <f>IF('P20'!$F23="nt","",'P20'!$F23)</f>
        <v/>
      </c>
      <c r="W13" s="119" t="str">
        <f>IF('P21'!$F23="nt","",'P21'!$F23)</f>
        <v/>
      </c>
      <c r="X13" s="119" t="str">
        <f>IF('P22'!$F23="nt","",'P22'!$F23)</f>
        <v/>
      </c>
      <c r="Y13" s="119" t="str">
        <f>IF('P23'!$F23="nt","",'P23'!$F23)</f>
        <v/>
      </c>
      <c r="Z13" s="119" t="str">
        <f>IF('P24'!$F23="nt","",'P24'!$F23)</f>
        <v/>
      </c>
      <c r="AA13" s="119" t="str">
        <f>IF('P25'!$F23="nt","",'P25'!$F23)</f>
        <v/>
      </c>
    </row>
    <row r="14" spans="1:27" ht="15" customHeight="1" x14ac:dyDescent="0.3">
      <c r="A14" s="121" t="s">
        <v>126</v>
      </c>
      <c r="B14" s="121" t="s">
        <v>125</v>
      </c>
      <c r="C14" s="119" t="str">
        <f>IF('P01'!$F24="nt","",'P01'!$F24)</f>
        <v>c</v>
      </c>
      <c r="D14" s="119" t="str">
        <f>IF('P02'!$F24="nt","",'P02'!$F24)</f>
        <v>c</v>
      </c>
      <c r="E14" s="119" t="str">
        <f>IF('P03'!$F24="nt","",'P03'!$F24)</f>
        <v>c</v>
      </c>
      <c r="F14" s="119" t="str">
        <f>IF('P04'!$F24="nt","",'P04'!$F24)</f>
        <v>c</v>
      </c>
      <c r="G14" s="119" t="str">
        <f>IF('P05'!$F24="nt","",'P05'!$F24)</f>
        <v>c</v>
      </c>
      <c r="H14" s="119" t="str">
        <f>IF('P06'!$F24="nt","",'P06'!$F24)</f>
        <v>c</v>
      </c>
      <c r="I14" s="119" t="str">
        <f>IF('P07'!$F24="nt","",'P07'!$F24)</f>
        <v>c</v>
      </c>
      <c r="J14" s="119" t="str">
        <f>IF('P08'!$F24="nt","",'P08'!$F24)</f>
        <v>c</v>
      </c>
      <c r="K14" s="119" t="str">
        <f>IF('P09'!$F24="nt","",'P09'!$F24)</f>
        <v>c</v>
      </c>
      <c r="L14" s="119" t="str">
        <f>IF('P10'!$F24="nt","",'P10'!$F24)</f>
        <v>c</v>
      </c>
      <c r="M14" s="119" t="str">
        <f>IF('P11'!$F24="nt","",'P11'!$F24)</f>
        <v>c</v>
      </c>
      <c r="N14" s="119" t="str">
        <f>IF('P12'!$F24="nt","",'P12'!$F24)</f>
        <v>c</v>
      </c>
      <c r="O14" s="119" t="str">
        <f>IF('P13'!$F24="nt","",'P13'!$F24)</f>
        <v>c</v>
      </c>
      <c r="P14" s="119" t="str">
        <f>IF('P14'!$F24="nt","",'P14'!$F24)</f>
        <v>c</v>
      </c>
      <c r="Q14" s="119" t="str">
        <f>IF('P15'!$F24="nt","",'P15'!$F24)</f>
        <v/>
      </c>
      <c r="R14" s="119" t="str">
        <f>IF('P16'!$F24="nt","",'P16'!$F24)</f>
        <v/>
      </c>
      <c r="S14" s="119" t="str">
        <f>IF('P17'!$F24="nt","",'P17'!$F24)</f>
        <v/>
      </c>
      <c r="T14" s="119" t="str">
        <f>IF('P18'!$F24="nt","",'P18'!$F24)</f>
        <v/>
      </c>
      <c r="U14" s="119" t="str">
        <f>IF('P19'!$F24="nt","",'P19'!$F24)</f>
        <v/>
      </c>
      <c r="V14" s="119" t="str">
        <f>IF('P20'!$F24="nt","",'P20'!$F24)</f>
        <v/>
      </c>
      <c r="W14" s="119" t="str">
        <f>IF('P21'!$F24="nt","",'P21'!$F24)</f>
        <v/>
      </c>
      <c r="X14" s="119" t="str">
        <f>IF('P22'!$F24="nt","",'P22'!$F24)</f>
        <v/>
      </c>
      <c r="Y14" s="119" t="str">
        <f>IF('P23'!$F24="nt","",'P23'!$F24)</f>
        <v/>
      </c>
      <c r="Z14" s="119" t="str">
        <f>IF('P24'!$F24="nt","",'P24'!$F24)</f>
        <v/>
      </c>
      <c r="AA14" s="119" t="str">
        <f>IF('P25'!$F24="nt","",'P25'!$F24)</f>
        <v/>
      </c>
    </row>
    <row r="15" spans="1:27" ht="15" customHeight="1" x14ac:dyDescent="0.3">
      <c r="A15" s="121" t="s">
        <v>126</v>
      </c>
      <c r="B15" s="121" t="s">
        <v>126</v>
      </c>
      <c r="C15" s="119" t="str">
        <f>IF('P01'!$F25="nt","",'P01'!$F25)</f>
        <v>c</v>
      </c>
      <c r="D15" s="119" t="str">
        <f>IF('P02'!$F25="nt","",'P02'!$F25)</f>
        <v>c</v>
      </c>
      <c r="E15" s="119" t="str">
        <f>IF('P03'!$F25="nt","",'P03'!$F25)</f>
        <v>c</v>
      </c>
      <c r="F15" s="119" t="str">
        <f>IF('P04'!$F25="nt","",'P04'!$F25)</f>
        <v>c</v>
      </c>
      <c r="G15" s="119" t="str">
        <f>IF('P05'!$F25="nt","",'P05'!$F25)</f>
        <v>c</v>
      </c>
      <c r="H15" s="119" t="str">
        <f>IF('P06'!$F25="nt","",'P06'!$F25)</f>
        <v>c</v>
      </c>
      <c r="I15" s="119" t="str">
        <f>IF('P07'!$F25="nt","",'P07'!$F25)</f>
        <v>c</v>
      </c>
      <c r="J15" s="119" t="str">
        <f>IF('P08'!$F25="nt","",'P08'!$F25)</f>
        <v>c</v>
      </c>
      <c r="K15" s="119" t="str">
        <f>IF('P09'!$F25="nt","",'P09'!$F25)</f>
        <v>c</v>
      </c>
      <c r="L15" s="119" t="str">
        <f>IF('P10'!$F25="nt","",'P10'!$F25)</f>
        <v>c</v>
      </c>
      <c r="M15" s="119" t="str">
        <f>IF('P11'!$F25="nt","",'P11'!$F25)</f>
        <v>c</v>
      </c>
      <c r="N15" s="119" t="str">
        <f>IF('P12'!$F25="nt","",'P12'!$F25)</f>
        <v>c</v>
      </c>
      <c r="O15" s="119" t="str">
        <f>IF('P13'!$F25="nt","",'P13'!$F25)</f>
        <v>c</v>
      </c>
      <c r="P15" s="119" t="str">
        <f>IF('P14'!$F25="nt","",'P14'!$F25)</f>
        <v>c</v>
      </c>
      <c r="Q15" s="119" t="str">
        <f>IF('P15'!$F25="nt","",'P15'!$F25)</f>
        <v/>
      </c>
      <c r="R15" s="119" t="str">
        <f>IF('P16'!$F25="nt","",'P16'!$F25)</f>
        <v/>
      </c>
      <c r="S15" s="119" t="str">
        <f>IF('P17'!$F25="nt","",'P17'!$F25)</f>
        <v/>
      </c>
      <c r="T15" s="119" t="str">
        <f>IF('P18'!$F25="nt","",'P18'!$F25)</f>
        <v/>
      </c>
      <c r="U15" s="119" t="str">
        <f>IF('P19'!$F25="nt","",'P19'!$F25)</f>
        <v/>
      </c>
      <c r="V15" s="119" t="str">
        <f>IF('P20'!$F25="nt","",'P20'!$F25)</f>
        <v/>
      </c>
      <c r="W15" s="119" t="str">
        <f>IF('P21'!$F25="nt","",'P21'!$F25)</f>
        <v/>
      </c>
      <c r="X15" s="119" t="str">
        <f>IF('P22'!$F25="nt","",'P22'!$F25)</f>
        <v/>
      </c>
      <c r="Y15" s="119" t="str">
        <f>IF('P23'!$F25="nt","",'P23'!$F25)</f>
        <v/>
      </c>
      <c r="Z15" s="119" t="str">
        <f>IF('P24'!$F25="nt","",'P24'!$F25)</f>
        <v/>
      </c>
      <c r="AA15" s="119" t="str">
        <f>IF('P25'!$F25="nt","",'P25'!$F25)</f>
        <v/>
      </c>
    </row>
    <row r="16" spans="1:27" ht="15" customHeight="1" x14ac:dyDescent="0.3">
      <c r="A16" s="121" t="s">
        <v>127</v>
      </c>
      <c r="B16" s="121" t="s">
        <v>119</v>
      </c>
      <c r="C16" s="119" t="str">
        <f>IF('P01'!$F26="nt","",'P01'!$F26)</f>
        <v>na</v>
      </c>
      <c r="D16" s="119" t="str">
        <f>IF('P02'!$F26="nt","",'P02'!$F26)</f>
        <v>na</v>
      </c>
      <c r="E16" s="119" t="str">
        <f>IF('P03'!$F26="nt","",'P03'!$F26)</f>
        <v>na</v>
      </c>
      <c r="F16" s="119" t="str">
        <f>IF('P04'!$F26="nt","",'P04'!$F26)</f>
        <v>na</v>
      </c>
      <c r="G16" s="119" t="str">
        <f>IF('P05'!$F26="nt","",'P05'!$F26)</f>
        <v>na</v>
      </c>
      <c r="H16" s="119" t="str">
        <f>IF('P06'!$F26="nt","",'P06'!$F26)</f>
        <v>na</v>
      </c>
      <c r="I16" s="119" t="str">
        <f>IF('P07'!$F26="nt","",'P07'!$F26)</f>
        <v>na</v>
      </c>
      <c r="J16" s="119" t="str">
        <f>IF('P08'!$F26="nt","",'P08'!$F26)</f>
        <v>na</v>
      </c>
      <c r="K16" s="119" t="str">
        <f>IF('P09'!$F26="nt","",'P09'!$F26)</f>
        <v>na</v>
      </c>
      <c r="L16" s="119" t="str">
        <f>IF('P10'!$F26="nt","",'P10'!$F26)</f>
        <v>na</v>
      </c>
      <c r="M16" s="119" t="str">
        <f>IF('P11'!$F26="nt","",'P11'!$F26)</f>
        <v>na</v>
      </c>
      <c r="N16" s="119" t="str">
        <f>IF('P12'!$F26="nt","",'P12'!$F26)</f>
        <v>na</v>
      </c>
      <c r="O16" s="119" t="str">
        <f>IF('P13'!$F26="nt","",'P13'!$F26)</f>
        <v>na</v>
      </c>
      <c r="P16" s="119" t="str">
        <f>IF('P14'!$F26="nt","",'P14'!$F26)</f>
        <v>na</v>
      </c>
      <c r="Q16" s="119" t="str">
        <f>IF('P15'!$F26="nt","",'P15'!$F26)</f>
        <v/>
      </c>
      <c r="R16" s="119" t="str">
        <f>IF('P16'!$F26="nt","",'P16'!$F26)</f>
        <v/>
      </c>
      <c r="S16" s="119" t="str">
        <f>IF('P17'!$F26="nt","",'P17'!$F26)</f>
        <v/>
      </c>
      <c r="T16" s="119" t="str">
        <f>IF('P18'!$F26="nt","",'P18'!$F26)</f>
        <v/>
      </c>
      <c r="U16" s="119" t="str">
        <f>IF('P19'!$F26="nt","",'P19'!$F26)</f>
        <v/>
      </c>
      <c r="V16" s="119" t="str">
        <f>IF('P20'!$F26="nt","",'P20'!$F26)</f>
        <v/>
      </c>
      <c r="W16" s="119" t="str">
        <f>IF('P21'!$F26="nt","",'P21'!$F26)</f>
        <v/>
      </c>
      <c r="X16" s="119" t="str">
        <f>IF('P22'!$F26="nt","",'P22'!$F26)</f>
        <v/>
      </c>
      <c r="Y16" s="119" t="str">
        <f>IF('P23'!$F26="nt","",'P23'!$F26)</f>
        <v/>
      </c>
      <c r="Z16" s="119" t="str">
        <f>IF('P24'!$F26="nt","",'P24'!$F26)</f>
        <v/>
      </c>
      <c r="AA16" s="119" t="str">
        <f>IF('P25'!$F26="nt","",'P25'!$F26)</f>
        <v/>
      </c>
    </row>
    <row r="17" spans="1:27" ht="15" customHeight="1" x14ac:dyDescent="0.3">
      <c r="A17" s="121" t="s">
        <v>127</v>
      </c>
      <c r="B17" s="121" t="s">
        <v>125</v>
      </c>
      <c r="C17" s="119" t="str">
        <f>IF('P01'!$F27="nt","",'P01'!$F27)</f>
        <v>na</v>
      </c>
      <c r="D17" s="119" t="str">
        <f>IF('P02'!$F27="nt","",'P02'!$F27)</f>
        <v>na</v>
      </c>
      <c r="E17" s="119" t="str">
        <f>IF('P03'!$F27="nt","",'P03'!$F27)</f>
        <v>na</v>
      </c>
      <c r="F17" s="119" t="str">
        <f>IF('P04'!$F27="nt","",'P04'!$F27)</f>
        <v>na</v>
      </c>
      <c r="G17" s="119" t="str">
        <f>IF('P05'!$F27="nt","",'P05'!$F27)</f>
        <v>na</v>
      </c>
      <c r="H17" s="119" t="str">
        <f>IF('P06'!$F27="nt","",'P06'!$F27)</f>
        <v>na</v>
      </c>
      <c r="I17" s="119" t="str">
        <f>IF('P07'!$F27="nt","",'P07'!$F27)</f>
        <v>na</v>
      </c>
      <c r="J17" s="119" t="str">
        <f>IF('P08'!$F27="nt","",'P08'!$F27)</f>
        <v>na</v>
      </c>
      <c r="K17" s="119" t="str">
        <f>IF('P09'!$F27="nt","",'P09'!$F27)</f>
        <v>na</v>
      </c>
      <c r="L17" s="119" t="str">
        <f>IF('P10'!$F27="nt","",'P10'!$F27)</f>
        <v>na</v>
      </c>
      <c r="M17" s="119" t="str">
        <f>IF('P11'!$F27="nt","",'P11'!$F27)</f>
        <v>na</v>
      </c>
      <c r="N17" s="119" t="str">
        <f>IF('P12'!$F27="nt","",'P12'!$F27)</f>
        <v>na</v>
      </c>
      <c r="O17" s="119" t="str">
        <f>IF('P13'!$F27="nt","",'P13'!$F27)</f>
        <v>na</v>
      </c>
      <c r="P17" s="119" t="str">
        <f>IF('P14'!$F27="nt","",'P14'!$F27)</f>
        <v>na</v>
      </c>
      <c r="Q17" s="119" t="str">
        <f>IF('P15'!$F27="nt","",'P15'!$F27)</f>
        <v/>
      </c>
      <c r="R17" s="119" t="str">
        <f>IF('P16'!$F27="nt","",'P16'!$F27)</f>
        <v/>
      </c>
      <c r="S17" s="119" t="str">
        <f>IF('P17'!$F27="nt","",'P17'!$F27)</f>
        <v/>
      </c>
      <c r="T17" s="119" t="str">
        <f>IF('P18'!$F27="nt","",'P18'!$F27)</f>
        <v/>
      </c>
      <c r="U17" s="119" t="str">
        <f>IF('P19'!$F27="nt","",'P19'!$F27)</f>
        <v/>
      </c>
      <c r="V17" s="119" t="str">
        <f>IF('P20'!$F27="nt","",'P20'!$F27)</f>
        <v/>
      </c>
      <c r="W17" s="119" t="str">
        <f>IF('P21'!$F27="nt","",'P21'!$F27)</f>
        <v/>
      </c>
      <c r="X17" s="119" t="str">
        <f>IF('P22'!$F27="nt","",'P22'!$F27)</f>
        <v/>
      </c>
      <c r="Y17" s="119" t="str">
        <f>IF('P23'!$F27="nt","",'P23'!$F27)</f>
        <v/>
      </c>
      <c r="Z17" s="119" t="str">
        <f>IF('P24'!$F27="nt","",'P24'!$F27)</f>
        <v/>
      </c>
      <c r="AA17" s="119" t="str">
        <f>IF('P25'!$F27="nt","",'P25'!$F27)</f>
        <v/>
      </c>
    </row>
    <row r="18" spans="1:27" ht="15" customHeight="1" x14ac:dyDescent="0.3">
      <c r="A18" s="121" t="s">
        <v>127</v>
      </c>
      <c r="B18" s="121" t="s">
        <v>126</v>
      </c>
      <c r="C18" s="119" t="str">
        <f>IF('P01'!$F28="nt","",'P01'!$F28)</f>
        <v>na</v>
      </c>
      <c r="D18" s="119" t="str">
        <f>IF('P02'!$F28="nt","",'P02'!$F28)</f>
        <v>na</v>
      </c>
      <c r="E18" s="119" t="str">
        <f>IF('P03'!$F28="nt","",'P03'!$F28)</f>
        <v>na</v>
      </c>
      <c r="F18" s="119" t="str">
        <f>IF('P04'!$F28="nt","",'P04'!$F28)</f>
        <v>na</v>
      </c>
      <c r="G18" s="119" t="str">
        <f>IF('P05'!$F28="nt","",'P05'!$F28)</f>
        <v>na</v>
      </c>
      <c r="H18" s="119" t="str">
        <f>IF('P06'!$F28="nt","",'P06'!$F28)</f>
        <v>na</v>
      </c>
      <c r="I18" s="119" t="str">
        <f>IF('P07'!$F28="nt","",'P07'!$F28)</f>
        <v>na</v>
      </c>
      <c r="J18" s="119" t="str">
        <f>IF('P08'!$F28="nt","",'P08'!$F28)</f>
        <v>na</v>
      </c>
      <c r="K18" s="119" t="str">
        <f>IF('P09'!$F28="nt","",'P09'!$F28)</f>
        <v>na</v>
      </c>
      <c r="L18" s="119" t="str">
        <f>IF('P10'!$F28="nt","",'P10'!$F28)</f>
        <v>na</v>
      </c>
      <c r="M18" s="119" t="str">
        <f>IF('P11'!$F28="nt","",'P11'!$F28)</f>
        <v>na</v>
      </c>
      <c r="N18" s="119" t="str">
        <f>IF('P12'!$F28="nt","",'P12'!$F28)</f>
        <v>na</v>
      </c>
      <c r="O18" s="119" t="str">
        <f>IF('P13'!$F28="nt","",'P13'!$F28)</f>
        <v>na</v>
      </c>
      <c r="P18" s="119" t="str">
        <f>IF('P14'!$F28="nt","",'P14'!$F28)</f>
        <v>na</v>
      </c>
      <c r="Q18" s="119" t="str">
        <f>IF('P15'!$F28="nt","",'P15'!$F28)</f>
        <v/>
      </c>
      <c r="R18" s="119" t="str">
        <f>IF('P16'!$F28="nt","",'P16'!$F28)</f>
        <v/>
      </c>
      <c r="S18" s="119" t="str">
        <f>IF('P17'!$F28="nt","",'P17'!$F28)</f>
        <v/>
      </c>
      <c r="T18" s="119" t="str">
        <f>IF('P18'!$F28="nt","",'P18'!$F28)</f>
        <v/>
      </c>
      <c r="U18" s="119" t="str">
        <f>IF('P19'!$F28="nt","",'P19'!$F28)</f>
        <v/>
      </c>
      <c r="V18" s="119" t="str">
        <f>IF('P20'!$F28="nt","",'P20'!$F28)</f>
        <v/>
      </c>
      <c r="W18" s="119" t="str">
        <f>IF('P21'!$F28="nt","",'P21'!$F28)</f>
        <v/>
      </c>
      <c r="X18" s="119" t="str">
        <f>IF('P22'!$F28="nt","",'P22'!$F28)</f>
        <v/>
      </c>
      <c r="Y18" s="119" t="str">
        <f>IF('P23'!$F28="nt","",'P23'!$F28)</f>
        <v/>
      </c>
      <c r="Z18" s="119" t="str">
        <f>IF('P24'!$F28="nt","",'P24'!$F28)</f>
        <v/>
      </c>
      <c r="AA18" s="119" t="str">
        <f>IF('P25'!$F28="nt","",'P25'!$F28)</f>
        <v/>
      </c>
    </row>
    <row r="19" spans="1:27" ht="15" customHeight="1" x14ac:dyDescent="0.3">
      <c r="A19" s="121" t="s">
        <v>127</v>
      </c>
      <c r="B19" s="121" t="s">
        <v>127</v>
      </c>
      <c r="C19" s="119" t="str">
        <f>IF('P01'!$F29="nt","",'P01'!$F29)</f>
        <v>na</v>
      </c>
      <c r="D19" s="119" t="str">
        <f>IF('P02'!$F29="nt","",'P02'!$F29)</f>
        <v>na</v>
      </c>
      <c r="E19" s="119" t="str">
        <f>IF('P03'!$F29="nt","",'P03'!$F29)</f>
        <v>na</v>
      </c>
      <c r="F19" s="119" t="str">
        <f>IF('P04'!$F29="nt","",'P04'!$F29)</f>
        <v>na</v>
      </c>
      <c r="G19" s="119" t="str">
        <f>IF('P05'!$F29="nt","",'P05'!$F29)</f>
        <v>na</v>
      </c>
      <c r="H19" s="119" t="str">
        <f>IF('P06'!$F29="nt","",'P06'!$F29)</f>
        <v>na</v>
      </c>
      <c r="I19" s="119" t="str">
        <f>IF('P07'!$F29="nt","",'P07'!$F29)</f>
        <v>na</v>
      </c>
      <c r="J19" s="119" t="str">
        <f>IF('P08'!$F29="nt","",'P08'!$F29)</f>
        <v>na</v>
      </c>
      <c r="K19" s="119" t="str">
        <f>IF('P09'!$F29="nt","",'P09'!$F29)</f>
        <v>na</v>
      </c>
      <c r="L19" s="119" t="str">
        <f>IF('P10'!$F29="nt","",'P10'!$F29)</f>
        <v>na</v>
      </c>
      <c r="M19" s="119" t="str">
        <f>IF('P11'!$F29="nt","",'P11'!$F29)</f>
        <v>na</v>
      </c>
      <c r="N19" s="119" t="str">
        <f>IF('P12'!$F29="nt","",'P12'!$F29)</f>
        <v>na</v>
      </c>
      <c r="O19" s="119" t="str">
        <f>IF('P13'!$F29="nt","",'P13'!$F29)</f>
        <v>na</v>
      </c>
      <c r="P19" s="119" t="str">
        <f>IF('P14'!$F29="nt","",'P14'!$F29)</f>
        <v>na</v>
      </c>
      <c r="Q19" s="119" t="str">
        <f>IF('P15'!$F29="nt","",'P15'!$F29)</f>
        <v/>
      </c>
      <c r="R19" s="119" t="str">
        <f>IF('P16'!$F29="nt","",'P16'!$F29)</f>
        <v/>
      </c>
      <c r="S19" s="119" t="str">
        <f>IF('P17'!$F29="nt","",'P17'!$F29)</f>
        <v/>
      </c>
      <c r="T19" s="119" t="str">
        <f>IF('P18'!$F29="nt","",'P18'!$F29)</f>
        <v/>
      </c>
      <c r="U19" s="119" t="str">
        <f>IF('P19'!$F29="nt","",'P19'!$F29)</f>
        <v/>
      </c>
      <c r="V19" s="119" t="str">
        <f>IF('P20'!$F29="nt","",'P20'!$F29)</f>
        <v/>
      </c>
      <c r="W19" s="119" t="str">
        <f>IF('P21'!$F29="nt","",'P21'!$F29)</f>
        <v/>
      </c>
      <c r="X19" s="119" t="str">
        <f>IF('P22'!$F29="nt","",'P22'!$F29)</f>
        <v/>
      </c>
      <c r="Y19" s="119" t="str">
        <f>IF('P23'!$F29="nt","",'P23'!$F29)</f>
        <v/>
      </c>
      <c r="Z19" s="119" t="str">
        <f>IF('P24'!$F29="nt","",'P24'!$F29)</f>
        <v/>
      </c>
      <c r="AA19" s="119" t="str">
        <f>IF('P25'!$F29="nt","",'P25'!$F29)</f>
        <v/>
      </c>
    </row>
    <row r="20" spans="1:27" ht="15" customHeight="1" x14ac:dyDescent="0.3">
      <c r="A20" s="121" t="s">
        <v>127</v>
      </c>
      <c r="B20" s="121" t="s">
        <v>116</v>
      </c>
      <c r="C20" s="119" t="str">
        <f>IF('P01'!$F30="nt","",'P01'!$F30)</f>
        <v>na</v>
      </c>
      <c r="D20" s="119" t="str">
        <f>IF('P02'!$F30="nt","",'P02'!$F30)</f>
        <v>na</v>
      </c>
      <c r="E20" s="119" t="str">
        <f>IF('P03'!$F30="nt","",'P03'!$F30)</f>
        <v>na</v>
      </c>
      <c r="F20" s="119" t="str">
        <f>IF('P04'!$F30="nt","",'P04'!$F30)</f>
        <v>na</v>
      </c>
      <c r="G20" s="119" t="str">
        <f>IF('P05'!$F30="nt","",'P05'!$F30)</f>
        <v>na</v>
      </c>
      <c r="H20" s="119" t="str">
        <f>IF('P06'!$F30="nt","",'P06'!$F30)</f>
        <v>na</v>
      </c>
      <c r="I20" s="119" t="str">
        <f>IF('P07'!$F30="nt","",'P07'!$F30)</f>
        <v>na</v>
      </c>
      <c r="J20" s="119" t="str">
        <f>IF('P08'!$F30="nt","",'P08'!$F30)</f>
        <v>na</v>
      </c>
      <c r="K20" s="119" t="str">
        <f>IF('P09'!$F30="nt","",'P09'!$F30)</f>
        <v>na</v>
      </c>
      <c r="L20" s="119" t="str">
        <f>IF('P10'!$F30="nt","",'P10'!$F30)</f>
        <v>na</v>
      </c>
      <c r="M20" s="119" t="str">
        <f>IF('P11'!$F30="nt","",'P11'!$F30)</f>
        <v>na</v>
      </c>
      <c r="N20" s="119" t="str">
        <f>IF('P12'!$F30="nt","",'P12'!$F30)</f>
        <v>na</v>
      </c>
      <c r="O20" s="119" t="str">
        <f>IF('P13'!$F30="nt","",'P13'!$F30)</f>
        <v>na</v>
      </c>
      <c r="P20" s="119" t="str">
        <f>IF('P14'!$F30="nt","",'P14'!$F30)</f>
        <v>na</v>
      </c>
      <c r="Q20" s="119" t="str">
        <f>IF('P15'!$F30="nt","",'P15'!$F30)</f>
        <v/>
      </c>
      <c r="R20" s="119" t="str">
        <f>IF('P16'!$F30="nt","",'P16'!$F30)</f>
        <v/>
      </c>
      <c r="S20" s="119" t="str">
        <f>IF('P17'!$F30="nt","",'P17'!$F30)</f>
        <v/>
      </c>
      <c r="T20" s="119" t="str">
        <f>IF('P18'!$F30="nt","",'P18'!$F30)</f>
        <v/>
      </c>
      <c r="U20" s="119" t="str">
        <f>IF('P19'!$F30="nt","",'P19'!$F30)</f>
        <v/>
      </c>
      <c r="V20" s="119" t="str">
        <f>IF('P20'!$F30="nt","",'P20'!$F30)</f>
        <v/>
      </c>
      <c r="W20" s="119" t="str">
        <f>IF('P21'!$F30="nt","",'P21'!$F30)</f>
        <v/>
      </c>
      <c r="X20" s="119" t="str">
        <f>IF('P22'!$F30="nt","",'P22'!$F30)</f>
        <v/>
      </c>
      <c r="Y20" s="119" t="str">
        <f>IF('P23'!$F30="nt","",'P23'!$F30)</f>
        <v/>
      </c>
      <c r="Z20" s="119" t="str">
        <f>IF('P24'!$F30="nt","",'P24'!$F30)</f>
        <v/>
      </c>
      <c r="AA20" s="119" t="str">
        <f>IF('P25'!$F30="nt","",'P25'!$F30)</f>
        <v/>
      </c>
    </row>
    <row r="21" spans="1:27" ht="15" customHeight="1" x14ac:dyDescent="0.3">
      <c r="A21" s="121" t="s">
        <v>127</v>
      </c>
      <c r="B21" s="121" t="s">
        <v>118</v>
      </c>
      <c r="C21" s="119" t="str">
        <f>IF('P01'!$F31="nt","",'P01'!$F31)</f>
        <v>na</v>
      </c>
      <c r="D21" s="119" t="str">
        <f>IF('P02'!$F31="nt","",'P02'!$F31)</f>
        <v>na</v>
      </c>
      <c r="E21" s="119" t="str">
        <f>IF('P03'!$F31="nt","",'P03'!$F31)</f>
        <v>na</v>
      </c>
      <c r="F21" s="119" t="str">
        <f>IF('P04'!$F31="nt","",'P04'!$F31)</f>
        <v>na</v>
      </c>
      <c r="G21" s="119" t="str">
        <f>IF('P05'!$F31="nt","",'P05'!$F31)</f>
        <v>na</v>
      </c>
      <c r="H21" s="119" t="str">
        <f>IF('P06'!$F31="nt","",'P06'!$F31)</f>
        <v>na</v>
      </c>
      <c r="I21" s="119" t="str">
        <f>IF('P07'!$F31="nt","",'P07'!$F31)</f>
        <v>na</v>
      </c>
      <c r="J21" s="119" t="str">
        <f>IF('P08'!$F31="nt","",'P08'!$F31)</f>
        <v>na</v>
      </c>
      <c r="K21" s="119" t="str">
        <f>IF('P09'!$F31="nt","",'P09'!$F31)</f>
        <v>na</v>
      </c>
      <c r="L21" s="119" t="str">
        <f>IF('P10'!$F31="nt","",'P10'!$F31)</f>
        <v>na</v>
      </c>
      <c r="M21" s="119" t="str">
        <f>IF('P11'!$F31="nt","",'P11'!$F31)</f>
        <v>na</v>
      </c>
      <c r="N21" s="119" t="str">
        <f>IF('P12'!$F31="nt","",'P12'!$F31)</f>
        <v>na</v>
      </c>
      <c r="O21" s="119" t="str">
        <f>IF('P13'!$F31="nt","",'P13'!$F31)</f>
        <v>na</v>
      </c>
      <c r="P21" s="119" t="str">
        <f>IF('P14'!$F31="nt","",'P14'!$F31)</f>
        <v>na</v>
      </c>
      <c r="Q21" s="119" t="str">
        <f>IF('P15'!$F31="nt","",'P15'!$F31)</f>
        <v/>
      </c>
      <c r="R21" s="119" t="str">
        <f>IF('P16'!$F31="nt","",'P16'!$F31)</f>
        <v/>
      </c>
      <c r="S21" s="119" t="str">
        <f>IF('P17'!$F31="nt","",'P17'!$F31)</f>
        <v/>
      </c>
      <c r="T21" s="119" t="str">
        <f>IF('P18'!$F31="nt","",'P18'!$F31)</f>
        <v/>
      </c>
      <c r="U21" s="119" t="str">
        <f>IF('P19'!$F31="nt","",'P19'!$F31)</f>
        <v/>
      </c>
      <c r="V21" s="119" t="str">
        <f>IF('P20'!$F31="nt","",'P20'!$F31)</f>
        <v/>
      </c>
      <c r="W21" s="119" t="str">
        <f>IF('P21'!$F31="nt","",'P21'!$F31)</f>
        <v/>
      </c>
      <c r="X21" s="119" t="str">
        <f>IF('P22'!$F31="nt","",'P22'!$F31)</f>
        <v/>
      </c>
      <c r="Y21" s="119" t="str">
        <f>IF('P23'!$F31="nt","",'P23'!$F31)</f>
        <v/>
      </c>
      <c r="Z21" s="119" t="str">
        <f>IF('P24'!$F31="nt","",'P24'!$F31)</f>
        <v/>
      </c>
      <c r="AA21" s="119" t="str">
        <f>IF('P25'!$F31="nt","",'P25'!$F31)</f>
        <v/>
      </c>
    </row>
    <row r="22" spans="1:27" ht="15" customHeight="1" x14ac:dyDescent="0.3">
      <c r="A22" s="121" t="s">
        <v>127</v>
      </c>
      <c r="B22" s="121" t="s">
        <v>128</v>
      </c>
      <c r="C22" s="119" t="str">
        <f>IF('P01'!$F32="nt","",'P01'!$F32)</f>
        <v>na</v>
      </c>
      <c r="D22" s="119" t="str">
        <f>IF('P02'!$F32="nt","",'P02'!$F32)</f>
        <v>na</v>
      </c>
      <c r="E22" s="119" t="str">
        <f>IF('P03'!$F32="nt","",'P03'!$F32)</f>
        <v>na</v>
      </c>
      <c r="F22" s="119" t="str">
        <f>IF('P04'!$F32="nt","",'P04'!$F32)</f>
        <v>na</v>
      </c>
      <c r="G22" s="119" t="str">
        <f>IF('P05'!$F32="nt","",'P05'!$F32)</f>
        <v>na</v>
      </c>
      <c r="H22" s="119" t="str">
        <f>IF('P06'!$F32="nt","",'P06'!$F32)</f>
        <v>na</v>
      </c>
      <c r="I22" s="119" t="str">
        <f>IF('P07'!$F32="nt","",'P07'!$F32)</f>
        <v>na</v>
      </c>
      <c r="J22" s="119" t="str">
        <f>IF('P08'!$F32="nt","",'P08'!$F32)</f>
        <v>na</v>
      </c>
      <c r="K22" s="119" t="str">
        <f>IF('P09'!$F32="nt","",'P09'!$F32)</f>
        <v>na</v>
      </c>
      <c r="L22" s="119" t="str">
        <f>IF('P10'!$F32="nt","",'P10'!$F32)</f>
        <v>na</v>
      </c>
      <c r="M22" s="119" t="str">
        <f>IF('P11'!$F32="nt","",'P11'!$F32)</f>
        <v>na</v>
      </c>
      <c r="N22" s="119" t="str">
        <f>IF('P12'!$F32="nt","",'P12'!$F32)</f>
        <v>na</v>
      </c>
      <c r="O22" s="119" t="str">
        <f>IF('P13'!$F32="nt","",'P13'!$F32)</f>
        <v>na</v>
      </c>
      <c r="P22" s="119" t="str">
        <f>IF('P14'!$F32="nt","",'P14'!$F32)</f>
        <v>na</v>
      </c>
      <c r="Q22" s="119" t="str">
        <f>IF('P15'!$F32="nt","",'P15'!$F32)</f>
        <v/>
      </c>
      <c r="R22" s="119" t="str">
        <f>IF('P16'!$F32="nt","",'P16'!$F32)</f>
        <v/>
      </c>
      <c r="S22" s="119" t="str">
        <f>IF('P17'!$F32="nt","",'P17'!$F32)</f>
        <v/>
      </c>
      <c r="T22" s="119" t="str">
        <f>IF('P18'!$F32="nt","",'P18'!$F32)</f>
        <v/>
      </c>
      <c r="U22" s="119" t="str">
        <f>IF('P19'!$F32="nt","",'P19'!$F32)</f>
        <v/>
      </c>
      <c r="V22" s="119" t="str">
        <f>IF('P20'!$F32="nt","",'P20'!$F32)</f>
        <v/>
      </c>
      <c r="W22" s="119" t="str">
        <f>IF('P21'!$F32="nt","",'P21'!$F32)</f>
        <v/>
      </c>
      <c r="X22" s="119" t="str">
        <f>IF('P22'!$F32="nt","",'P22'!$F32)</f>
        <v/>
      </c>
      <c r="Y22" s="119" t="str">
        <f>IF('P23'!$F32="nt","",'P23'!$F32)</f>
        <v/>
      </c>
      <c r="Z22" s="119" t="str">
        <f>IF('P24'!$F32="nt","",'P24'!$F32)</f>
        <v/>
      </c>
      <c r="AA22" s="119" t="str">
        <f>IF('P25'!$F32="nt","",'P25'!$F32)</f>
        <v/>
      </c>
    </row>
    <row r="23" spans="1:27" ht="15" customHeight="1" x14ac:dyDescent="0.3">
      <c r="A23" s="121" t="s">
        <v>127</v>
      </c>
      <c r="B23" s="121" t="s">
        <v>129</v>
      </c>
      <c r="C23" s="119" t="str">
        <f>IF('P01'!$F33="nt","",'P01'!$F33)</f>
        <v>na</v>
      </c>
      <c r="D23" s="119" t="str">
        <f>IF('P02'!$F33="nt","",'P02'!$F33)</f>
        <v>na</v>
      </c>
      <c r="E23" s="119" t="str">
        <f>IF('P03'!$F33="nt","",'P03'!$F33)</f>
        <v>na</v>
      </c>
      <c r="F23" s="119" t="str">
        <f>IF('P04'!$F33="nt","",'P04'!$F33)</f>
        <v>na</v>
      </c>
      <c r="G23" s="119" t="str">
        <f>IF('P05'!$F33="nt","",'P05'!$F33)</f>
        <v>na</v>
      </c>
      <c r="H23" s="119" t="str">
        <f>IF('P06'!$F33="nt","",'P06'!$F33)</f>
        <v>na</v>
      </c>
      <c r="I23" s="119" t="str">
        <f>IF('P07'!$F33="nt","",'P07'!$F33)</f>
        <v>na</v>
      </c>
      <c r="J23" s="119" t="str">
        <f>IF('P08'!$F33="nt","",'P08'!$F33)</f>
        <v>na</v>
      </c>
      <c r="K23" s="119" t="str">
        <f>IF('P09'!$F33="nt","",'P09'!$F33)</f>
        <v>na</v>
      </c>
      <c r="L23" s="119" t="str">
        <f>IF('P10'!$F33="nt","",'P10'!$F33)</f>
        <v>na</v>
      </c>
      <c r="M23" s="119" t="str">
        <f>IF('P11'!$F33="nt","",'P11'!$F33)</f>
        <v>na</v>
      </c>
      <c r="N23" s="119" t="str">
        <f>IF('P12'!$F33="nt","",'P12'!$F33)</f>
        <v>na</v>
      </c>
      <c r="O23" s="119" t="str">
        <f>IF('P13'!$F33="nt","",'P13'!$F33)</f>
        <v>na</v>
      </c>
      <c r="P23" s="119" t="str">
        <f>IF('P14'!$F33="nt","",'P14'!$F33)</f>
        <v>na</v>
      </c>
      <c r="Q23" s="119" t="str">
        <f>IF('P15'!$F33="nt","",'P15'!$F33)</f>
        <v/>
      </c>
      <c r="R23" s="119" t="str">
        <f>IF('P16'!$F33="nt","",'P16'!$F33)</f>
        <v/>
      </c>
      <c r="S23" s="119" t="str">
        <f>IF('P17'!$F33="nt","",'P17'!$F33)</f>
        <v/>
      </c>
      <c r="T23" s="119" t="str">
        <f>IF('P18'!$F33="nt","",'P18'!$F33)</f>
        <v/>
      </c>
      <c r="U23" s="119" t="str">
        <f>IF('P19'!$F33="nt","",'P19'!$F33)</f>
        <v/>
      </c>
      <c r="V23" s="119" t="str">
        <f>IF('P20'!$F33="nt","",'P20'!$F33)</f>
        <v/>
      </c>
      <c r="W23" s="119" t="str">
        <f>IF('P21'!$F33="nt","",'P21'!$F33)</f>
        <v/>
      </c>
      <c r="X23" s="119" t="str">
        <f>IF('P22'!$F33="nt","",'P22'!$F33)</f>
        <v/>
      </c>
      <c r="Y23" s="119" t="str">
        <f>IF('P23'!$F33="nt","",'P23'!$F33)</f>
        <v/>
      </c>
      <c r="Z23" s="119" t="str">
        <f>IF('P24'!$F33="nt","",'P24'!$F33)</f>
        <v/>
      </c>
      <c r="AA23" s="119" t="str">
        <f>IF('P25'!$F33="nt","",'P25'!$F33)</f>
        <v/>
      </c>
    </row>
    <row r="24" spans="1:27" ht="13.8" x14ac:dyDescent="0.3">
      <c r="A24" s="121" t="s">
        <v>127</v>
      </c>
      <c r="B24" s="121" t="s">
        <v>130</v>
      </c>
      <c r="C24" s="119" t="str">
        <f>IF('P01'!$F34="nt","",'P01'!$F34)</f>
        <v>na</v>
      </c>
      <c r="D24" s="119" t="str">
        <f>IF('P02'!$F34="nt","",'P02'!$F34)</f>
        <v>na</v>
      </c>
      <c r="E24" s="119" t="str">
        <f>IF('P03'!$F34="nt","",'P03'!$F34)</f>
        <v>na</v>
      </c>
      <c r="F24" s="119" t="str">
        <f>IF('P04'!$F34="nt","",'P04'!$F34)</f>
        <v>na</v>
      </c>
      <c r="G24" s="119" t="str">
        <f>IF('P05'!$F34="nt","",'P05'!$F34)</f>
        <v>na</v>
      </c>
      <c r="H24" s="119" t="str">
        <f>IF('P06'!$F34="nt","",'P06'!$F34)</f>
        <v>na</v>
      </c>
      <c r="I24" s="119" t="str">
        <f>IF('P07'!$F34="nt","",'P07'!$F34)</f>
        <v>na</v>
      </c>
      <c r="J24" s="119" t="str">
        <f>IF('P08'!$F34="nt","",'P08'!$F34)</f>
        <v>na</v>
      </c>
      <c r="K24" s="119" t="str">
        <f>IF('P09'!$F34="nt","",'P09'!$F34)</f>
        <v>na</v>
      </c>
      <c r="L24" s="119" t="str">
        <f>IF('P10'!$F34="nt","",'P10'!$F34)</f>
        <v>na</v>
      </c>
      <c r="M24" s="119" t="str">
        <f>IF('P11'!$F34="nt","",'P11'!$F34)</f>
        <v>na</v>
      </c>
      <c r="N24" s="119" t="str">
        <f>IF('P12'!$F34="nt","",'P12'!$F34)</f>
        <v>na</v>
      </c>
      <c r="O24" s="119" t="str">
        <f>IF('P13'!$F34="nt","",'P13'!$F34)</f>
        <v>na</v>
      </c>
      <c r="P24" s="119" t="str">
        <f>IF('P14'!$F34="nt","",'P14'!$F34)</f>
        <v>na</v>
      </c>
      <c r="Q24" s="119" t="str">
        <f>IF('P15'!$F34="nt","",'P15'!$F34)</f>
        <v/>
      </c>
      <c r="R24" s="119" t="str">
        <f>IF('P16'!$F34="nt","",'P16'!$F34)</f>
        <v/>
      </c>
      <c r="S24" s="119" t="str">
        <f>IF('P17'!$F34="nt","",'P17'!$F34)</f>
        <v/>
      </c>
      <c r="T24" s="119" t="str">
        <f>IF('P18'!$F34="nt","",'P18'!$F34)</f>
        <v/>
      </c>
      <c r="U24" s="119" t="str">
        <f>IF('P19'!$F34="nt","",'P19'!$F34)</f>
        <v/>
      </c>
      <c r="V24" s="119" t="str">
        <f>IF('P20'!$F34="nt","",'P20'!$F34)</f>
        <v/>
      </c>
      <c r="W24" s="119" t="str">
        <f>IF('P21'!$F34="nt","",'P21'!$F34)</f>
        <v/>
      </c>
      <c r="X24" s="119" t="str">
        <f>IF('P22'!$F34="nt","",'P22'!$F34)</f>
        <v/>
      </c>
      <c r="Y24" s="119" t="str">
        <f>IF('P23'!$F34="nt","",'P23'!$F34)</f>
        <v/>
      </c>
      <c r="Z24" s="119" t="str">
        <f>IF('P24'!$F34="nt","",'P24'!$F34)</f>
        <v/>
      </c>
      <c r="AA24" s="119" t="str">
        <f>IF('P25'!$F34="nt","",'P25'!$F34)</f>
        <v/>
      </c>
    </row>
    <row r="25" spans="1:27" ht="13.8" x14ac:dyDescent="0.3">
      <c r="A25" s="121" t="s">
        <v>127</v>
      </c>
      <c r="B25" s="121" t="s">
        <v>131</v>
      </c>
      <c r="C25" s="119" t="str">
        <f>IF('P01'!$F35="nt","",'P01'!$F35)</f>
        <v>na</v>
      </c>
      <c r="D25" s="119" t="str">
        <f>IF('P02'!$F35="nt","",'P02'!$F35)</f>
        <v>na</v>
      </c>
      <c r="E25" s="119" t="str">
        <f>IF('P03'!$F35="nt","",'P03'!$F35)</f>
        <v>na</v>
      </c>
      <c r="F25" s="119" t="str">
        <f>IF('P04'!$F35="nt","",'P04'!$F35)</f>
        <v>na</v>
      </c>
      <c r="G25" s="119" t="str">
        <f>IF('P05'!$F35="nt","",'P05'!$F35)</f>
        <v>na</v>
      </c>
      <c r="H25" s="119" t="str">
        <f>IF('P06'!$F35="nt","",'P06'!$F35)</f>
        <v>na</v>
      </c>
      <c r="I25" s="119" t="str">
        <f>IF('P07'!$F35="nt","",'P07'!$F35)</f>
        <v>na</v>
      </c>
      <c r="J25" s="119" t="str">
        <f>IF('P08'!$F35="nt","",'P08'!$F35)</f>
        <v>na</v>
      </c>
      <c r="K25" s="119" t="str">
        <f>IF('P09'!$F35="nt","",'P09'!$F35)</f>
        <v>na</v>
      </c>
      <c r="L25" s="119" t="str">
        <f>IF('P10'!$F35="nt","",'P10'!$F35)</f>
        <v>na</v>
      </c>
      <c r="M25" s="119" t="str">
        <f>IF('P11'!$F35="nt","",'P11'!$F35)</f>
        <v>na</v>
      </c>
      <c r="N25" s="119" t="str">
        <f>IF('P12'!$F35="nt","",'P12'!$F35)</f>
        <v>na</v>
      </c>
      <c r="O25" s="119" t="str">
        <f>IF('P13'!$F35="nt","",'P13'!$F35)</f>
        <v>na</v>
      </c>
      <c r="P25" s="119" t="str">
        <f>IF('P14'!$F35="nt","",'P14'!$F35)</f>
        <v>na</v>
      </c>
      <c r="Q25" s="119" t="str">
        <f>IF('P15'!$F35="nt","",'P15'!$F35)</f>
        <v/>
      </c>
      <c r="R25" s="119" t="str">
        <f>IF('P16'!$F35="nt","",'P16'!$F35)</f>
        <v/>
      </c>
      <c r="S25" s="119" t="str">
        <f>IF('P17'!$F35="nt","",'P17'!$F35)</f>
        <v/>
      </c>
      <c r="T25" s="119" t="str">
        <f>IF('P18'!$F35="nt","",'P18'!$F35)</f>
        <v/>
      </c>
      <c r="U25" s="119" t="str">
        <f>IF('P19'!$F35="nt","",'P19'!$F35)</f>
        <v/>
      </c>
      <c r="V25" s="119" t="str">
        <f>IF('P20'!$F35="nt","",'P20'!$F35)</f>
        <v/>
      </c>
      <c r="W25" s="119" t="str">
        <f>IF('P21'!$F35="nt","",'P21'!$F35)</f>
        <v/>
      </c>
      <c r="X25" s="119" t="str">
        <f>IF('P22'!$F35="nt","",'P22'!$F35)</f>
        <v/>
      </c>
      <c r="Y25" s="119" t="str">
        <f>IF('P23'!$F35="nt","",'P23'!$F35)</f>
        <v/>
      </c>
      <c r="Z25" s="119" t="str">
        <f>IF('P24'!$F35="nt","",'P24'!$F35)</f>
        <v/>
      </c>
      <c r="AA25" s="119" t="str">
        <f>IF('P25'!$F35="nt","",'P25'!$F35)</f>
        <v/>
      </c>
    </row>
    <row r="26" spans="1:27" ht="13.8" x14ac:dyDescent="0.3">
      <c r="A26" s="121" t="s">
        <v>127</v>
      </c>
      <c r="B26" s="121" t="s">
        <v>132</v>
      </c>
      <c r="C26" s="119" t="str">
        <f>IF('P01'!$F36="nt","",'P01'!$F36)</f>
        <v>na</v>
      </c>
      <c r="D26" s="119" t="str">
        <f>IF('P02'!$F36="nt","",'P02'!$F36)</f>
        <v>na</v>
      </c>
      <c r="E26" s="119" t="str">
        <f>IF('P03'!$F36="nt","",'P03'!$F36)</f>
        <v>na</v>
      </c>
      <c r="F26" s="119" t="str">
        <f>IF('P04'!$F36="nt","",'P04'!$F36)</f>
        <v>na</v>
      </c>
      <c r="G26" s="119" t="str">
        <f>IF('P05'!$F36="nt","",'P05'!$F36)</f>
        <v>na</v>
      </c>
      <c r="H26" s="119" t="str">
        <f>IF('P06'!$F36="nt","",'P06'!$F36)</f>
        <v>na</v>
      </c>
      <c r="I26" s="119" t="str">
        <f>IF('P07'!$F36="nt","",'P07'!$F36)</f>
        <v>na</v>
      </c>
      <c r="J26" s="119" t="str">
        <f>IF('P08'!$F36="nt","",'P08'!$F36)</f>
        <v>na</v>
      </c>
      <c r="K26" s="119" t="str">
        <f>IF('P09'!$F36="nt","",'P09'!$F36)</f>
        <v>na</v>
      </c>
      <c r="L26" s="119" t="str">
        <f>IF('P10'!$F36="nt","",'P10'!$F36)</f>
        <v>na</v>
      </c>
      <c r="M26" s="119" t="str">
        <f>IF('P11'!$F36="nt","",'P11'!$F36)</f>
        <v>na</v>
      </c>
      <c r="N26" s="119" t="str">
        <f>IF('P12'!$F36="nt","",'P12'!$F36)</f>
        <v>na</v>
      </c>
      <c r="O26" s="119" t="str">
        <f>IF('P13'!$F36="nt","",'P13'!$F36)</f>
        <v>na</v>
      </c>
      <c r="P26" s="119" t="str">
        <f>IF('P14'!$F36="nt","",'P14'!$F36)</f>
        <v>na</v>
      </c>
      <c r="Q26" s="119" t="str">
        <f>IF('P15'!$F36="nt","",'P15'!$F36)</f>
        <v/>
      </c>
      <c r="R26" s="119" t="str">
        <f>IF('P16'!$F36="nt","",'P16'!$F36)</f>
        <v/>
      </c>
      <c r="S26" s="119" t="str">
        <f>IF('P17'!$F36="nt","",'P17'!$F36)</f>
        <v/>
      </c>
      <c r="T26" s="119" t="str">
        <f>IF('P18'!$F36="nt","",'P18'!$F36)</f>
        <v/>
      </c>
      <c r="U26" s="119" t="str">
        <f>IF('P19'!$F36="nt","",'P19'!$F36)</f>
        <v/>
      </c>
      <c r="V26" s="119" t="str">
        <f>IF('P20'!$F36="nt","",'P20'!$F36)</f>
        <v/>
      </c>
      <c r="W26" s="119" t="str">
        <f>IF('P21'!$F36="nt","",'P21'!$F36)</f>
        <v/>
      </c>
      <c r="X26" s="119" t="str">
        <f>IF('P22'!$F36="nt","",'P22'!$F36)</f>
        <v/>
      </c>
      <c r="Y26" s="119" t="str">
        <f>IF('P23'!$F36="nt","",'P23'!$F36)</f>
        <v/>
      </c>
      <c r="Z26" s="119" t="str">
        <f>IF('P24'!$F36="nt","",'P24'!$F36)</f>
        <v/>
      </c>
      <c r="AA26" s="119" t="str">
        <f>IF('P25'!$F36="nt","",'P25'!$F36)</f>
        <v/>
      </c>
    </row>
    <row r="27" spans="1:27" ht="13.8" x14ac:dyDescent="0.3">
      <c r="A27" s="121" t="s">
        <v>127</v>
      </c>
      <c r="B27" s="121" t="s">
        <v>133</v>
      </c>
      <c r="C27" s="119" t="str">
        <f>IF('P01'!$F37="nt","",'P01'!$F37)</f>
        <v>na</v>
      </c>
      <c r="D27" s="119" t="str">
        <f>IF('P02'!$F37="nt","",'P02'!$F37)</f>
        <v>na</v>
      </c>
      <c r="E27" s="119" t="str">
        <f>IF('P03'!$F37="nt","",'P03'!$F37)</f>
        <v>na</v>
      </c>
      <c r="F27" s="119" t="str">
        <f>IF('P04'!$F37="nt","",'P04'!$F37)</f>
        <v>na</v>
      </c>
      <c r="G27" s="119" t="str">
        <f>IF('P05'!$F37="nt","",'P05'!$F37)</f>
        <v>na</v>
      </c>
      <c r="H27" s="119" t="str">
        <f>IF('P06'!$F37="nt","",'P06'!$F37)</f>
        <v>na</v>
      </c>
      <c r="I27" s="119" t="str">
        <f>IF('P07'!$F37="nt","",'P07'!$F37)</f>
        <v>na</v>
      </c>
      <c r="J27" s="119" t="str">
        <f>IF('P08'!$F37="nt","",'P08'!$F37)</f>
        <v>na</v>
      </c>
      <c r="K27" s="119" t="str">
        <f>IF('P09'!$F37="nt","",'P09'!$F37)</f>
        <v>na</v>
      </c>
      <c r="L27" s="119" t="str">
        <f>IF('P10'!$F37="nt","",'P10'!$F37)</f>
        <v>na</v>
      </c>
      <c r="M27" s="119" t="str">
        <f>IF('P11'!$F37="nt","",'P11'!$F37)</f>
        <v>na</v>
      </c>
      <c r="N27" s="119" t="str">
        <f>IF('P12'!$F37="nt","",'P12'!$F37)</f>
        <v>na</v>
      </c>
      <c r="O27" s="119" t="str">
        <f>IF('P13'!$F37="nt","",'P13'!$F37)</f>
        <v>na</v>
      </c>
      <c r="P27" s="119" t="str">
        <f>IF('P14'!$F37="nt","",'P14'!$F37)</f>
        <v>na</v>
      </c>
      <c r="Q27" s="119" t="str">
        <f>IF('P15'!$F37="nt","",'P15'!$F37)</f>
        <v/>
      </c>
      <c r="R27" s="119" t="str">
        <f>IF('P16'!$F37="nt","",'P16'!$F37)</f>
        <v/>
      </c>
      <c r="S27" s="119" t="str">
        <f>IF('P17'!$F37="nt","",'P17'!$F37)</f>
        <v/>
      </c>
      <c r="T27" s="119" t="str">
        <f>IF('P18'!$F37="nt","",'P18'!$F37)</f>
        <v/>
      </c>
      <c r="U27" s="119" t="str">
        <f>IF('P19'!$F37="nt","",'P19'!$F37)</f>
        <v/>
      </c>
      <c r="V27" s="119" t="str">
        <f>IF('P20'!$F37="nt","",'P20'!$F37)</f>
        <v/>
      </c>
      <c r="W27" s="119" t="str">
        <f>IF('P21'!$F37="nt","",'P21'!$F37)</f>
        <v/>
      </c>
      <c r="X27" s="119" t="str">
        <f>IF('P22'!$F37="nt","",'P22'!$F37)</f>
        <v/>
      </c>
      <c r="Y27" s="119" t="str">
        <f>IF('P23'!$F37="nt","",'P23'!$F37)</f>
        <v/>
      </c>
      <c r="Z27" s="119" t="str">
        <f>IF('P24'!$F37="nt","",'P24'!$F37)</f>
        <v/>
      </c>
      <c r="AA27" s="119" t="str">
        <f>IF('P25'!$F37="nt","",'P25'!$F37)</f>
        <v/>
      </c>
    </row>
    <row r="28" spans="1:27" ht="13.8" x14ac:dyDescent="0.3">
      <c r="A28" s="121" t="s">
        <v>127</v>
      </c>
      <c r="B28" s="121" t="s">
        <v>134</v>
      </c>
      <c r="C28" s="119" t="str">
        <f>IF('P01'!$F38="nt","",'P01'!$F38)</f>
        <v>na</v>
      </c>
      <c r="D28" s="119" t="str">
        <f>IF('P02'!$F38="nt","",'P02'!$F38)</f>
        <v>na</v>
      </c>
      <c r="E28" s="119" t="str">
        <f>IF('P03'!$F38="nt","",'P03'!$F38)</f>
        <v>na</v>
      </c>
      <c r="F28" s="119" t="str">
        <f>IF('P04'!$F38="nt","",'P04'!$F38)</f>
        <v>na</v>
      </c>
      <c r="G28" s="119" t="str">
        <f>IF('P05'!$F38="nt","",'P05'!$F38)</f>
        <v>na</v>
      </c>
      <c r="H28" s="119" t="str">
        <f>IF('P06'!$F38="nt","",'P06'!$F38)</f>
        <v>na</v>
      </c>
      <c r="I28" s="119" t="str">
        <f>IF('P07'!$F38="nt","",'P07'!$F38)</f>
        <v>na</v>
      </c>
      <c r="J28" s="119" t="str">
        <f>IF('P08'!$F38="nt","",'P08'!$F38)</f>
        <v>na</v>
      </c>
      <c r="K28" s="119" t="str">
        <f>IF('P09'!$F38="nt","",'P09'!$F38)</f>
        <v>na</v>
      </c>
      <c r="L28" s="119" t="str">
        <f>IF('P10'!$F38="nt","",'P10'!$F38)</f>
        <v>na</v>
      </c>
      <c r="M28" s="119" t="str">
        <f>IF('P11'!$F38="nt","",'P11'!$F38)</f>
        <v>na</v>
      </c>
      <c r="N28" s="119" t="str">
        <f>IF('P12'!$F38="nt","",'P12'!$F38)</f>
        <v>na</v>
      </c>
      <c r="O28" s="119" t="str">
        <f>IF('P13'!$F38="nt","",'P13'!$F38)</f>
        <v>na</v>
      </c>
      <c r="P28" s="119" t="str">
        <f>IF('P14'!$F38="nt","",'P14'!$F38)</f>
        <v>na</v>
      </c>
      <c r="Q28" s="119" t="str">
        <f>IF('P15'!$F38="nt","",'P15'!$F38)</f>
        <v/>
      </c>
      <c r="R28" s="119" t="str">
        <f>IF('P16'!$F38="nt","",'P16'!$F38)</f>
        <v/>
      </c>
      <c r="S28" s="119" t="str">
        <f>IF('P17'!$F38="nt","",'P17'!$F38)</f>
        <v/>
      </c>
      <c r="T28" s="119" t="str">
        <f>IF('P18'!$F38="nt","",'P18'!$F38)</f>
        <v/>
      </c>
      <c r="U28" s="119" t="str">
        <f>IF('P19'!$F38="nt","",'P19'!$F38)</f>
        <v/>
      </c>
      <c r="V28" s="119" t="str">
        <f>IF('P20'!$F38="nt","",'P20'!$F38)</f>
        <v/>
      </c>
      <c r="W28" s="119" t="str">
        <f>IF('P21'!$F38="nt","",'P21'!$F38)</f>
        <v/>
      </c>
      <c r="X28" s="119" t="str">
        <f>IF('P22'!$F38="nt","",'P22'!$F38)</f>
        <v/>
      </c>
      <c r="Y28" s="119" t="str">
        <f>IF('P23'!$F38="nt","",'P23'!$F38)</f>
        <v/>
      </c>
      <c r="Z28" s="119" t="str">
        <f>IF('P24'!$F38="nt","",'P24'!$F38)</f>
        <v/>
      </c>
      <c r="AA28" s="119" t="str">
        <f>IF('P25'!$F38="nt","",'P25'!$F38)</f>
        <v/>
      </c>
    </row>
    <row r="29" spans="1:27" ht="13.8" x14ac:dyDescent="0.3">
      <c r="A29" s="121" t="s">
        <v>116</v>
      </c>
      <c r="B29" s="121" t="s">
        <v>119</v>
      </c>
      <c r="C29" s="119" t="str">
        <f>IF('P01'!$F39="nt","",'P01'!$F39)</f>
        <v>na</v>
      </c>
      <c r="D29" s="119" t="str">
        <f>IF('P02'!$F39="nt","",'P02'!$F39)</f>
        <v>na</v>
      </c>
      <c r="E29" s="119" t="str">
        <f>IF('P03'!$F39="nt","",'P03'!$F39)</f>
        <v>na</v>
      </c>
      <c r="F29" s="119" t="str">
        <f>IF('P04'!$F39="nt","",'P04'!$F39)</f>
        <v>na</v>
      </c>
      <c r="G29" s="119" t="str">
        <f>IF('P05'!$F39="nt","",'P05'!$F39)</f>
        <v>na</v>
      </c>
      <c r="H29" s="119" t="str">
        <f>IF('P06'!$F39="nt","",'P06'!$F39)</f>
        <v>na</v>
      </c>
      <c r="I29" s="119" t="str">
        <f>IF('P07'!$F39="nt","",'P07'!$F39)</f>
        <v>na</v>
      </c>
      <c r="J29" s="119" t="str">
        <f>IF('P08'!$F39="nt","",'P08'!$F39)</f>
        <v>na</v>
      </c>
      <c r="K29" s="119" t="str">
        <f>IF('P09'!$F39="nt","",'P09'!$F39)</f>
        <v>na</v>
      </c>
      <c r="L29" s="119" t="str">
        <f>IF('P10'!$F39="nt","",'P10'!$F39)</f>
        <v>na</v>
      </c>
      <c r="M29" s="119" t="str">
        <f>IF('P11'!$F39="nt","",'P11'!$F39)</f>
        <v>na</v>
      </c>
      <c r="N29" s="119" t="str">
        <f>IF('P12'!$F39="nt","",'P12'!$F39)</f>
        <v>na</v>
      </c>
      <c r="O29" s="119" t="str">
        <f>IF('P13'!$F39="nt","",'P13'!$F39)</f>
        <v>na</v>
      </c>
      <c r="P29" s="119" t="str">
        <f>IF('P14'!$F39="nt","",'P14'!$F39)</f>
        <v>na</v>
      </c>
      <c r="Q29" s="119" t="str">
        <f>IF('P15'!$F39="nt","",'P15'!$F39)</f>
        <v/>
      </c>
      <c r="R29" s="119" t="str">
        <f>IF('P16'!$F39="nt","",'P16'!$F39)</f>
        <v/>
      </c>
      <c r="S29" s="119" t="str">
        <f>IF('P17'!$F39="nt","",'P17'!$F39)</f>
        <v/>
      </c>
      <c r="T29" s="119" t="str">
        <f>IF('P18'!$F39="nt","",'P18'!$F39)</f>
        <v/>
      </c>
      <c r="U29" s="119" t="str">
        <f>IF('P19'!$F39="nt","",'P19'!$F39)</f>
        <v/>
      </c>
      <c r="V29" s="119" t="str">
        <f>IF('P20'!$F39="nt","",'P20'!$F39)</f>
        <v/>
      </c>
      <c r="W29" s="119" t="str">
        <f>IF('P21'!$F39="nt","",'P21'!$F39)</f>
        <v/>
      </c>
      <c r="X29" s="119" t="str">
        <f>IF('P22'!$F39="nt","",'P22'!$F39)</f>
        <v/>
      </c>
      <c r="Y29" s="119" t="str">
        <f>IF('P23'!$F39="nt","",'P23'!$F39)</f>
        <v/>
      </c>
      <c r="Z29" s="119" t="str">
        <f>IF('P24'!$F39="nt","",'P24'!$F39)</f>
        <v/>
      </c>
      <c r="AA29" s="119" t="str">
        <f>IF('P25'!$F39="nt","",'P25'!$F39)</f>
        <v/>
      </c>
    </row>
    <row r="30" spans="1:27" ht="13.8" x14ac:dyDescent="0.3">
      <c r="A30" s="121" t="s">
        <v>116</v>
      </c>
      <c r="B30" s="121" t="s">
        <v>125</v>
      </c>
      <c r="C30" s="119" t="str">
        <f>IF('P01'!$F40="nt","",'P01'!$F40)</f>
        <v>na</v>
      </c>
      <c r="D30" s="119" t="str">
        <f>IF('P02'!$F40="nt","",'P02'!$F40)</f>
        <v>na</v>
      </c>
      <c r="E30" s="119" t="str">
        <f>IF('P03'!$F40="nt","",'P03'!$F40)</f>
        <v>na</v>
      </c>
      <c r="F30" s="119" t="str">
        <f>IF('P04'!$F40="nt","",'P04'!$F40)</f>
        <v>na</v>
      </c>
      <c r="G30" s="119" t="str">
        <f>IF('P05'!$F40="nt","",'P05'!$F40)</f>
        <v>na</v>
      </c>
      <c r="H30" s="119" t="str">
        <f>IF('P06'!$F40="nt","",'P06'!$F40)</f>
        <v>na</v>
      </c>
      <c r="I30" s="119" t="str">
        <f>IF('P07'!$F40="nt","",'P07'!$F40)</f>
        <v>na</v>
      </c>
      <c r="J30" s="119" t="str">
        <f>IF('P08'!$F40="nt","",'P08'!$F40)</f>
        <v>na</v>
      </c>
      <c r="K30" s="119" t="str">
        <f>IF('P09'!$F40="nt","",'P09'!$F40)</f>
        <v>na</v>
      </c>
      <c r="L30" s="119" t="str">
        <f>IF('P10'!$F40="nt","",'P10'!$F40)</f>
        <v>na</v>
      </c>
      <c r="M30" s="119" t="str">
        <f>IF('P11'!$F40="nt","",'P11'!$F40)</f>
        <v>na</v>
      </c>
      <c r="N30" s="119" t="str">
        <f>IF('P12'!$F40="nt","",'P12'!$F40)</f>
        <v>na</v>
      </c>
      <c r="O30" s="119" t="str">
        <f>IF('P13'!$F40="nt","",'P13'!$F40)</f>
        <v>na</v>
      </c>
      <c r="P30" s="119" t="str">
        <f>IF('P14'!$F40="nt","",'P14'!$F40)</f>
        <v>na</v>
      </c>
      <c r="Q30" s="119" t="str">
        <f>IF('P15'!$F40="nt","",'P15'!$F40)</f>
        <v/>
      </c>
      <c r="R30" s="119" t="str">
        <f>IF('P16'!$F40="nt","",'P16'!$F40)</f>
        <v/>
      </c>
      <c r="S30" s="119" t="str">
        <f>IF('P17'!$F40="nt","",'P17'!$F40)</f>
        <v/>
      </c>
      <c r="T30" s="119" t="str">
        <f>IF('P18'!$F40="nt","",'P18'!$F40)</f>
        <v/>
      </c>
      <c r="U30" s="119" t="str">
        <f>IF('P19'!$F40="nt","",'P19'!$F40)</f>
        <v/>
      </c>
      <c r="V30" s="119" t="str">
        <f>IF('P20'!$F40="nt","",'P20'!$F40)</f>
        <v/>
      </c>
      <c r="W30" s="119" t="str">
        <f>IF('P21'!$F40="nt","",'P21'!$F40)</f>
        <v/>
      </c>
      <c r="X30" s="119" t="str">
        <f>IF('P22'!$F40="nt","",'P22'!$F40)</f>
        <v/>
      </c>
      <c r="Y30" s="119" t="str">
        <f>IF('P23'!$F40="nt","",'P23'!$F40)</f>
        <v/>
      </c>
      <c r="Z30" s="119" t="str">
        <f>IF('P24'!$F40="nt","",'P24'!$F40)</f>
        <v/>
      </c>
      <c r="AA30" s="119" t="str">
        <f>IF('P25'!$F40="nt","",'P25'!$F40)</f>
        <v/>
      </c>
    </row>
    <row r="31" spans="1:27" ht="13.8" x14ac:dyDescent="0.3">
      <c r="A31" s="121" t="s">
        <v>116</v>
      </c>
      <c r="B31" s="121" t="s">
        <v>126</v>
      </c>
      <c r="C31" s="119" t="str">
        <f>IF('P01'!$F41="nt","",'P01'!$F41)</f>
        <v>na</v>
      </c>
      <c r="D31" s="119" t="str">
        <f>IF('P02'!$F41="nt","",'P02'!$F41)</f>
        <v>na</v>
      </c>
      <c r="E31" s="119" t="str">
        <f>IF('P03'!$F41="nt","",'P03'!$F41)</f>
        <v>na</v>
      </c>
      <c r="F31" s="119" t="str">
        <f>IF('P04'!$F41="nt","",'P04'!$F41)</f>
        <v>na</v>
      </c>
      <c r="G31" s="119" t="str">
        <f>IF('P05'!$F41="nt","",'P05'!$F41)</f>
        <v>na</v>
      </c>
      <c r="H31" s="119" t="str">
        <f>IF('P06'!$F41="nt","",'P06'!$F41)</f>
        <v>na</v>
      </c>
      <c r="I31" s="119" t="str">
        <f>IF('P07'!$F41="nt","",'P07'!$F41)</f>
        <v>na</v>
      </c>
      <c r="J31" s="119" t="str">
        <f>IF('P08'!$F41="nt","",'P08'!$F41)</f>
        <v>na</v>
      </c>
      <c r="K31" s="119" t="str">
        <f>IF('P09'!$F41="nt","",'P09'!$F41)</f>
        <v>na</v>
      </c>
      <c r="L31" s="119" t="str">
        <f>IF('P10'!$F41="nt","",'P10'!$F41)</f>
        <v>na</v>
      </c>
      <c r="M31" s="119" t="str">
        <f>IF('P11'!$F41="nt","",'P11'!$F41)</f>
        <v>na</v>
      </c>
      <c r="N31" s="119" t="str">
        <f>IF('P12'!$F41="nt","",'P12'!$F41)</f>
        <v>na</v>
      </c>
      <c r="O31" s="119" t="str">
        <f>IF('P13'!$F41="nt","",'P13'!$F41)</f>
        <v>na</v>
      </c>
      <c r="P31" s="119" t="str">
        <f>IF('P14'!$F41="nt","",'P14'!$F41)</f>
        <v>na</v>
      </c>
      <c r="Q31" s="119" t="str">
        <f>IF('P15'!$F41="nt","",'P15'!$F41)</f>
        <v/>
      </c>
      <c r="R31" s="119" t="str">
        <f>IF('P16'!$F41="nt","",'P16'!$F41)</f>
        <v/>
      </c>
      <c r="S31" s="119" t="str">
        <f>IF('P17'!$F41="nt","",'P17'!$F41)</f>
        <v/>
      </c>
      <c r="T31" s="119" t="str">
        <f>IF('P18'!$F41="nt","",'P18'!$F41)</f>
        <v/>
      </c>
      <c r="U31" s="119" t="str">
        <f>IF('P19'!$F41="nt","",'P19'!$F41)</f>
        <v/>
      </c>
      <c r="V31" s="119" t="str">
        <f>IF('P20'!$F41="nt","",'P20'!$F41)</f>
        <v/>
      </c>
      <c r="W31" s="119" t="str">
        <f>IF('P21'!$F41="nt","",'P21'!$F41)</f>
        <v/>
      </c>
      <c r="X31" s="119" t="str">
        <f>IF('P22'!$F41="nt","",'P22'!$F41)</f>
        <v/>
      </c>
      <c r="Y31" s="119" t="str">
        <f>IF('P23'!$F41="nt","",'P23'!$F41)</f>
        <v/>
      </c>
      <c r="Z31" s="119" t="str">
        <f>IF('P24'!$F41="nt","",'P24'!$F41)</f>
        <v/>
      </c>
      <c r="AA31" s="119" t="str">
        <f>IF('P25'!$F41="nt","",'P25'!$F41)</f>
        <v/>
      </c>
    </row>
    <row r="32" spans="1:27" ht="13.8" x14ac:dyDescent="0.3">
      <c r="A32" s="121" t="s">
        <v>116</v>
      </c>
      <c r="B32" s="121" t="s">
        <v>127</v>
      </c>
      <c r="C32" s="119" t="str">
        <f>IF('P01'!$F42="nt","",'P01'!$F42)</f>
        <v>na</v>
      </c>
      <c r="D32" s="119" t="str">
        <f>IF('P02'!$F42="nt","",'P02'!$F42)</f>
        <v>na</v>
      </c>
      <c r="E32" s="119" t="str">
        <f>IF('P03'!$F42="nt","",'P03'!$F42)</f>
        <v>na</v>
      </c>
      <c r="F32" s="119" t="str">
        <f>IF('P04'!$F42="nt","",'P04'!$F42)</f>
        <v>na</v>
      </c>
      <c r="G32" s="119" t="str">
        <f>IF('P05'!$F42="nt","",'P05'!$F42)</f>
        <v>na</v>
      </c>
      <c r="H32" s="119" t="str">
        <f>IF('P06'!$F42="nt","",'P06'!$F42)</f>
        <v>na</v>
      </c>
      <c r="I32" s="119" t="str">
        <f>IF('P07'!$F42="nt","",'P07'!$F42)</f>
        <v>na</v>
      </c>
      <c r="J32" s="119" t="str">
        <f>IF('P08'!$F42="nt","",'P08'!$F42)</f>
        <v>na</v>
      </c>
      <c r="K32" s="119" t="str">
        <f>IF('P09'!$F42="nt","",'P09'!$F42)</f>
        <v>na</v>
      </c>
      <c r="L32" s="119" t="str">
        <f>IF('P10'!$F42="nt","",'P10'!$F42)</f>
        <v>c</v>
      </c>
      <c r="M32" s="119" t="str">
        <f>IF('P11'!$F42="nt","",'P11'!$F42)</f>
        <v>na</v>
      </c>
      <c r="N32" s="119" t="str">
        <f>IF('P12'!$F42="nt","",'P12'!$F42)</f>
        <v>na</v>
      </c>
      <c r="O32" s="119" t="str">
        <f>IF('P13'!$F42="nt","",'P13'!$F42)</f>
        <v>na</v>
      </c>
      <c r="P32" s="119" t="str">
        <f>IF('P14'!$F42="nt","",'P14'!$F42)</f>
        <v>na</v>
      </c>
      <c r="Q32" s="119" t="str">
        <f>IF('P15'!$F42="nt","",'P15'!$F42)</f>
        <v/>
      </c>
      <c r="R32" s="119" t="str">
        <f>IF('P16'!$F42="nt","",'P16'!$F42)</f>
        <v/>
      </c>
      <c r="S32" s="119" t="str">
        <f>IF('P17'!$F42="nt","",'P17'!$F42)</f>
        <v/>
      </c>
      <c r="T32" s="119" t="str">
        <f>IF('P18'!$F42="nt","",'P18'!$F42)</f>
        <v/>
      </c>
      <c r="U32" s="119" t="str">
        <f>IF('P19'!$F42="nt","",'P19'!$F42)</f>
        <v/>
      </c>
      <c r="V32" s="119" t="str">
        <f>IF('P20'!$F42="nt","",'P20'!$F42)</f>
        <v/>
      </c>
      <c r="W32" s="119" t="str">
        <f>IF('P21'!$F42="nt","",'P21'!$F42)</f>
        <v/>
      </c>
      <c r="X32" s="119" t="str">
        <f>IF('P22'!$F42="nt","",'P22'!$F42)</f>
        <v/>
      </c>
      <c r="Y32" s="119" t="str">
        <f>IF('P23'!$F42="nt","",'P23'!$F42)</f>
        <v/>
      </c>
      <c r="Z32" s="119" t="str">
        <f>IF('P24'!$F42="nt","",'P24'!$F42)</f>
        <v/>
      </c>
      <c r="AA32" s="119" t="str">
        <f>IF('P25'!$F42="nt","",'P25'!$F42)</f>
        <v/>
      </c>
    </row>
    <row r="33" spans="1:27" ht="13.8" x14ac:dyDescent="0.3">
      <c r="A33" s="121" t="s">
        <v>116</v>
      </c>
      <c r="B33" s="121" t="s">
        <v>116</v>
      </c>
      <c r="C33" s="119" t="str">
        <f>IF('P01'!$F43="nt","",'P01'!$F43)</f>
        <v>na</v>
      </c>
      <c r="D33" s="119" t="str">
        <f>IF('P02'!$F43="nt","",'P02'!$F43)</f>
        <v>na</v>
      </c>
      <c r="E33" s="119" t="str">
        <f>IF('P03'!$F43="nt","",'P03'!$F43)</f>
        <v>na</v>
      </c>
      <c r="F33" s="119" t="str">
        <f>IF('P04'!$F43="nt","",'P04'!$F43)</f>
        <v>na</v>
      </c>
      <c r="G33" s="119" t="str">
        <f>IF('P05'!$F43="nt","",'P05'!$F43)</f>
        <v>na</v>
      </c>
      <c r="H33" s="119" t="str">
        <f>IF('P06'!$F43="nt","",'P06'!$F43)</f>
        <v>na</v>
      </c>
      <c r="I33" s="119" t="str">
        <f>IF('P07'!$F43="nt","",'P07'!$F43)</f>
        <v>na</v>
      </c>
      <c r="J33" s="119" t="str">
        <f>IF('P08'!$F43="nt","",'P08'!$F43)</f>
        <v>na</v>
      </c>
      <c r="K33" s="119" t="str">
        <f>IF('P09'!$F43="nt","",'P09'!$F43)</f>
        <v>na</v>
      </c>
      <c r="L33" s="119" t="str">
        <f>IF('P10'!$F43="nt","",'P10'!$F43)</f>
        <v>c</v>
      </c>
      <c r="M33" s="119" t="str">
        <f>IF('P11'!$F43="nt","",'P11'!$F43)</f>
        <v>na</v>
      </c>
      <c r="N33" s="119" t="str">
        <f>IF('P12'!$F43="nt","",'P12'!$F43)</f>
        <v>na</v>
      </c>
      <c r="O33" s="119" t="str">
        <f>IF('P13'!$F43="nt","",'P13'!$F43)</f>
        <v>na</v>
      </c>
      <c r="P33" s="119" t="str">
        <f>IF('P14'!$F43="nt","",'P14'!$F43)</f>
        <v>na</v>
      </c>
      <c r="Q33" s="119" t="str">
        <f>IF('P15'!$F43="nt","",'P15'!$F43)</f>
        <v/>
      </c>
      <c r="R33" s="119" t="str">
        <f>IF('P16'!$F43="nt","",'P16'!$F43)</f>
        <v/>
      </c>
      <c r="S33" s="119" t="str">
        <f>IF('P17'!$F43="nt","",'P17'!$F43)</f>
        <v/>
      </c>
      <c r="T33" s="119" t="str">
        <f>IF('P18'!$F43="nt","",'P18'!$F43)</f>
        <v/>
      </c>
      <c r="U33" s="119" t="str">
        <f>IF('P19'!$F43="nt","",'P19'!$F43)</f>
        <v/>
      </c>
      <c r="V33" s="119" t="str">
        <f>IF('P20'!$F43="nt","",'P20'!$F43)</f>
        <v/>
      </c>
      <c r="W33" s="119" t="str">
        <f>IF('P21'!$F43="nt","",'P21'!$F43)</f>
        <v/>
      </c>
      <c r="X33" s="119" t="str">
        <f>IF('P22'!$F43="nt","",'P22'!$F43)</f>
        <v/>
      </c>
      <c r="Y33" s="119" t="str">
        <f>IF('P23'!$F43="nt","",'P23'!$F43)</f>
        <v/>
      </c>
      <c r="Z33" s="119" t="str">
        <f>IF('P24'!$F43="nt","",'P24'!$F43)</f>
        <v/>
      </c>
      <c r="AA33" s="119" t="str">
        <f>IF('P25'!$F43="nt","",'P25'!$F43)</f>
        <v/>
      </c>
    </row>
    <row r="34" spans="1:27" ht="13.8" x14ac:dyDescent="0.3">
      <c r="A34" s="121" t="s">
        <v>116</v>
      </c>
      <c r="B34" s="121" t="s">
        <v>118</v>
      </c>
      <c r="C34" s="119" t="str">
        <f>IF('P01'!$F44="nt","",'P01'!$F44)</f>
        <v>na</v>
      </c>
      <c r="D34" s="119" t="str">
        <f>IF('P02'!$F44="nt","",'P02'!$F44)</f>
        <v>na</v>
      </c>
      <c r="E34" s="119" t="str">
        <f>IF('P03'!$F44="nt","",'P03'!$F44)</f>
        <v>na</v>
      </c>
      <c r="F34" s="119" t="str">
        <f>IF('P04'!$F44="nt","",'P04'!$F44)</f>
        <v>na</v>
      </c>
      <c r="G34" s="119" t="str">
        <f>IF('P05'!$F44="nt","",'P05'!$F44)</f>
        <v>na</v>
      </c>
      <c r="H34" s="119" t="str">
        <f>IF('P06'!$F44="nt","",'P06'!$F44)</f>
        <v>na</v>
      </c>
      <c r="I34" s="119" t="str">
        <f>IF('P07'!$F44="nt","",'P07'!$F44)</f>
        <v>na</v>
      </c>
      <c r="J34" s="119" t="str">
        <f>IF('P08'!$F44="nt","",'P08'!$F44)</f>
        <v>na</v>
      </c>
      <c r="K34" s="119" t="str">
        <f>IF('P09'!$F44="nt","",'P09'!$F44)</f>
        <v>na</v>
      </c>
      <c r="L34" s="119" t="str">
        <f>IF('P10'!$F44="nt","",'P10'!$F44)</f>
        <v>c</v>
      </c>
      <c r="M34" s="119" t="str">
        <f>IF('P11'!$F44="nt","",'P11'!$F44)</f>
        <v>na</v>
      </c>
      <c r="N34" s="119" t="str">
        <f>IF('P12'!$F44="nt","",'P12'!$F44)</f>
        <v>na</v>
      </c>
      <c r="O34" s="119" t="str">
        <f>IF('P13'!$F44="nt","",'P13'!$F44)</f>
        <v>na</v>
      </c>
      <c r="P34" s="119" t="str">
        <f>IF('P14'!$F44="nt","",'P14'!$F44)</f>
        <v>na</v>
      </c>
      <c r="Q34" s="119" t="str">
        <f>IF('P15'!$F44="nt","",'P15'!$F44)</f>
        <v/>
      </c>
      <c r="R34" s="119" t="str">
        <f>IF('P16'!$F44="nt","",'P16'!$F44)</f>
        <v/>
      </c>
      <c r="S34" s="119" t="str">
        <f>IF('P17'!$F44="nt","",'P17'!$F44)</f>
        <v/>
      </c>
      <c r="T34" s="119" t="str">
        <f>IF('P18'!$F44="nt","",'P18'!$F44)</f>
        <v/>
      </c>
      <c r="U34" s="119" t="str">
        <f>IF('P19'!$F44="nt","",'P19'!$F44)</f>
        <v/>
      </c>
      <c r="V34" s="119" t="str">
        <f>IF('P20'!$F44="nt","",'P20'!$F44)</f>
        <v/>
      </c>
      <c r="W34" s="119" t="str">
        <f>IF('P21'!$F44="nt","",'P21'!$F44)</f>
        <v/>
      </c>
      <c r="X34" s="119" t="str">
        <f>IF('P22'!$F44="nt","",'P22'!$F44)</f>
        <v/>
      </c>
      <c r="Y34" s="119" t="str">
        <f>IF('P23'!$F44="nt","",'P23'!$F44)</f>
        <v/>
      </c>
      <c r="Z34" s="119" t="str">
        <f>IF('P24'!$F44="nt","",'P24'!$F44)</f>
        <v/>
      </c>
      <c r="AA34" s="119" t="str">
        <f>IF('P25'!$F44="nt","",'P25'!$F44)</f>
        <v/>
      </c>
    </row>
    <row r="35" spans="1:27" ht="13.8" x14ac:dyDescent="0.3">
      <c r="A35" s="121" t="s">
        <v>116</v>
      </c>
      <c r="B35" s="121" t="s">
        <v>128</v>
      </c>
      <c r="C35" s="119" t="str">
        <f>IF('P01'!$F45="nt","",'P01'!$F45)</f>
        <v>na</v>
      </c>
      <c r="D35" s="119" t="str">
        <f>IF('P02'!$F45="nt","",'P02'!$F45)</f>
        <v>na</v>
      </c>
      <c r="E35" s="119" t="str">
        <f>IF('P03'!$F45="nt","",'P03'!$F45)</f>
        <v>na</v>
      </c>
      <c r="F35" s="119" t="str">
        <f>IF('P04'!$F45="nt","",'P04'!$F45)</f>
        <v>na</v>
      </c>
      <c r="G35" s="119" t="str">
        <f>IF('P05'!$F45="nt","",'P05'!$F45)</f>
        <v>na</v>
      </c>
      <c r="H35" s="119" t="str">
        <f>IF('P06'!$F45="nt","",'P06'!$F45)</f>
        <v>na</v>
      </c>
      <c r="I35" s="119" t="str">
        <f>IF('P07'!$F45="nt","",'P07'!$F45)</f>
        <v>na</v>
      </c>
      <c r="J35" s="119" t="str">
        <f>IF('P08'!$F45="nt","",'P08'!$F45)</f>
        <v>na</v>
      </c>
      <c r="K35" s="119" t="str">
        <f>IF('P09'!$F45="nt","",'P09'!$F45)</f>
        <v>na</v>
      </c>
      <c r="L35" s="119" t="str">
        <f>IF('P10'!$F45="nt","",'P10'!$F45)</f>
        <v>c</v>
      </c>
      <c r="M35" s="119" t="str">
        <f>IF('P11'!$F45="nt","",'P11'!$F45)</f>
        <v>na</v>
      </c>
      <c r="N35" s="119" t="str">
        <f>IF('P12'!$F45="nt","",'P12'!$F45)</f>
        <v>na</v>
      </c>
      <c r="O35" s="119" t="str">
        <f>IF('P13'!$F45="nt","",'P13'!$F45)</f>
        <v>na</v>
      </c>
      <c r="P35" s="119" t="str">
        <f>IF('P14'!$F45="nt","",'P14'!$F45)</f>
        <v>na</v>
      </c>
      <c r="Q35" s="119" t="str">
        <f>IF('P15'!$F45="nt","",'P15'!$F45)</f>
        <v/>
      </c>
      <c r="R35" s="119" t="str">
        <f>IF('P16'!$F45="nt","",'P16'!$F45)</f>
        <v/>
      </c>
      <c r="S35" s="119" t="str">
        <f>IF('P17'!$F45="nt","",'P17'!$F45)</f>
        <v/>
      </c>
      <c r="T35" s="119" t="str">
        <f>IF('P18'!$F45="nt","",'P18'!$F45)</f>
        <v/>
      </c>
      <c r="U35" s="119" t="str">
        <f>IF('P19'!$F45="nt","",'P19'!$F45)</f>
        <v/>
      </c>
      <c r="V35" s="119" t="str">
        <f>IF('P20'!$F45="nt","",'P20'!$F45)</f>
        <v/>
      </c>
      <c r="W35" s="119" t="str">
        <f>IF('P21'!$F45="nt","",'P21'!$F45)</f>
        <v/>
      </c>
      <c r="X35" s="119" t="str">
        <f>IF('P22'!$F45="nt","",'P22'!$F45)</f>
        <v/>
      </c>
      <c r="Y35" s="119" t="str">
        <f>IF('P23'!$F45="nt","",'P23'!$F45)</f>
        <v/>
      </c>
      <c r="Z35" s="119" t="str">
        <f>IF('P24'!$F45="nt","",'P24'!$F45)</f>
        <v/>
      </c>
      <c r="AA35" s="119" t="str">
        <f>IF('P25'!$F45="nt","",'P25'!$F45)</f>
        <v/>
      </c>
    </row>
    <row r="36" spans="1:27" ht="13.8" x14ac:dyDescent="0.3">
      <c r="A36" s="121" t="s">
        <v>116</v>
      </c>
      <c r="B36" s="121" t="s">
        <v>129</v>
      </c>
      <c r="C36" s="119" t="str">
        <f>IF('P01'!$F46="nt","",'P01'!$F46)</f>
        <v>na</v>
      </c>
      <c r="D36" s="119" t="str">
        <f>IF('P02'!$F46="nt","",'P02'!$F46)</f>
        <v>na</v>
      </c>
      <c r="E36" s="119" t="str">
        <f>IF('P03'!$F46="nt","",'P03'!$F46)</f>
        <v>na</v>
      </c>
      <c r="F36" s="119" t="str">
        <f>IF('P04'!$F46="nt","",'P04'!$F46)</f>
        <v>na</v>
      </c>
      <c r="G36" s="119" t="str">
        <f>IF('P05'!$F46="nt","",'P05'!$F46)</f>
        <v>na</v>
      </c>
      <c r="H36" s="119" t="str">
        <f>IF('P06'!$F46="nt","",'P06'!$F46)</f>
        <v>na</v>
      </c>
      <c r="I36" s="119" t="str">
        <f>IF('P07'!$F46="nt","",'P07'!$F46)</f>
        <v>na</v>
      </c>
      <c r="J36" s="119" t="str">
        <f>IF('P08'!$F46="nt","",'P08'!$F46)</f>
        <v>na</v>
      </c>
      <c r="K36" s="119" t="str">
        <f>IF('P09'!$F46="nt","",'P09'!$F46)</f>
        <v>na</v>
      </c>
      <c r="L36" s="119" t="str">
        <f>IF('P10'!$F46="nt","",'P10'!$F46)</f>
        <v>na</v>
      </c>
      <c r="M36" s="119" t="str">
        <f>IF('P11'!$F46="nt","",'P11'!$F46)</f>
        <v>na</v>
      </c>
      <c r="N36" s="119" t="str">
        <f>IF('P12'!$F46="nt","",'P12'!$F46)</f>
        <v>na</v>
      </c>
      <c r="O36" s="119" t="str">
        <f>IF('P13'!$F46="nt","",'P13'!$F46)</f>
        <v>na</v>
      </c>
      <c r="P36" s="119" t="str">
        <f>IF('P14'!$F46="nt","",'P14'!$F46)</f>
        <v>na</v>
      </c>
      <c r="Q36" s="119" t="str">
        <f>IF('P15'!$F46="nt","",'P15'!$F46)</f>
        <v/>
      </c>
      <c r="R36" s="119" t="str">
        <f>IF('P16'!$F46="nt","",'P16'!$F46)</f>
        <v/>
      </c>
      <c r="S36" s="119" t="str">
        <f>IF('P17'!$F46="nt","",'P17'!$F46)</f>
        <v/>
      </c>
      <c r="T36" s="119" t="str">
        <f>IF('P18'!$F46="nt","",'P18'!$F46)</f>
        <v/>
      </c>
      <c r="U36" s="119" t="str">
        <f>IF('P19'!$F46="nt","",'P19'!$F46)</f>
        <v/>
      </c>
      <c r="V36" s="119" t="str">
        <f>IF('P20'!$F46="nt","",'P20'!$F46)</f>
        <v/>
      </c>
      <c r="W36" s="119" t="str">
        <f>IF('P21'!$F46="nt","",'P21'!$F46)</f>
        <v/>
      </c>
      <c r="X36" s="119" t="str">
        <f>IF('P22'!$F46="nt","",'P22'!$F46)</f>
        <v/>
      </c>
      <c r="Y36" s="119" t="str">
        <f>IF('P23'!$F46="nt","",'P23'!$F46)</f>
        <v/>
      </c>
      <c r="Z36" s="119" t="str">
        <f>IF('P24'!$F46="nt","",'P24'!$F46)</f>
        <v/>
      </c>
      <c r="AA36" s="119" t="str">
        <f>IF('P25'!$F46="nt","",'P25'!$F46)</f>
        <v/>
      </c>
    </row>
    <row r="37" spans="1:27" ht="13.8" x14ac:dyDescent="0.3">
      <c r="A37" s="121" t="s">
        <v>118</v>
      </c>
      <c r="B37" s="121" t="s">
        <v>119</v>
      </c>
      <c r="C37" s="119" t="str">
        <f>IF('P01'!$F47="nt","",'P01'!$F47)</f>
        <v>c</v>
      </c>
      <c r="D37" s="119" t="str">
        <f>IF('P02'!$F47="nt","",'P02'!$F47)</f>
        <v>c</v>
      </c>
      <c r="E37" s="119" t="str">
        <f>IF('P03'!$F47="nt","",'P03'!$F47)</f>
        <v>c</v>
      </c>
      <c r="F37" s="119" t="str">
        <f>IF('P04'!$F47="nt","",'P04'!$F47)</f>
        <v>c</v>
      </c>
      <c r="G37" s="119" t="str">
        <f>IF('P05'!$F47="nt","",'P05'!$F47)</f>
        <v>c</v>
      </c>
      <c r="H37" s="119" t="str">
        <f>IF('P06'!$F47="nt","",'P06'!$F47)</f>
        <v>c</v>
      </c>
      <c r="I37" s="119" t="str">
        <f>IF('P07'!$F47="nt","",'P07'!$F47)</f>
        <v>c</v>
      </c>
      <c r="J37" s="119" t="str">
        <f>IF('P08'!$F47="nt","",'P08'!$F47)</f>
        <v>c</v>
      </c>
      <c r="K37" s="119" t="str">
        <f>IF('P09'!$F47="nt","",'P09'!$F47)</f>
        <v>c</v>
      </c>
      <c r="L37" s="119" t="str">
        <f>IF('P10'!$F47="nt","",'P10'!$F47)</f>
        <v>c</v>
      </c>
      <c r="M37" s="119" t="str">
        <f>IF('P11'!$F47="nt","",'P11'!$F47)</f>
        <v>c</v>
      </c>
      <c r="N37" s="119" t="str">
        <f>IF('P12'!$F47="nt","",'P12'!$F47)</f>
        <v>c</v>
      </c>
      <c r="O37" s="119" t="str">
        <f>IF('P13'!$F47="nt","",'P13'!$F47)</f>
        <v>c</v>
      </c>
      <c r="P37" s="119" t="str">
        <f>IF('P14'!$F47="nt","",'P14'!$F47)</f>
        <v>c</v>
      </c>
      <c r="Q37" s="119" t="str">
        <f>IF('P15'!$F47="nt","",'P15'!$F47)</f>
        <v/>
      </c>
      <c r="R37" s="119" t="str">
        <f>IF('P16'!$F47="nt","",'P16'!$F47)</f>
        <v/>
      </c>
      <c r="S37" s="119" t="str">
        <f>IF('P17'!$F47="nt","",'P17'!$F47)</f>
        <v/>
      </c>
      <c r="T37" s="119" t="str">
        <f>IF('P18'!$F47="nt","",'P18'!$F47)</f>
        <v/>
      </c>
      <c r="U37" s="119" t="str">
        <f>IF('P19'!$F47="nt","",'P19'!$F47)</f>
        <v/>
      </c>
      <c r="V37" s="119" t="str">
        <f>IF('P20'!$F47="nt","",'P20'!$F47)</f>
        <v/>
      </c>
      <c r="W37" s="119" t="str">
        <f>IF('P21'!$F47="nt","",'P21'!$F47)</f>
        <v/>
      </c>
      <c r="X37" s="119" t="str">
        <f>IF('P22'!$F47="nt","",'P22'!$F47)</f>
        <v/>
      </c>
      <c r="Y37" s="119" t="str">
        <f>IF('P23'!$F47="nt","",'P23'!$F47)</f>
        <v/>
      </c>
      <c r="Z37" s="119" t="str">
        <f>IF('P24'!$F47="nt","",'P24'!$F47)</f>
        <v/>
      </c>
      <c r="AA37" s="119" t="str">
        <f>IF('P25'!$F47="nt","",'P25'!$F47)</f>
        <v/>
      </c>
    </row>
    <row r="38" spans="1:27" ht="13.8" x14ac:dyDescent="0.3">
      <c r="A38" s="121" t="s">
        <v>118</v>
      </c>
      <c r="B38" s="121" t="s">
        <v>125</v>
      </c>
      <c r="C38" s="119" t="str">
        <f>IF('P01'!$F48="nt","",'P01'!$F48)</f>
        <v>c</v>
      </c>
      <c r="D38" s="119" t="str">
        <f>IF('P02'!$F48="nt","",'P02'!$F48)</f>
        <v>c</v>
      </c>
      <c r="E38" s="119" t="str">
        <f>IF('P03'!$F48="nt","",'P03'!$F48)</f>
        <v>c</v>
      </c>
      <c r="F38" s="119" t="str">
        <f>IF('P04'!$F48="nt","",'P04'!$F48)</f>
        <v>c</v>
      </c>
      <c r="G38" s="119" t="str">
        <f>IF('P05'!$F48="nt","",'P05'!$F48)</f>
        <v>c</v>
      </c>
      <c r="H38" s="119" t="str">
        <f>IF('P06'!$F48="nt","",'P06'!$F48)</f>
        <v>c</v>
      </c>
      <c r="I38" s="119" t="str">
        <f>IF('P07'!$F48="nt","",'P07'!$F48)</f>
        <v>c</v>
      </c>
      <c r="J38" s="119" t="str">
        <f>IF('P08'!$F48="nt","",'P08'!$F48)</f>
        <v>c</v>
      </c>
      <c r="K38" s="119" t="str">
        <f>IF('P09'!$F48="nt","",'P09'!$F48)</f>
        <v>c</v>
      </c>
      <c r="L38" s="119" t="str">
        <f>IF('P10'!$F48="nt","",'P10'!$F48)</f>
        <v>c</v>
      </c>
      <c r="M38" s="119" t="str">
        <f>IF('P11'!$F48="nt","",'P11'!$F48)</f>
        <v>c</v>
      </c>
      <c r="N38" s="119" t="str">
        <f>IF('P12'!$F48="nt","",'P12'!$F48)</f>
        <v>c</v>
      </c>
      <c r="O38" s="119" t="str">
        <f>IF('P13'!$F48="nt","",'P13'!$F48)</f>
        <v>c</v>
      </c>
      <c r="P38" s="119" t="str">
        <f>IF('P14'!$F48="nt","",'P14'!$F48)</f>
        <v>c</v>
      </c>
      <c r="Q38" s="119" t="str">
        <f>IF('P15'!$F48="nt","",'P15'!$F48)</f>
        <v/>
      </c>
      <c r="R38" s="119" t="str">
        <f>IF('P16'!$F48="nt","",'P16'!$F48)</f>
        <v/>
      </c>
      <c r="S38" s="119" t="str">
        <f>IF('P17'!$F48="nt","",'P17'!$F48)</f>
        <v/>
      </c>
      <c r="T38" s="119" t="str">
        <f>IF('P18'!$F48="nt","",'P18'!$F48)</f>
        <v/>
      </c>
      <c r="U38" s="119" t="str">
        <f>IF('P19'!$F48="nt","",'P19'!$F48)</f>
        <v/>
      </c>
      <c r="V38" s="119" t="str">
        <f>IF('P20'!$F48="nt","",'P20'!$F48)</f>
        <v/>
      </c>
      <c r="W38" s="119" t="str">
        <f>IF('P21'!$F48="nt","",'P21'!$F48)</f>
        <v/>
      </c>
      <c r="X38" s="119" t="str">
        <f>IF('P22'!$F48="nt","",'P22'!$F48)</f>
        <v/>
      </c>
      <c r="Y38" s="119" t="str">
        <f>IF('P23'!$F48="nt","",'P23'!$F48)</f>
        <v/>
      </c>
      <c r="Z38" s="119" t="str">
        <f>IF('P24'!$F48="nt","",'P24'!$F48)</f>
        <v/>
      </c>
      <c r="AA38" s="119" t="str">
        <f>IF('P25'!$F48="nt","",'P25'!$F48)</f>
        <v/>
      </c>
    </row>
    <row r="39" spans="1:27" ht="13.8" x14ac:dyDescent="0.3">
      <c r="A39" s="121" t="s">
        <v>128</v>
      </c>
      <c r="B39" s="121" t="s">
        <v>119</v>
      </c>
      <c r="C39" s="119" t="str">
        <f>IF('P01'!$F49="nt","",'P01'!$F49)</f>
        <v>c</v>
      </c>
      <c r="D39" s="119" t="str">
        <f>IF('P02'!$F49="nt","",'P02'!$F49)</f>
        <v>na</v>
      </c>
      <c r="E39" s="119" t="str">
        <f>IF('P03'!$F49="nt","",'P03'!$F49)</f>
        <v>na</v>
      </c>
      <c r="F39" s="119" t="str">
        <f>IF('P04'!$F49="nt","",'P04'!$F49)</f>
        <v>c</v>
      </c>
      <c r="G39" s="119" t="str">
        <f>IF('P05'!$F49="nt","",'P05'!$F49)</f>
        <v>c</v>
      </c>
      <c r="H39" s="119" t="str">
        <f>IF('P06'!$F49="nt","",'P06'!$F49)</f>
        <v>c</v>
      </c>
      <c r="I39" s="119" t="str">
        <f>IF('P07'!$F49="nt","",'P07'!$F49)</f>
        <v>c</v>
      </c>
      <c r="J39" s="119" t="str">
        <f>IF('P08'!$F49="nt","",'P08'!$F49)</f>
        <v>na</v>
      </c>
      <c r="K39" s="119" t="str">
        <f>IF('P09'!$F49="nt","",'P09'!$F49)</f>
        <v>c</v>
      </c>
      <c r="L39" s="119" t="str">
        <f>IF('P10'!$F49="nt","",'P10'!$F49)</f>
        <v>c</v>
      </c>
      <c r="M39" s="119" t="str">
        <f>IF('P11'!$F49="nt","",'P11'!$F49)</f>
        <v>c</v>
      </c>
      <c r="N39" s="119" t="str">
        <f>IF('P12'!$F49="nt","",'P12'!$F49)</f>
        <v>c</v>
      </c>
      <c r="O39" s="119" t="str">
        <f>IF('P13'!$F49="nt","",'P13'!$F49)</f>
        <v>c</v>
      </c>
      <c r="P39" s="119" t="str">
        <f>IF('P14'!$F49="nt","",'P14'!$F49)</f>
        <v>c</v>
      </c>
      <c r="Q39" s="119" t="str">
        <f>IF('P15'!$F49="nt","",'P15'!$F49)</f>
        <v/>
      </c>
      <c r="R39" s="119" t="str">
        <f>IF('P16'!$F49="nt","",'P16'!$F49)</f>
        <v/>
      </c>
      <c r="S39" s="119" t="str">
        <f>IF('P17'!$F49="nt","",'P17'!$F49)</f>
        <v/>
      </c>
      <c r="T39" s="119" t="str">
        <f>IF('P18'!$F49="nt","",'P18'!$F49)</f>
        <v/>
      </c>
      <c r="U39" s="119" t="str">
        <f>IF('P19'!$F49="nt","",'P19'!$F49)</f>
        <v/>
      </c>
      <c r="V39" s="119" t="str">
        <f>IF('P20'!$F49="nt","",'P20'!$F49)</f>
        <v/>
      </c>
      <c r="W39" s="119" t="str">
        <f>IF('P21'!$F49="nt","",'P21'!$F49)</f>
        <v/>
      </c>
      <c r="X39" s="119" t="str">
        <f>IF('P22'!$F49="nt","",'P22'!$F49)</f>
        <v/>
      </c>
      <c r="Y39" s="119" t="str">
        <f>IF('P23'!$F49="nt","",'P23'!$F49)</f>
        <v/>
      </c>
      <c r="Z39" s="119" t="str">
        <f>IF('P24'!$F49="nt","",'P24'!$F49)</f>
        <v/>
      </c>
      <c r="AA39" s="119" t="str">
        <f>IF('P25'!$F49="nt","",'P25'!$F49)</f>
        <v/>
      </c>
    </row>
    <row r="40" spans="1:27" ht="13.8" x14ac:dyDescent="0.3">
      <c r="A40" s="121" t="s">
        <v>128</v>
      </c>
      <c r="B40" s="121" t="s">
        <v>125</v>
      </c>
      <c r="C40" s="119" t="str">
        <f>IF('P01'!$F50="nt","",'P01'!$F50)</f>
        <v>na</v>
      </c>
      <c r="D40" s="119" t="str">
        <f>IF('P02'!$F50="nt","",'P02'!$F50)</f>
        <v>na</v>
      </c>
      <c r="E40" s="119" t="str">
        <f>IF('P03'!$F50="nt","",'P03'!$F50)</f>
        <v>na</v>
      </c>
      <c r="F40" s="119" t="str">
        <f>IF('P04'!$F50="nt","",'P04'!$F50)</f>
        <v>na</v>
      </c>
      <c r="G40" s="119" t="str">
        <f>IF('P05'!$F50="nt","",'P05'!$F50)</f>
        <v>na</v>
      </c>
      <c r="H40" s="119" t="str">
        <f>IF('P06'!$F50="nt","",'P06'!$F50)</f>
        <v>na</v>
      </c>
      <c r="I40" s="119" t="str">
        <f>IF('P07'!$F50="nt","",'P07'!$F50)</f>
        <v>na</v>
      </c>
      <c r="J40" s="119" t="str">
        <f>IF('P08'!$F50="nt","",'P08'!$F50)</f>
        <v>na</v>
      </c>
      <c r="K40" s="119" t="str">
        <f>IF('P09'!$F50="nt","",'P09'!$F50)</f>
        <v>na</v>
      </c>
      <c r="L40" s="119" t="str">
        <f>IF('P10'!$F50="nt","",'P10'!$F50)</f>
        <v>na</v>
      </c>
      <c r="M40" s="119" t="str">
        <f>IF('P11'!$F50="nt","",'P11'!$F50)</f>
        <v>na</v>
      </c>
      <c r="N40" s="119" t="str">
        <f>IF('P12'!$F50="nt","",'P12'!$F50)</f>
        <v>na</v>
      </c>
      <c r="O40" s="119" t="str">
        <f>IF('P13'!$F50="nt","",'P13'!$F50)</f>
        <v>na</v>
      </c>
      <c r="P40" s="119" t="str">
        <f>IF('P14'!$F50="nt","",'P14'!$F50)</f>
        <v>na</v>
      </c>
      <c r="Q40" s="119" t="str">
        <f>IF('P15'!$F50="nt","",'P15'!$F50)</f>
        <v/>
      </c>
      <c r="R40" s="119" t="str">
        <f>IF('P16'!$F50="nt","",'P16'!$F50)</f>
        <v/>
      </c>
      <c r="S40" s="119" t="str">
        <f>IF('P17'!$F50="nt","",'P17'!$F50)</f>
        <v/>
      </c>
      <c r="T40" s="119" t="str">
        <f>IF('P18'!$F50="nt","",'P18'!$F50)</f>
        <v/>
      </c>
      <c r="U40" s="119" t="str">
        <f>IF('P19'!$F50="nt","",'P19'!$F50)</f>
        <v/>
      </c>
      <c r="V40" s="119" t="str">
        <f>IF('P20'!$F50="nt","",'P20'!$F50)</f>
        <v/>
      </c>
      <c r="W40" s="119" t="str">
        <f>IF('P21'!$F50="nt","",'P21'!$F50)</f>
        <v/>
      </c>
      <c r="X40" s="119" t="str">
        <f>IF('P22'!$F50="nt","",'P22'!$F50)</f>
        <v/>
      </c>
      <c r="Y40" s="119" t="str">
        <f>IF('P23'!$F50="nt","",'P23'!$F50)</f>
        <v/>
      </c>
      <c r="Z40" s="119" t="str">
        <f>IF('P24'!$F50="nt","",'P24'!$F50)</f>
        <v/>
      </c>
      <c r="AA40" s="119" t="str">
        <f>IF('P25'!$F50="nt","",'P25'!$F50)</f>
        <v/>
      </c>
    </row>
    <row r="41" spans="1:27" ht="13.8" x14ac:dyDescent="0.3">
      <c r="A41" s="121" t="s">
        <v>128</v>
      </c>
      <c r="B41" s="121" t="s">
        <v>126</v>
      </c>
      <c r="C41" s="119" t="str">
        <f>IF('P01'!$F51="nt","",'P01'!$F51)</f>
        <v>c</v>
      </c>
      <c r="D41" s="119" t="str">
        <f>IF('P02'!$F51="nt","",'P02'!$F51)</f>
        <v>na</v>
      </c>
      <c r="E41" s="119" t="str">
        <f>IF('P03'!$F51="nt","",'P03'!$F51)</f>
        <v>na</v>
      </c>
      <c r="F41" s="119" t="str">
        <f>IF('P04'!$F51="nt","",'P04'!$F51)</f>
        <v>c</v>
      </c>
      <c r="G41" s="119" t="str">
        <f>IF('P05'!$F51="nt","",'P05'!$F51)</f>
        <v>c</v>
      </c>
      <c r="H41" s="119" t="str">
        <f>IF('P06'!$F51="nt","",'P06'!$F51)</f>
        <v>c</v>
      </c>
      <c r="I41" s="119" t="str">
        <f>IF('P07'!$F51="nt","",'P07'!$F51)</f>
        <v>c</v>
      </c>
      <c r="J41" s="119" t="str">
        <f>IF('P08'!$F51="nt","",'P08'!$F51)</f>
        <v>na</v>
      </c>
      <c r="K41" s="119" t="str">
        <f>IF('P09'!$F51="nt","",'P09'!$F51)</f>
        <v>c</v>
      </c>
      <c r="L41" s="119" t="str">
        <f>IF('P10'!$F51="nt","",'P10'!$F51)</f>
        <v>c</v>
      </c>
      <c r="M41" s="119" t="str">
        <f>IF('P11'!$F51="nt","",'P11'!$F51)</f>
        <v>c</v>
      </c>
      <c r="N41" s="119" t="str">
        <f>IF('P12'!$F51="nt","",'P12'!$F51)</f>
        <v>c</v>
      </c>
      <c r="O41" s="119" t="str">
        <f>IF('P13'!$F51="nt","",'P13'!$F51)</f>
        <v>c</v>
      </c>
      <c r="P41" s="119" t="str">
        <f>IF('P14'!$F51="nt","",'P14'!$F51)</f>
        <v>c</v>
      </c>
      <c r="Q41" s="119" t="str">
        <f>IF('P15'!$F51="nt","",'P15'!$F51)</f>
        <v/>
      </c>
      <c r="R41" s="119" t="str">
        <f>IF('P16'!$F51="nt","",'P16'!$F51)</f>
        <v/>
      </c>
      <c r="S41" s="119" t="str">
        <f>IF('P17'!$F51="nt","",'P17'!$F51)</f>
        <v/>
      </c>
      <c r="T41" s="119" t="str">
        <f>IF('P18'!$F51="nt","",'P18'!$F51)</f>
        <v/>
      </c>
      <c r="U41" s="119" t="str">
        <f>IF('P19'!$F51="nt","",'P19'!$F51)</f>
        <v/>
      </c>
      <c r="V41" s="119" t="str">
        <f>IF('P20'!$F51="nt","",'P20'!$F51)</f>
        <v/>
      </c>
      <c r="W41" s="119" t="str">
        <f>IF('P21'!$F51="nt","",'P21'!$F51)</f>
        <v/>
      </c>
      <c r="X41" s="119" t="str">
        <f>IF('P22'!$F51="nt","",'P22'!$F51)</f>
        <v/>
      </c>
      <c r="Y41" s="119" t="str">
        <f>IF('P23'!$F51="nt","",'P23'!$F51)</f>
        <v/>
      </c>
      <c r="Z41" s="119" t="str">
        <f>IF('P24'!$F51="nt","",'P24'!$F51)</f>
        <v/>
      </c>
      <c r="AA41" s="119" t="str">
        <f>IF('P25'!$F51="nt","",'P25'!$F51)</f>
        <v/>
      </c>
    </row>
    <row r="42" spans="1:27" ht="13.8" x14ac:dyDescent="0.3">
      <c r="A42" s="121" t="s">
        <v>128</v>
      </c>
      <c r="B42" s="121" t="s">
        <v>127</v>
      </c>
      <c r="C42" s="119" t="str">
        <f>IF('P01'!$F52="nt","",'P01'!$F52)</f>
        <v>na</v>
      </c>
      <c r="D42" s="119" t="str">
        <f>IF('P02'!$F52="nt","",'P02'!$F52)</f>
        <v>na</v>
      </c>
      <c r="E42" s="119" t="str">
        <f>IF('P03'!$F52="nt","",'P03'!$F52)</f>
        <v>na</v>
      </c>
      <c r="F42" s="119" t="str">
        <f>IF('P04'!$F52="nt","",'P04'!$F52)</f>
        <v>na</v>
      </c>
      <c r="G42" s="119" t="str">
        <f>IF('P05'!$F52="nt","",'P05'!$F52)</f>
        <v>na</v>
      </c>
      <c r="H42" s="119" t="str">
        <f>IF('P06'!$F52="nt","",'P06'!$F52)</f>
        <v>na</v>
      </c>
      <c r="I42" s="119" t="str">
        <f>IF('P07'!$F52="nt","",'P07'!$F52)</f>
        <v>na</v>
      </c>
      <c r="J42" s="119" t="str">
        <f>IF('P08'!$F52="nt","",'P08'!$F52)</f>
        <v>na</v>
      </c>
      <c r="K42" s="119" t="str">
        <f>IF('P09'!$F52="nt","",'P09'!$F52)</f>
        <v>na</v>
      </c>
      <c r="L42" s="119" t="str">
        <f>IF('P10'!$F52="nt","",'P10'!$F52)</f>
        <v>na</v>
      </c>
      <c r="M42" s="119" t="str">
        <f>IF('P11'!$F52="nt","",'P11'!$F52)</f>
        <v>na</v>
      </c>
      <c r="N42" s="119" t="str">
        <f>IF('P12'!$F52="nt","",'P12'!$F52)</f>
        <v>na</v>
      </c>
      <c r="O42" s="119" t="str">
        <f>IF('P13'!$F52="nt","",'P13'!$F52)</f>
        <v>na</v>
      </c>
      <c r="P42" s="119" t="str">
        <f>IF('P14'!$F52="nt","",'P14'!$F52)</f>
        <v>na</v>
      </c>
      <c r="Q42" s="119" t="str">
        <f>IF('P15'!$F52="nt","",'P15'!$F52)</f>
        <v/>
      </c>
      <c r="R42" s="119" t="str">
        <f>IF('P16'!$F52="nt","",'P16'!$F52)</f>
        <v/>
      </c>
      <c r="S42" s="119" t="str">
        <f>IF('P17'!$F52="nt","",'P17'!$F52)</f>
        <v/>
      </c>
      <c r="T42" s="119" t="str">
        <f>IF('P18'!$F52="nt","",'P18'!$F52)</f>
        <v/>
      </c>
      <c r="U42" s="119" t="str">
        <f>IF('P19'!$F52="nt","",'P19'!$F52)</f>
        <v/>
      </c>
      <c r="V42" s="119" t="str">
        <f>IF('P20'!$F52="nt","",'P20'!$F52)</f>
        <v/>
      </c>
      <c r="W42" s="119" t="str">
        <f>IF('P21'!$F52="nt","",'P21'!$F52)</f>
        <v/>
      </c>
      <c r="X42" s="119" t="str">
        <f>IF('P22'!$F52="nt","",'P22'!$F52)</f>
        <v/>
      </c>
      <c r="Y42" s="119" t="str">
        <f>IF('P23'!$F52="nt","",'P23'!$F52)</f>
        <v/>
      </c>
      <c r="Z42" s="119" t="str">
        <f>IF('P24'!$F52="nt","",'P24'!$F52)</f>
        <v/>
      </c>
      <c r="AA42" s="119" t="str">
        <f>IF('P25'!$F52="nt","",'P25'!$F52)</f>
        <v/>
      </c>
    </row>
    <row r="43" spans="1:27" ht="13.8" x14ac:dyDescent="0.3">
      <c r="A43" s="121" t="s">
        <v>128</v>
      </c>
      <c r="B43" s="121" t="s">
        <v>116</v>
      </c>
      <c r="C43" s="119" t="str">
        <f>IF('P01'!$F53="nt","",'P01'!$F53)</f>
        <v>na</v>
      </c>
      <c r="D43" s="119" t="str">
        <f>IF('P02'!$F53="nt","",'P02'!$F53)</f>
        <v>na</v>
      </c>
      <c r="E43" s="119" t="str">
        <f>IF('P03'!$F53="nt","",'P03'!$F53)</f>
        <v>na</v>
      </c>
      <c r="F43" s="119" t="str">
        <f>IF('P04'!$F53="nt","",'P04'!$F53)</f>
        <v>na</v>
      </c>
      <c r="G43" s="119" t="str">
        <f>IF('P05'!$F53="nt","",'P05'!$F53)</f>
        <v>na</v>
      </c>
      <c r="H43" s="119" t="str">
        <f>IF('P06'!$F53="nt","",'P06'!$F53)</f>
        <v>na</v>
      </c>
      <c r="I43" s="119" t="str">
        <f>IF('P07'!$F53="nt","",'P07'!$F53)</f>
        <v>na</v>
      </c>
      <c r="J43" s="119" t="str">
        <f>IF('P08'!$F53="nt","",'P08'!$F53)</f>
        <v>na</v>
      </c>
      <c r="K43" s="119" t="str">
        <f>IF('P09'!$F53="nt","",'P09'!$F53)</f>
        <v>na</v>
      </c>
      <c r="L43" s="119" t="str">
        <f>IF('P10'!$F53="nt","",'P10'!$F53)</f>
        <v>na</v>
      </c>
      <c r="M43" s="119" t="str">
        <f>IF('P11'!$F53="nt","",'P11'!$F53)</f>
        <v>na</v>
      </c>
      <c r="N43" s="119" t="str">
        <f>IF('P12'!$F53="nt","",'P12'!$F53)</f>
        <v>na</v>
      </c>
      <c r="O43" s="119" t="str">
        <f>IF('P13'!$F53="nt","",'P13'!$F53)</f>
        <v>na</v>
      </c>
      <c r="P43" s="119" t="str">
        <f>IF('P14'!$F53="nt","",'P14'!$F53)</f>
        <v>na</v>
      </c>
      <c r="Q43" s="119" t="str">
        <f>IF('P15'!$F53="nt","",'P15'!$F53)</f>
        <v/>
      </c>
      <c r="R43" s="119" t="str">
        <f>IF('P16'!$F53="nt","",'P16'!$F53)</f>
        <v/>
      </c>
      <c r="S43" s="119" t="str">
        <f>IF('P17'!$F53="nt","",'P17'!$F53)</f>
        <v/>
      </c>
      <c r="T43" s="119" t="str">
        <f>IF('P18'!$F53="nt","",'P18'!$F53)</f>
        <v/>
      </c>
      <c r="U43" s="119" t="str">
        <f>IF('P19'!$F53="nt","",'P19'!$F53)</f>
        <v/>
      </c>
      <c r="V43" s="119" t="str">
        <f>IF('P20'!$F53="nt","",'P20'!$F53)</f>
        <v/>
      </c>
      <c r="W43" s="119" t="str">
        <f>IF('P21'!$F53="nt","",'P21'!$F53)</f>
        <v/>
      </c>
      <c r="X43" s="119" t="str">
        <f>IF('P22'!$F53="nt","",'P22'!$F53)</f>
        <v/>
      </c>
      <c r="Y43" s="119" t="str">
        <f>IF('P23'!$F53="nt","",'P23'!$F53)</f>
        <v/>
      </c>
      <c r="Z43" s="119" t="str">
        <f>IF('P24'!$F53="nt","",'P24'!$F53)</f>
        <v/>
      </c>
      <c r="AA43" s="119" t="str">
        <f>IF('P25'!$F53="nt","",'P25'!$F53)</f>
        <v/>
      </c>
    </row>
    <row r="44" spans="1:27" ht="13.8" x14ac:dyDescent="0.3">
      <c r="A44" s="121" t="s">
        <v>129</v>
      </c>
      <c r="B44" s="121" t="s">
        <v>119</v>
      </c>
      <c r="C44" s="119" t="str">
        <f>IF('P01'!$F54="nt","",'P01'!$F54)</f>
        <v>c</v>
      </c>
      <c r="D44" s="119" t="str">
        <f>IF('P02'!$F54="nt","",'P02'!$F54)</f>
        <v>c</v>
      </c>
      <c r="E44" s="119" t="str">
        <f>IF('P03'!$F54="nt","",'P03'!$F54)</f>
        <v>c</v>
      </c>
      <c r="F44" s="119" t="str">
        <f>IF('P04'!$F54="nt","",'P04'!$F54)</f>
        <v>c</v>
      </c>
      <c r="G44" s="119" t="str">
        <f>IF('P05'!$F54="nt","",'P05'!$F54)</f>
        <v>c</v>
      </c>
      <c r="H44" s="119" t="str">
        <f>IF('P06'!$F54="nt","",'P06'!$F54)</f>
        <v>c</v>
      </c>
      <c r="I44" s="119" t="str">
        <f>IF('P07'!$F54="nt","",'P07'!$F54)</f>
        <v>c</v>
      </c>
      <c r="J44" s="119" t="str">
        <f>IF('P08'!$F54="nt","",'P08'!$F54)</f>
        <v>c</v>
      </c>
      <c r="K44" s="119" t="str">
        <f>IF('P09'!$F54="nt","",'P09'!$F54)</f>
        <v>c</v>
      </c>
      <c r="L44" s="119" t="str">
        <f>IF('P10'!$F54="nt","",'P10'!$F54)</f>
        <v>c</v>
      </c>
      <c r="M44" s="119" t="str">
        <f>IF('P11'!$F54="nt","",'P11'!$F54)</f>
        <v>c</v>
      </c>
      <c r="N44" s="119" t="str">
        <f>IF('P12'!$F54="nt","",'P12'!$F54)</f>
        <v>c</v>
      </c>
      <c r="O44" s="119" t="str">
        <f>IF('P13'!$F54="nt","",'P13'!$F54)</f>
        <v>c</v>
      </c>
      <c r="P44" s="119" t="str">
        <f>IF('P14'!$F54="nt","",'P14'!$F54)</f>
        <v>c</v>
      </c>
      <c r="Q44" s="119" t="str">
        <f>IF('P15'!$F54="nt","",'P15'!$F54)</f>
        <v/>
      </c>
      <c r="R44" s="119" t="str">
        <f>IF('P16'!$F54="nt","",'P16'!$F54)</f>
        <v/>
      </c>
      <c r="S44" s="119" t="str">
        <f>IF('P17'!$F54="nt","",'P17'!$F54)</f>
        <v/>
      </c>
      <c r="T44" s="119" t="str">
        <f>IF('P18'!$F54="nt","",'P18'!$F54)</f>
        <v/>
      </c>
      <c r="U44" s="119" t="str">
        <f>IF('P19'!$F54="nt","",'P19'!$F54)</f>
        <v/>
      </c>
      <c r="V44" s="119" t="str">
        <f>IF('P20'!$F54="nt","",'P20'!$F54)</f>
        <v/>
      </c>
      <c r="W44" s="119" t="str">
        <f>IF('P21'!$F54="nt","",'P21'!$F54)</f>
        <v/>
      </c>
      <c r="X44" s="119" t="str">
        <f>IF('P22'!$F54="nt","",'P22'!$F54)</f>
        <v/>
      </c>
      <c r="Y44" s="119" t="str">
        <f>IF('P23'!$F54="nt","",'P23'!$F54)</f>
        <v/>
      </c>
      <c r="Z44" s="119" t="str">
        <f>IF('P24'!$F54="nt","",'P24'!$F54)</f>
        <v/>
      </c>
      <c r="AA44" s="119" t="str">
        <f>IF('P25'!$F54="nt","",'P25'!$F54)</f>
        <v/>
      </c>
    </row>
    <row r="45" spans="1:27" ht="13.8" x14ac:dyDescent="0.3">
      <c r="A45" s="121" t="s">
        <v>129</v>
      </c>
      <c r="B45" s="121" t="s">
        <v>125</v>
      </c>
      <c r="C45" s="119" t="str">
        <f>IF('P01'!$F55="nt","",'P01'!$F55)</f>
        <v>na</v>
      </c>
      <c r="D45" s="119" t="str">
        <f>IF('P02'!$F55="nt","",'P02'!$F55)</f>
        <v>na</v>
      </c>
      <c r="E45" s="119" t="str">
        <f>IF('P03'!$F55="nt","",'P03'!$F55)</f>
        <v>c</v>
      </c>
      <c r="F45" s="119" t="str">
        <f>IF('P04'!$F55="nt","",'P04'!$F55)</f>
        <v>na</v>
      </c>
      <c r="G45" s="119" t="str">
        <f>IF('P05'!$F55="nt","",'P05'!$F55)</f>
        <v>na</v>
      </c>
      <c r="H45" s="119" t="str">
        <f>IF('P06'!$F55="nt","",'P06'!$F55)</f>
        <v>na</v>
      </c>
      <c r="I45" s="119" t="str">
        <f>IF('P07'!$F55="nt","",'P07'!$F55)</f>
        <v>na</v>
      </c>
      <c r="J45" s="119" t="str">
        <f>IF('P08'!$F55="nt","",'P08'!$F55)</f>
        <v>na</v>
      </c>
      <c r="K45" s="119" t="str">
        <f>IF('P09'!$F55="nt","",'P09'!$F55)</f>
        <v>na</v>
      </c>
      <c r="L45" s="119" t="str">
        <f>IF('P10'!$F55="nt","",'P10'!$F55)</f>
        <v>na</v>
      </c>
      <c r="M45" s="119" t="str">
        <f>IF('P11'!$F55="nt","",'P11'!$F55)</f>
        <v>na</v>
      </c>
      <c r="N45" s="119" t="str">
        <f>IF('P12'!$F55="nt","",'P12'!$F55)</f>
        <v>na</v>
      </c>
      <c r="O45" s="119" t="str">
        <f>IF('P13'!$F55="nt","",'P13'!$F55)</f>
        <v>na</v>
      </c>
      <c r="P45" s="119" t="str">
        <f>IF('P14'!$F55="nt","",'P14'!$F55)</f>
        <v>na</v>
      </c>
      <c r="Q45" s="119" t="str">
        <f>IF('P15'!$F55="nt","",'P15'!$F55)</f>
        <v/>
      </c>
      <c r="R45" s="119" t="str">
        <f>IF('P16'!$F55="nt","",'P16'!$F55)</f>
        <v/>
      </c>
      <c r="S45" s="119" t="str">
        <f>IF('P17'!$F55="nt","",'P17'!$F55)</f>
        <v/>
      </c>
      <c r="T45" s="119" t="str">
        <f>IF('P18'!$F55="nt","",'P18'!$F55)</f>
        <v/>
      </c>
      <c r="U45" s="119" t="str">
        <f>IF('P19'!$F55="nt","",'P19'!$F55)</f>
        <v/>
      </c>
      <c r="V45" s="119" t="str">
        <f>IF('P20'!$F55="nt","",'P20'!$F55)</f>
        <v/>
      </c>
      <c r="W45" s="119" t="str">
        <f>IF('P21'!$F55="nt","",'P21'!$F55)</f>
        <v/>
      </c>
      <c r="X45" s="119" t="str">
        <f>IF('P22'!$F55="nt","",'P22'!$F55)</f>
        <v/>
      </c>
      <c r="Y45" s="119" t="str">
        <f>IF('P23'!$F55="nt","",'P23'!$F55)</f>
        <v/>
      </c>
      <c r="Z45" s="119" t="str">
        <f>IF('P24'!$F55="nt","",'P24'!$F55)</f>
        <v/>
      </c>
      <c r="AA45" s="119" t="str">
        <f>IF('P25'!$F55="nt","",'P25'!$F55)</f>
        <v/>
      </c>
    </row>
    <row r="46" spans="1:27" ht="13.8" x14ac:dyDescent="0.3">
      <c r="A46" s="121" t="s">
        <v>129</v>
      </c>
      <c r="B46" s="121" t="s">
        <v>126</v>
      </c>
      <c r="C46" s="119" t="str">
        <f>IF('P01'!$F56="nt","",'P01'!$F56)</f>
        <v>c</v>
      </c>
      <c r="D46" s="119" t="str">
        <f>IF('P02'!$F56="nt","",'P02'!$F56)</f>
        <v>c</v>
      </c>
      <c r="E46" s="119" t="str">
        <f>IF('P03'!$F56="nt","",'P03'!$F56)</f>
        <v>c</v>
      </c>
      <c r="F46" s="119" t="str">
        <f>IF('P04'!$F56="nt","",'P04'!$F56)</f>
        <v>c</v>
      </c>
      <c r="G46" s="119" t="str">
        <f>IF('P05'!$F56="nt","",'P05'!$F56)</f>
        <v>c</v>
      </c>
      <c r="H46" s="119" t="str">
        <f>IF('P06'!$F56="nt","",'P06'!$F56)</f>
        <v>c</v>
      </c>
      <c r="I46" s="119" t="str">
        <f>IF('P07'!$F56="nt","",'P07'!$F56)</f>
        <v>c</v>
      </c>
      <c r="J46" s="119" t="str">
        <f>IF('P08'!$F56="nt","",'P08'!$F56)</f>
        <v>c</v>
      </c>
      <c r="K46" s="119" t="str">
        <f>IF('P09'!$F56="nt","",'P09'!$F56)</f>
        <v>c</v>
      </c>
      <c r="L46" s="119" t="str">
        <f>IF('P10'!$F56="nt","",'P10'!$F56)</f>
        <v>c</v>
      </c>
      <c r="M46" s="119" t="str">
        <f>IF('P11'!$F56="nt","",'P11'!$F56)</f>
        <v>c</v>
      </c>
      <c r="N46" s="119" t="str">
        <f>IF('P12'!$F56="nt","",'P12'!$F56)</f>
        <v>c</v>
      </c>
      <c r="O46" s="119" t="str">
        <f>IF('P13'!$F56="nt","",'P13'!$F56)</f>
        <v>c</v>
      </c>
      <c r="P46" s="119" t="str">
        <f>IF('P14'!$F56="nt","",'P14'!$F56)</f>
        <v>c</v>
      </c>
      <c r="Q46" s="119" t="str">
        <f>IF('P15'!$F56="nt","",'P15'!$F56)</f>
        <v/>
      </c>
      <c r="R46" s="119" t="str">
        <f>IF('P16'!$F56="nt","",'P16'!$F56)</f>
        <v/>
      </c>
      <c r="S46" s="119" t="str">
        <f>IF('P17'!$F56="nt","",'P17'!$F56)</f>
        <v/>
      </c>
      <c r="T46" s="119" t="str">
        <f>IF('P18'!$F56="nt","",'P18'!$F56)</f>
        <v/>
      </c>
      <c r="U46" s="119" t="str">
        <f>IF('P19'!$F56="nt","",'P19'!$F56)</f>
        <v/>
      </c>
      <c r="V46" s="119" t="str">
        <f>IF('P20'!$F56="nt","",'P20'!$F56)</f>
        <v/>
      </c>
      <c r="W46" s="119" t="str">
        <f>IF('P21'!$F56="nt","",'P21'!$F56)</f>
        <v/>
      </c>
      <c r="X46" s="119" t="str">
        <f>IF('P22'!$F56="nt","",'P22'!$F56)</f>
        <v/>
      </c>
      <c r="Y46" s="119" t="str">
        <f>IF('P23'!$F56="nt","",'P23'!$F56)</f>
        <v/>
      </c>
      <c r="Z46" s="119" t="str">
        <f>IF('P24'!$F56="nt","",'P24'!$F56)</f>
        <v/>
      </c>
      <c r="AA46" s="119" t="str">
        <f>IF('P25'!$F56="nt","",'P25'!$F56)</f>
        <v/>
      </c>
    </row>
    <row r="47" spans="1:27" ht="13.8" x14ac:dyDescent="0.3">
      <c r="A47" s="121" t="s">
        <v>129</v>
      </c>
      <c r="B47" s="121" t="s">
        <v>127</v>
      </c>
      <c r="C47" s="119" t="str">
        <f>IF('P01'!$F57="nt","",'P01'!$F57)</f>
        <v>c</v>
      </c>
      <c r="D47" s="119" t="str">
        <f>IF('P02'!$F57="nt","",'P02'!$F57)</f>
        <v>c</v>
      </c>
      <c r="E47" s="119" t="str">
        <f>IF('P03'!$F57="nt","",'P03'!$F57)</f>
        <v>c</v>
      </c>
      <c r="F47" s="119" t="str">
        <f>IF('P04'!$F57="nt","",'P04'!$F57)</f>
        <v>c</v>
      </c>
      <c r="G47" s="119" t="str">
        <f>IF('P05'!$F57="nt","",'P05'!$F57)</f>
        <v>c</v>
      </c>
      <c r="H47" s="119" t="str">
        <f>IF('P06'!$F57="nt","",'P06'!$F57)</f>
        <v>c</v>
      </c>
      <c r="I47" s="119" t="str">
        <f>IF('P07'!$F57="nt","",'P07'!$F57)</f>
        <v>c</v>
      </c>
      <c r="J47" s="119" t="str">
        <f>IF('P08'!$F57="nt","",'P08'!$F57)</f>
        <v>c</v>
      </c>
      <c r="K47" s="119" t="str">
        <f>IF('P09'!$F57="nt","",'P09'!$F57)</f>
        <v>c</v>
      </c>
      <c r="L47" s="119" t="str">
        <f>IF('P10'!$F57="nt","",'P10'!$F57)</f>
        <v>c</v>
      </c>
      <c r="M47" s="119" t="str">
        <f>IF('P11'!$F57="nt","",'P11'!$F57)</f>
        <v>c</v>
      </c>
      <c r="N47" s="119" t="str">
        <f>IF('P12'!$F57="nt","",'P12'!$F57)</f>
        <v>c</v>
      </c>
      <c r="O47" s="119" t="str">
        <f>IF('P13'!$F57="nt","",'P13'!$F57)</f>
        <v>c</v>
      </c>
      <c r="P47" s="119" t="str">
        <f>IF('P14'!$F57="nt","",'P14'!$F57)</f>
        <v>c</v>
      </c>
      <c r="Q47" s="119" t="str">
        <f>IF('P15'!$F57="nt","",'P15'!$F57)</f>
        <v/>
      </c>
      <c r="R47" s="119" t="str">
        <f>IF('P16'!$F57="nt","",'P16'!$F57)</f>
        <v/>
      </c>
      <c r="S47" s="119" t="str">
        <f>IF('P17'!$F57="nt","",'P17'!$F57)</f>
        <v/>
      </c>
      <c r="T47" s="119" t="str">
        <f>IF('P18'!$F57="nt","",'P18'!$F57)</f>
        <v/>
      </c>
      <c r="U47" s="119" t="str">
        <f>IF('P19'!$F57="nt","",'P19'!$F57)</f>
        <v/>
      </c>
      <c r="V47" s="119" t="str">
        <f>IF('P20'!$F57="nt","",'P20'!$F57)</f>
        <v/>
      </c>
      <c r="W47" s="119" t="str">
        <f>IF('P21'!$F57="nt","",'P21'!$F57)</f>
        <v/>
      </c>
      <c r="X47" s="119" t="str">
        <f>IF('P22'!$F57="nt","",'P22'!$F57)</f>
        <v/>
      </c>
      <c r="Y47" s="119" t="str">
        <f>IF('P23'!$F57="nt","",'P23'!$F57)</f>
        <v/>
      </c>
      <c r="Z47" s="119" t="str">
        <f>IF('P24'!$F57="nt","",'P24'!$F57)</f>
        <v/>
      </c>
      <c r="AA47" s="119" t="str">
        <f>IF('P25'!$F57="nt","",'P25'!$F57)</f>
        <v/>
      </c>
    </row>
    <row r="48" spans="1:27" ht="13.8" x14ac:dyDescent="0.3">
      <c r="A48" s="121" t="s">
        <v>129</v>
      </c>
      <c r="B48" s="121" t="s">
        <v>116</v>
      </c>
      <c r="C48" s="119" t="str">
        <f>IF('P01'!$F58="nt","",'P01'!$F58)</f>
        <v>c</v>
      </c>
      <c r="D48" s="119" t="str">
        <f>IF('P02'!$F58="nt","",'P02'!$F58)</f>
        <v>c</v>
      </c>
      <c r="E48" s="119" t="str">
        <f>IF('P03'!$F58="nt","",'P03'!$F58)</f>
        <v>c</v>
      </c>
      <c r="F48" s="119" t="str">
        <f>IF('P04'!$F58="nt","",'P04'!$F58)</f>
        <v>c</v>
      </c>
      <c r="G48" s="119" t="str">
        <f>IF('P05'!$F58="nt","",'P05'!$F58)</f>
        <v>c</v>
      </c>
      <c r="H48" s="119" t="str">
        <f>IF('P06'!$F58="nt","",'P06'!$F58)</f>
        <v>c</v>
      </c>
      <c r="I48" s="119" t="str">
        <f>IF('P07'!$F58="nt","",'P07'!$F58)</f>
        <v>c</v>
      </c>
      <c r="J48" s="119" t="str">
        <f>IF('P08'!$F58="nt","",'P08'!$F58)</f>
        <v>c</v>
      </c>
      <c r="K48" s="119" t="str">
        <f>IF('P09'!$F58="nt","",'P09'!$F58)</f>
        <v>c</v>
      </c>
      <c r="L48" s="119" t="str">
        <f>IF('P10'!$F58="nt","",'P10'!$F58)</f>
        <v>c</v>
      </c>
      <c r="M48" s="119" t="str">
        <f>IF('P11'!$F58="nt","",'P11'!$F58)</f>
        <v>c</v>
      </c>
      <c r="N48" s="119" t="str">
        <f>IF('P12'!$F58="nt","",'P12'!$F58)</f>
        <v>c</v>
      </c>
      <c r="O48" s="119" t="str">
        <f>IF('P13'!$F58="nt","",'P13'!$F58)</f>
        <v>c</v>
      </c>
      <c r="P48" s="119" t="str">
        <f>IF('P14'!$F58="nt","",'P14'!$F58)</f>
        <v>c</v>
      </c>
      <c r="Q48" s="119" t="str">
        <f>IF('P15'!$F58="nt","",'P15'!$F58)</f>
        <v/>
      </c>
      <c r="R48" s="119" t="str">
        <f>IF('P16'!$F58="nt","",'P16'!$F58)</f>
        <v/>
      </c>
      <c r="S48" s="119" t="str">
        <f>IF('P17'!$F58="nt","",'P17'!$F58)</f>
        <v/>
      </c>
      <c r="T48" s="119" t="str">
        <f>IF('P18'!$F58="nt","",'P18'!$F58)</f>
        <v/>
      </c>
      <c r="U48" s="119" t="str">
        <f>IF('P19'!$F58="nt","",'P19'!$F58)</f>
        <v/>
      </c>
      <c r="V48" s="119" t="str">
        <f>IF('P20'!$F58="nt","",'P20'!$F58)</f>
        <v/>
      </c>
      <c r="W48" s="119" t="str">
        <f>IF('P21'!$F58="nt","",'P21'!$F58)</f>
        <v/>
      </c>
      <c r="X48" s="119" t="str">
        <f>IF('P22'!$F58="nt","",'P22'!$F58)</f>
        <v/>
      </c>
      <c r="Y48" s="119" t="str">
        <f>IF('P23'!$F58="nt","",'P23'!$F58)</f>
        <v/>
      </c>
      <c r="Z48" s="119" t="str">
        <f>IF('P24'!$F58="nt","",'P24'!$F58)</f>
        <v/>
      </c>
      <c r="AA48" s="119" t="str">
        <f>IF('P25'!$F58="nt","",'P25'!$F58)</f>
        <v/>
      </c>
    </row>
    <row r="49" spans="1:27" ht="13.8" x14ac:dyDescent="0.3">
      <c r="A49" s="121" t="s">
        <v>129</v>
      </c>
      <c r="B49" s="121" t="s">
        <v>118</v>
      </c>
      <c r="C49" s="119" t="str">
        <f>IF('P01'!$F59="nt","",'P01'!$F59)</f>
        <v>c</v>
      </c>
      <c r="D49" s="119" t="str">
        <f>IF('P02'!$F59="nt","",'P02'!$F59)</f>
        <v>c</v>
      </c>
      <c r="E49" s="119" t="str">
        <f>IF('P03'!$F59="nt","",'P03'!$F59)</f>
        <v>c</v>
      </c>
      <c r="F49" s="119" t="str">
        <f>IF('P04'!$F59="nt","",'P04'!$F59)</f>
        <v>c</v>
      </c>
      <c r="G49" s="119" t="str">
        <f>IF('P05'!$F59="nt","",'P05'!$F59)</f>
        <v>c</v>
      </c>
      <c r="H49" s="119" t="str">
        <f>IF('P06'!$F59="nt","",'P06'!$F59)</f>
        <v>c</v>
      </c>
      <c r="I49" s="119" t="str">
        <f>IF('P07'!$F59="nt","",'P07'!$F59)</f>
        <v>c</v>
      </c>
      <c r="J49" s="119" t="str">
        <f>IF('P08'!$F59="nt","",'P08'!$F59)</f>
        <v>c</v>
      </c>
      <c r="K49" s="119" t="str">
        <f>IF('P09'!$F59="nt","",'P09'!$F59)</f>
        <v>c</v>
      </c>
      <c r="L49" s="119" t="str">
        <f>IF('P10'!$F59="nt","",'P10'!$F59)</f>
        <v>c</v>
      </c>
      <c r="M49" s="119" t="str">
        <f>IF('P11'!$F59="nt","",'P11'!$F59)</f>
        <v>c</v>
      </c>
      <c r="N49" s="119" t="str">
        <f>IF('P12'!$F59="nt","",'P12'!$F59)</f>
        <v>c</v>
      </c>
      <c r="O49" s="119" t="str">
        <f>IF('P13'!$F59="nt","",'P13'!$F59)</f>
        <v>c</v>
      </c>
      <c r="P49" s="119" t="str">
        <f>IF('P14'!$F59="nt","",'P14'!$F59)</f>
        <v>c</v>
      </c>
      <c r="Q49" s="119" t="str">
        <f>IF('P15'!$F59="nt","",'P15'!$F59)</f>
        <v/>
      </c>
      <c r="R49" s="119" t="str">
        <f>IF('P16'!$F59="nt","",'P16'!$F59)</f>
        <v/>
      </c>
      <c r="S49" s="119" t="str">
        <f>IF('P17'!$F59="nt","",'P17'!$F59)</f>
        <v/>
      </c>
      <c r="T49" s="119" t="str">
        <f>IF('P18'!$F59="nt","",'P18'!$F59)</f>
        <v/>
      </c>
      <c r="U49" s="119" t="str">
        <f>IF('P19'!$F59="nt","",'P19'!$F59)</f>
        <v/>
      </c>
      <c r="V49" s="119" t="str">
        <f>IF('P20'!$F59="nt","",'P20'!$F59)</f>
        <v/>
      </c>
      <c r="W49" s="119" t="str">
        <f>IF('P21'!$F59="nt","",'P21'!$F59)</f>
        <v/>
      </c>
      <c r="X49" s="119" t="str">
        <f>IF('P22'!$F59="nt","",'P22'!$F59)</f>
        <v/>
      </c>
      <c r="Y49" s="119" t="str">
        <f>IF('P23'!$F59="nt","",'P23'!$F59)</f>
        <v/>
      </c>
      <c r="Z49" s="119" t="str">
        <f>IF('P24'!$F59="nt","",'P24'!$F59)</f>
        <v/>
      </c>
      <c r="AA49" s="119" t="str">
        <f>IF('P25'!$F59="nt","",'P25'!$F59)</f>
        <v/>
      </c>
    </row>
    <row r="50" spans="1:27" ht="13.8" x14ac:dyDescent="0.3">
      <c r="A50" s="121" t="s">
        <v>129</v>
      </c>
      <c r="B50" s="121" t="s">
        <v>128</v>
      </c>
      <c r="C50" s="119" t="str">
        <f>IF('P01'!$F60="nt","",'P01'!$F60)</f>
        <v>na</v>
      </c>
      <c r="D50" s="119" t="str">
        <f>IF('P02'!$F60="nt","",'P02'!$F60)</f>
        <v>na</v>
      </c>
      <c r="E50" s="119" t="str">
        <f>IF('P03'!$F60="nt","",'P03'!$F60)</f>
        <v>na</v>
      </c>
      <c r="F50" s="119" t="str">
        <f>IF('P04'!$F60="nt","",'P04'!$F60)</f>
        <v>na</v>
      </c>
      <c r="G50" s="119" t="str">
        <f>IF('P05'!$F60="nt","",'P05'!$F60)</f>
        <v>na</v>
      </c>
      <c r="H50" s="119" t="str">
        <f>IF('P06'!$F60="nt","",'P06'!$F60)</f>
        <v>na</v>
      </c>
      <c r="I50" s="119" t="str">
        <f>IF('P07'!$F60="nt","",'P07'!$F60)</f>
        <v>na</v>
      </c>
      <c r="J50" s="119" t="str">
        <f>IF('P08'!$F60="nt","",'P08'!$F60)</f>
        <v>na</v>
      </c>
      <c r="K50" s="119" t="str">
        <f>IF('P09'!$F60="nt","",'P09'!$F60)</f>
        <v>na</v>
      </c>
      <c r="L50" s="119" t="str">
        <f>IF('P10'!$F60="nt","",'P10'!$F60)</f>
        <v>na</v>
      </c>
      <c r="M50" s="119" t="str">
        <f>IF('P11'!$F60="nt","",'P11'!$F60)</f>
        <v>na</v>
      </c>
      <c r="N50" s="119" t="str">
        <f>IF('P12'!$F60="nt","",'P12'!$F60)</f>
        <v>na</v>
      </c>
      <c r="O50" s="119" t="str">
        <f>IF('P13'!$F60="nt","",'P13'!$F60)</f>
        <v>na</v>
      </c>
      <c r="P50" s="119" t="str">
        <f>IF('P14'!$F60="nt","",'P14'!$F60)</f>
        <v>na</v>
      </c>
      <c r="Q50" s="119" t="str">
        <f>IF('P15'!$F60="nt","",'P15'!$F60)</f>
        <v/>
      </c>
      <c r="R50" s="119" t="str">
        <f>IF('P16'!$F60="nt","",'P16'!$F60)</f>
        <v/>
      </c>
      <c r="S50" s="119" t="str">
        <f>IF('P17'!$F60="nt","",'P17'!$F60)</f>
        <v/>
      </c>
      <c r="T50" s="119" t="str">
        <f>IF('P18'!$F60="nt","",'P18'!$F60)</f>
        <v/>
      </c>
      <c r="U50" s="119" t="str">
        <f>IF('P19'!$F60="nt","",'P19'!$F60)</f>
        <v/>
      </c>
      <c r="V50" s="119" t="str">
        <f>IF('P20'!$F60="nt","",'P20'!$F60)</f>
        <v/>
      </c>
      <c r="W50" s="119" t="str">
        <f>IF('P21'!$F60="nt","",'P21'!$F60)</f>
        <v/>
      </c>
      <c r="X50" s="119" t="str">
        <f>IF('P22'!$F60="nt","",'P22'!$F60)</f>
        <v/>
      </c>
      <c r="Y50" s="119" t="str">
        <f>IF('P23'!$F60="nt","",'P23'!$F60)</f>
        <v/>
      </c>
      <c r="Z50" s="119" t="str">
        <f>IF('P24'!$F60="nt","",'P24'!$F60)</f>
        <v/>
      </c>
      <c r="AA50" s="119" t="str">
        <f>IF('P25'!$F60="nt","",'P25'!$F60)</f>
        <v/>
      </c>
    </row>
    <row r="51" spans="1:27" ht="13.8" x14ac:dyDescent="0.3">
      <c r="A51" s="121" t="s">
        <v>129</v>
      </c>
      <c r="B51" s="121" t="s">
        <v>129</v>
      </c>
      <c r="C51" s="119" t="str">
        <f>IF('P01'!$F61="nt","",'P01'!$F61)</f>
        <v>na</v>
      </c>
      <c r="D51" s="119" t="str">
        <f>IF('P02'!$F61="nt","",'P02'!$F61)</f>
        <v>na</v>
      </c>
      <c r="E51" s="119" t="str">
        <f>IF('P03'!$F61="nt","",'P03'!$F61)</f>
        <v>na</v>
      </c>
      <c r="F51" s="119" t="str">
        <f>IF('P04'!$F61="nt","",'P04'!$F61)</f>
        <v>na</v>
      </c>
      <c r="G51" s="119" t="str">
        <f>IF('P05'!$F61="nt","",'P05'!$F61)</f>
        <v>na</v>
      </c>
      <c r="H51" s="119" t="str">
        <f>IF('P06'!$F61="nt","",'P06'!$F61)</f>
        <v>na</v>
      </c>
      <c r="I51" s="119" t="str">
        <f>IF('P07'!$F61="nt","",'P07'!$F61)</f>
        <v>na</v>
      </c>
      <c r="J51" s="119" t="str">
        <f>IF('P08'!$F61="nt","",'P08'!$F61)</f>
        <v>na</v>
      </c>
      <c r="K51" s="119" t="str">
        <f>IF('P09'!$F61="nt","",'P09'!$F61)</f>
        <v>na</v>
      </c>
      <c r="L51" s="119" t="str">
        <f>IF('P10'!$F61="nt","",'P10'!$F61)</f>
        <v>na</v>
      </c>
      <c r="M51" s="119" t="str">
        <f>IF('P11'!$F61="nt","",'P11'!$F61)</f>
        <v>na</v>
      </c>
      <c r="N51" s="119" t="str">
        <f>IF('P12'!$F61="nt","",'P12'!$F61)</f>
        <v>na</v>
      </c>
      <c r="O51" s="119" t="str">
        <f>IF('P13'!$F61="nt","",'P13'!$F61)</f>
        <v>na</v>
      </c>
      <c r="P51" s="119" t="str">
        <f>IF('P14'!$F61="nt","",'P14'!$F61)</f>
        <v>na</v>
      </c>
      <c r="Q51" s="119" t="str">
        <f>IF('P15'!$F61="nt","",'P15'!$F61)</f>
        <v/>
      </c>
      <c r="R51" s="119" t="str">
        <f>IF('P16'!$F61="nt","",'P16'!$F61)</f>
        <v/>
      </c>
      <c r="S51" s="119" t="str">
        <f>IF('P17'!$F61="nt","",'P17'!$F61)</f>
        <v/>
      </c>
      <c r="T51" s="119" t="str">
        <f>IF('P18'!$F61="nt","",'P18'!$F61)</f>
        <v/>
      </c>
      <c r="U51" s="119" t="str">
        <f>IF('P19'!$F61="nt","",'P19'!$F61)</f>
        <v/>
      </c>
      <c r="V51" s="119" t="str">
        <f>IF('P20'!$F61="nt","",'P20'!$F61)</f>
        <v/>
      </c>
      <c r="W51" s="119" t="str">
        <f>IF('P21'!$F61="nt","",'P21'!$F61)</f>
        <v/>
      </c>
      <c r="X51" s="119" t="str">
        <f>IF('P22'!$F61="nt","",'P22'!$F61)</f>
        <v/>
      </c>
      <c r="Y51" s="119" t="str">
        <f>IF('P23'!$F61="nt","",'P23'!$F61)</f>
        <v/>
      </c>
      <c r="Z51" s="119" t="str">
        <f>IF('P24'!$F61="nt","",'P24'!$F61)</f>
        <v/>
      </c>
      <c r="AA51" s="119" t="str">
        <f>IF('P25'!$F61="nt","",'P25'!$F61)</f>
        <v/>
      </c>
    </row>
    <row r="52" spans="1:27" ht="13.8" x14ac:dyDescent="0.3">
      <c r="A52" s="121" t="s">
        <v>129</v>
      </c>
      <c r="B52" s="121" t="s">
        <v>130</v>
      </c>
      <c r="C52" s="119" t="str">
        <f>IF('P01'!$F62="nt","",'P01'!$F62)</f>
        <v>c</v>
      </c>
      <c r="D52" s="119" t="str">
        <f>IF('P02'!$F62="nt","",'P02'!$F62)</f>
        <v>c</v>
      </c>
      <c r="E52" s="119" t="str">
        <f>IF('P03'!$F62="nt","",'P03'!$F62)</f>
        <v>c</v>
      </c>
      <c r="F52" s="119" t="str">
        <f>IF('P04'!$F62="nt","",'P04'!$F62)</f>
        <v>c</v>
      </c>
      <c r="G52" s="119" t="str">
        <f>IF('P05'!$F62="nt","",'P05'!$F62)</f>
        <v>c</v>
      </c>
      <c r="H52" s="119" t="str">
        <f>IF('P06'!$F62="nt","",'P06'!$F62)</f>
        <v>c</v>
      </c>
      <c r="I52" s="119" t="str">
        <f>IF('P07'!$F62="nt","",'P07'!$F62)</f>
        <v>c</v>
      </c>
      <c r="J52" s="119" t="str">
        <f>IF('P08'!$F62="nt","",'P08'!$F62)</f>
        <v>c</v>
      </c>
      <c r="K52" s="119" t="str">
        <f>IF('P09'!$F62="nt","",'P09'!$F62)</f>
        <v>c</v>
      </c>
      <c r="L52" s="119" t="str">
        <f>IF('P10'!$F62="nt","",'P10'!$F62)</f>
        <v>c</v>
      </c>
      <c r="M52" s="119" t="str">
        <f>IF('P11'!$F62="nt","",'P11'!$F62)</f>
        <v>c</v>
      </c>
      <c r="N52" s="119" t="str">
        <f>IF('P12'!$F62="nt","",'P12'!$F62)</f>
        <v>c</v>
      </c>
      <c r="O52" s="119" t="str">
        <f>IF('P13'!$F62="nt","",'P13'!$F62)</f>
        <v>c</v>
      </c>
      <c r="P52" s="119" t="str">
        <f>IF('P14'!$F62="nt","",'P14'!$F62)</f>
        <v>c</v>
      </c>
      <c r="Q52" s="119" t="str">
        <f>IF('P15'!$F62="nt","",'P15'!$F62)</f>
        <v/>
      </c>
      <c r="R52" s="119" t="str">
        <f>IF('P16'!$F62="nt","",'P16'!$F62)</f>
        <v/>
      </c>
      <c r="S52" s="119" t="str">
        <f>IF('P17'!$F62="nt","",'P17'!$F62)</f>
        <v/>
      </c>
      <c r="T52" s="119" t="str">
        <f>IF('P18'!$F62="nt","",'P18'!$F62)</f>
        <v/>
      </c>
      <c r="U52" s="119" t="str">
        <f>IF('P19'!$F62="nt","",'P19'!$F62)</f>
        <v/>
      </c>
      <c r="V52" s="119" t="str">
        <f>IF('P20'!$F62="nt","",'P20'!$F62)</f>
        <v/>
      </c>
      <c r="W52" s="119" t="str">
        <f>IF('P21'!$F62="nt","",'P21'!$F62)</f>
        <v/>
      </c>
      <c r="X52" s="119" t="str">
        <f>IF('P22'!$F62="nt","",'P22'!$F62)</f>
        <v/>
      </c>
      <c r="Y52" s="119" t="str">
        <f>IF('P23'!$F62="nt","",'P23'!$F62)</f>
        <v/>
      </c>
      <c r="Z52" s="119" t="str">
        <f>IF('P24'!$F62="nt","",'P24'!$F62)</f>
        <v/>
      </c>
      <c r="AA52" s="119" t="str">
        <f>IF('P25'!$F62="nt","",'P25'!$F62)</f>
        <v/>
      </c>
    </row>
    <row r="53" spans="1:27" ht="13.8" x14ac:dyDescent="0.3">
      <c r="A53" s="121" t="s">
        <v>129</v>
      </c>
      <c r="B53" s="121" t="s">
        <v>131</v>
      </c>
      <c r="C53" s="119" t="str">
        <f>IF('P01'!$F63="nt","",'P01'!$F63)</f>
        <v>na</v>
      </c>
      <c r="D53" s="119" t="str">
        <f>IF('P02'!$F63="nt","",'P02'!$F63)</f>
        <v>na</v>
      </c>
      <c r="E53" s="119" t="str">
        <f>IF('P03'!$F63="nt","",'P03'!$F63)</f>
        <v>na</v>
      </c>
      <c r="F53" s="119" t="str">
        <f>IF('P04'!$F63="nt","",'P04'!$F63)</f>
        <v>na</v>
      </c>
      <c r="G53" s="119" t="str">
        <f>IF('P05'!$F63="nt","",'P05'!$F63)</f>
        <v>na</v>
      </c>
      <c r="H53" s="119" t="str">
        <f>IF('P06'!$F63="nt","",'P06'!$F63)</f>
        <v>na</v>
      </c>
      <c r="I53" s="119" t="str">
        <f>IF('P07'!$F63="nt","",'P07'!$F63)</f>
        <v>na</v>
      </c>
      <c r="J53" s="119" t="str">
        <f>IF('P08'!$F63="nt","",'P08'!$F63)</f>
        <v>na</v>
      </c>
      <c r="K53" s="119" t="str">
        <f>IF('P09'!$F63="nt","",'P09'!$F63)</f>
        <v>na</v>
      </c>
      <c r="L53" s="119" t="str">
        <f>IF('P10'!$F63="nt","",'P10'!$F63)</f>
        <v>na</v>
      </c>
      <c r="M53" s="119" t="str">
        <f>IF('P11'!$F63="nt","",'P11'!$F63)</f>
        <v>na</v>
      </c>
      <c r="N53" s="119" t="str">
        <f>IF('P12'!$F63="nt","",'P12'!$F63)</f>
        <v>na</v>
      </c>
      <c r="O53" s="119" t="str">
        <f>IF('P13'!$F63="nt","",'P13'!$F63)</f>
        <v>na</v>
      </c>
      <c r="P53" s="119" t="str">
        <f>IF('P14'!$F63="nt","",'P14'!$F63)</f>
        <v>na</v>
      </c>
      <c r="Q53" s="119" t="str">
        <f>IF('P15'!$F63="nt","",'P15'!$F63)</f>
        <v/>
      </c>
      <c r="R53" s="119" t="str">
        <f>IF('P16'!$F63="nt","",'P16'!$F63)</f>
        <v/>
      </c>
      <c r="S53" s="119" t="str">
        <f>IF('P17'!$F63="nt","",'P17'!$F63)</f>
        <v/>
      </c>
      <c r="T53" s="119" t="str">
        <f>IF('P18'!$F63="nt","",'P18'!$F63)</f>
        <v/>
      </c>
      <c r="U53" s="119" t="str">
        <f>IF('P19'!$F63="nt","",'P19'!$F63)</f>
        <v/>
      </c>
      <c r="V53" s="119" t="str">
        <f>IF('P20'!$F63="nt","",'P20'!$F63)</f>
        <v/>
      </c>
      <c r="W53" s="119" t="str">
        <f>IF('P21'!$F63="nt","",'P21'!$F63)</f>
        <v/>
      </c>
      <c r="X53" s="119" t="str">
        <f>IF('P22'!$F63="nt","",'P22'!$F63)</f>
        <v/>
      </c>
      <c r="Y53" s="119" t="str">
        <f>IF('P23'!$F63="nt","",'P23'!$F63)</f>
        <v/>
      </c>
      <c r="Z53" s="119" t="str">
        <f>IF('P24'!$F63="nt","",'P24'!$F63)</f>
        <v/>
      </c>
      <c r="AA53" s="119" t="str">
        <f>IF('P25'!$F63="nt","",'P25'!$F63)</f>
        <v/>
      </c>
    </row>
    <row r="54" spans="1:27" ht="13.8" x14ac:dyDescent="0.3">
      <c r="A54" s="121" t="s">
        <v>130</v>
      </c>
      <c r="B54" s="121" t="s">
        <v>119</v>
      </c>
      <c r="C54" s="119" t="str">
        <f>IF('P01'!$F64="nt","",'P01'!$F64)</f>
        <v>c</v>
      </c>
      <c r="D54" s="119" t="str">
        <f>IF('P02'!$F64="nt","",'P02'!$F64)</f>
        <v>c</v>
      </c>
      <c r="E54" s="119" t="str">
        <f>IF('P03'!$F64="nt","",'P03'!$F64)</f>
        <v>c</v>
      </c>
      <c r="F54" s="119" t="str">
        <f>IF('P04'!$F64="nt","",'P04'!$F64)</f>
        <v>c</v>
      </c>
      <c r="G54" s="119" t="str">
        <f>IF('P05'!$F64="nt","",'P05'!$F64)</f>
        <v>c</v>
      </c>
      <c r="H54" s="119" t="str">
        <f>IF('P06'!$F64="nt","",'P06'!$F64)</f>
        <v>c</v>
      </c>
      <c r="I54" s="119" t="str">
        <f>IF('P07'!$F64="nt","",'P07'!$F64)</f>
        <v>c</v>
      </c>
      <c r="J54" s="119" t="str">
        <f>IF('P08'!$F64="nt","",'P08'!$F64)</f>
        <v>c</v>
      </c>
      <c r="K54" s="119" t="str">
        <f>IF('P09'!$F64="nt","",'P09'!$F64)</f>
        <v>c</v>
      </c>
      <c r="L54" s="119" t="str">
        <f>IF('P10'!$F64="nt","",'P10'!$F64)</f>
        <v>c</v>
      </c>
      <c r="M54" s="119" t="str">
        <f>IF('P11'!$F64="nt","",'P11'!$F64)</f>
        <v>c</v>
      </c>
      <c r="N54" s="119" t="str">
        <f>IF('P12'!$F64="nt","",'P12'!$F64)</f>
        <v>c</v>
      </c>
      <c r="O54" s="119" t="str">
        <f>IF('P13'!$F64="nt","",'P13'!$F64)</f>
        <v>c</v>
      </c>
      <c r="P54" s="119" t="str">
        <f>IF('P14'!$F64="nt","",'P14'!$F64)</f>
        <v>c</v>
      </c>
      <c r="Q54" s="119" t="str">
        <f>IF('P15'!$F64="nt","",'P15'!$F64)</f>
        <v/>
      </c>
      <c r="R54" s="119" t="str">
        <f>IF('P16'!$F64="nt","",'P16'!$F64)</f>
        <v/>
      </c>
      <c r="S54" s="119" t="str">
        <f>IF('P17'!$F64="nt","",'P17'!$F64)</f>
        <v/>
      </c>
      <c r="T54" s="119" t="str">
        <f>IF('P18'!$F64="nt","",'P18'!$F64)</f>
        <v/>
      </c>
      <c r="U54" s="119" t="str">
        <f>IF('P19'!$F64="nt","",'P19'!$F64)</f>
        <v/>
      </c>
      <c r="V54" s="119" t="str">
        <f>IF('P20'!$F64="nt","",'P20'!$F64)</f>
        <v/>
      </c>
      <c r="W54" s="119" t="str">
        <f>IF('P21'!$F64="nt","",'P21'!$F64)</f>
        <v/>
      </c>
      <c r="X54" s="119" t="str">
        <f>IF('P22'!$F64="nt","",'P22'!$F64)</f>
        <v/>
      </c>
      <c r="Y54" s="119" t="str">
        <f>IF('P23'!$F64="nt","",'P23'!$F64)</f>
        <v/>
      </c>
      <c r="Z54" s="119" t="str">
        <f>IF('P24'!$F64="nt","",'P24'!$F64)</f>
        <v/>
      </c>
      <c r="AA54" s="119" t="str">
        <f>IF('P25'!$F64="nt","",'P25'!$F64)</f>
        <v/>
      </c>
    </row>
    <row r="55" spans="1:27" ht="13.8" x14ac:dyDescent="0.3">
      <c r="A55" s="121" t="s">
        <v>130</v>
      </c>
      <c r="B55" s="121" t="s">
        <v>125</v>
      </c>
      <c r="C55" s="119" t="str">
        <f>IF('P01'!$F65="nt","",'P01'!$F65)</f>
        <v>c</v>
      </c>
      <c r="D55" s="119" t="str">
        <f>IF('P02'!$F65="nt","",'P02'!$F65)</f>
        <v>c</v>
      </c>
      <c r="E55" s="119" t="str">
        <f>IF('P03'!$F65="nt","",'P03'!$F65)</f>
        <v>c</v>
      </c>
      <c r="F55" s="119" t="str">
        <f>IF('P04'!$F65="nt","",'P04'!$F65)</f>
        <v>c</v>
      </c>
      <c r="G55" s="119" t="str">
        <f>IF('P05'!$F65="nt","",'P05'!$F65)</f>
        <v>c</v>
      </c>
      <c r="H55" s="119" t="str">
        <f>IF('P06'!$F65="nt","",'P06'!$F65)</f>
        <v>c</v>
      </c>
      <c r="I55" s="119" t="str">
        <f>IF('P07'!$F65="nt","",'P07'!$F65)</f>
        <v>c</v>
      </c>
      <c r="J55" s="119" t="str">
        <f>IF('P08'!$F65="nt","",'P08'!$F65)</f>
        <v>c</v>
      </c>
      <c r="K55" s="119" t="str">
        <f>IF('P09'!$F65="nt","",'P09'!$F65)</f>
        <v>c</v>
      </c>
      <c r="L55" s="119" t="str">
        <f>IF('P10'!$F65="nt","",'P10'!$F65)</f>
        <v>c</v>
      </c>
      <c r="M55" s="119" t="str">
        <f>IF('P11'!$F65="nt","",'P11'!$F65)</f>
        <v>c</v>
      </c>
      <c r="N55" s="119" t="str">
        <f>IF('P12'!$F65="nt","",'P12'!$F65)</f>
        <v>c</v>
      </c>
      <c r="O55" s="119" t="str">
        <f>IF('P13'!$F65="nt","",'P13'!$F65)</f>
        <v>c</v>
      </c>
      <c r="P55" s="119" t="str">
        <f>IF('P14'!$F65="nt","",'P14'!$F65)</f>
        <v>c</v>
      </c>
      <c r="Q55" s="119" t="str">
        <f>IF('P15'!$F65="nt","",'P15'!$F65)</f>
        <v/>
      </c>
      <c r="R55" s="119" t="str">
        <f>IF('P16'!$F65="nt","",'P16'!$F65)</f>
        <v/>
      </c>
      <c r="S55" s="119" t="str">
        <f>IF('P17'!$F65="nt","",'P17'!$F65)</f>
        <v/>
      </c>
      <c r="T55" s="119" t="str">
        <f>IF('P18'!$F65="nt","",'P18'!$F65)</f>
        <v/>
      </c>
      <c r="U55" s="119" t="str">
        <f>IF('P19'!$F65="nt","",'P19'!$F65)</f>
        <v/>
      </c>
      <c r="V55" s="119" t="str">
        <f>IF('P20'!$F65="nt","",'P20'!$F65)</f>
        <v/>
      </c>
      <c r="W55" s="119" t="str">
        <f>IF('P21'!$F65="nt","",'P21'!$F65)</f>
        <v/>
      </c>
      <c r="X55" s="119" t="str">
        <f>IF('P22'!$F65="nt","",'P22'!$F65)</f>
        <v/>
      </c>
      <c r="Y55" s="119" t="str">
        <f>IF('P23'!$F65="nt","",'P23'!$F65)</f>
        <v/>
      </c>
      <c r="Z55" s="119" t="str">
        <f>IF('P24'!$F65="nt","",'P24'!$F65)</f>
        <v/>
      </c>
      <c r="AA55" s="119" t="str">
        <f>IF('P25'!$F65="nt","",'P25'!$F65)</f>
        <v/>
      </c>
    </row>
    <row r="56" spans="1:27" ht="13.8" x14ac:dyDescent="0.3">
      <c r="A56" s="121" t="s">
        <v>130</v>
      </c>
      <c r="B56" s="121" t="s">
        <v>126</v>
      </c>
      <c r="C56" s="119" t="str">
        <f>IF('P01'!$F66="nt","",'P01'!$F66)</f>
        <v>c</v>
      </c>
      <c r="D56" s="119" t="str">
        <f>IF('P02'!$F66="nt","",'P02'!$F66)</f>
        <v>c</v>
      </c>
      <c r="E56" s="119" t="str">
        <f>IF('P03'!$F66="nt","",'P03'!$F66)</f>
        <v>c</v>
      </c>
      <c r="F56" s="119" t="str">
        <f>IF('P04'!$F66="nt","",'P04'!$F66)</f>
        <v>c</v>
      </c>
      <c r="G56" s="119" t="str">
        <f>IF('P05'!$F66="nt","",'P05'!$F66)</f>
        <v>c</v>
      </c>
      <c r="H56" s="119" t="str">
        <f>IF('P06'!$F66="nt","",'P06'!$F66)</f>
        <v>c</v>
      </c>
      <c r="I56" s="119" t="str">
        <f>IF('P07'!$F66="nt","",'P07'!$F66)</f>
        <v>c</v>
      </c>
      <c r="J56" s="119" t="str">
        <f>IF('P08'!$F66="nt","",'P08'!$F66)</f>
        <v>c</v>
      </c>
      <c r="K56" s="119" t="str">
        <f>IF('P09'!$F66="nt","",'P09'!$F66)</f>
        <v>c</v>
      </c>
      <c r="L56" s="119" t="str">
        <f>IF('P10'!$F66="nt","",'P10'!$F66)</f>
        <v>c</v>
      </c>
      <c r="M56" s="119" t="str">
        <f>IF('P11'!$F66="nt","",'P11'!$F66)</f>
        <v>c</v>
      </c>
      <c r="N56" s="119" t="str">
        <f>IF('P12'!$F66="nt","",'P12'!$F66)</f>
        <v>c</v>
      </c>
      <c r="O56" s="119" t="str">
        <f>IF('P13'!$F66="nt","",'P13'!$F66)</f>
        <v>c</v>
      </c>
      <c r="P56" s="119" t="str">
        <f>IF('P14'!$F66="nt","",'P14'!$F66)</f>
        <v>c</v>
      </c>
      <c r="Q56" s="119" t="str">
        <f>IF('P15'!$F66="nt","",'P15'!$F66)</f>
        <v/>
      </c>
      <c r="R56" s="119" t="str">
        <f>IF('P16'!$F66="nt","",'P16'!$F66)</f>
        <v/>
      </c>
      <c r="S56" s="119" t="str">
        <f>IF('P17'!$F66="nt","",'P17'!$F66)</f>
        <v/>
      </c>
      <c r="T56" s="119" t="str">
        <f>IF('P18'!$F66="nt","",'P18'!$F66)</f>
        <v/>
      </c>
      <c r="U56" s="119" t="str">
        <f>IF('P19'!$F66="nt","",'P19'!$F66)</f>
        <v/>
      </c>
      <c r="V56" s="119" t="str">
        <f>IF('P20'!$F66="nt","",'P20'!$F66)</f>
        <v/>
      </c>
      <c r="W56" s="119" t="str">
        <f>IF('P21'!$F66="nt","",'P21'!$F66)</f>
        <v/>
      </c>
      <c r="X56" s="119" t="str">
        <f>IF('P22'!$F66="nt","",'P22'!$F66)</f>
        <v/>
      </c>
      <c r="Y56" s="119" t="str">
        <f>IF('P23'!$F66="nt","",'P23'!$F66)</f>
        <v/>
      </c>
      <c r="Z56" s="119" t="str">
        <f>IF('P24'!$F66="nt","",'P24'!$F66)</f>
        <v/>
      </c>
      <c r="AA56" s="119" t="str">
        <f>IF('P25'!$F66="nt","",'P25'!$F66)</f>
        <v/>
      </c>
    </row>
    <row r="57" spans="1:27" ht="13.8" x14ac:dyDescent="0.3">
      <c r="A57" s="121" t="s">
        <v>130</v>
      </c>
      <c r="B57" s="121" t="s">
        <v>127</v>
      </c>
      <c r="C57" s="119" t="str">
        <f>IF('P01'!$F67="nt","",'P01'!$F67)</f>
        <v>na</v>
      </c>
      <c r="D57" s="119" t="str">
        <f>IF('P02'!$F67="nt","",'P02'!$F67)</f>
        <v>na</v>
      </c>
      <c r="E57" s="119" t="str">
        <f>IF('P03'!$F67="nt","",'P03'!$F67)</f>
        <v>na</v>
      </c>
      <c r="F57" s="119" t="str">
        <f>IF('P04'!$F67="nt","",'P04'!$F67)</f>
        <v>na</v>
      </c>
      <c r="G57" s="119" t="str">
        <f>IF('P05'!$F67="nt","",'P05'!$F67)</f>
        <v>na</v>
      </c>
      <c r="H57" s="119" t="str">
        <f>IF('P06'!$F67="nt","",'P06'!$F67)</f>
        <v>na</v>
      </c>
      <c r="I57" s="119" t="str">
        <f>IF('P07'!$F67="nt","",'P07'!$F67)</f>
        <v>na</v>
      </c>
      <c r="J57" s="119" t="str">
        <f>IF('P08'!$F67="nt","",'P08'!$F67)</f>
        <v>na</v>
      </c>
      <c r="K57" s="119" t="str">
        <f>IF('P09'!$F67="nt","",'P09'!$F67)</f>
        <v>na</v>
      </c>
      <c r="L57" s="119" t="str">
        <f>IF('P10'!$F67="nt","",'P10'!$F67)</f>
        <v>na</v>
      </c>
      <c r="M57" s="119" t="str">
        <f>IF('P11'!$F67="nt","",'P11'!$F67)</f>
        <v>na</v>
      </c>
      <c r="N57" s="119" t="str">
        <f>IF('P12'!$F67="nt","",'P12'!$F67)</f>
        <v>na</v>
      </c>
      <c r="O57" s="119" t="str">
        <f>IF('P13'!$F67="nt","",'P13'!$F67)</f>
        <v>na</v>
      </c>
      <c r="P57" s="119" t="str">
        <f>IF('P14'!$F67="nt","",'P14'!$F67)</f>
        <v>na</v>
      </c>
      <c r="Q57" s="119" t="str">
        <f>IF('P15'!$F67="nt","",'P15'!$F67)</f>
        <v/>
      </c>
      <c r="R57" s="119" t="str">
        <f>IF('P16'!$F67="nt","",'P16'!$F67)</f>
        <v/>
      </c>
      <c r="S57" s="119" t="str">
        <f>IF('P17'!$F67="nt","",'P17'!$F67)</f>
        <v/>
      </c>
      <c r="T57" s="119" t="str">
        <f>IF('P18'!$F67="nt","",'P18'!$F67)</f>
        <v/>
      </c>
      <c r="U57" s="119" t="str">
        <f>IF('P19'!$F67="nt","",'P19'!$F67)</f>
        <v/>
      </c>
      <c r="V57" s="119" t="str">
        <f>IF('P20'!$F67="nt","",'P20'!$F67)</f>
        <v/>
      </c>
      <c r="W57" s="119" t="str">
        <f>IF('P21'!$F67="nt","",'P21'!$F67)</f>
        <v/>
      </c>
      <c r="X57" s="119" t="str">
        <f>IF('P22'!$F67="nt","",'P22'!$F67)</f>
        <v/>
      </c>
      <c r="Y57" s="119" t="str">
        <f>IF('P23'!$F67="nt","",'P23'!$F67)</f>
        <v/>
      </c>
      <c r="Z57" s="119" t="str">
        <f>IF('P24'!$F67="nt","",'P24'!$F67)</f>
        <v/>
      </c>
      <c r="AA57" s="119" t="str">
        <f>IF('P25'!$F67="nt","",'P25'!$F67)</f>
        <v/>
      </c>
    </row>
    <row r="58" spans="1:27" ht="13.8" x14ac:dyDescent="0.3">
      <c r="A58" s="121" t="s">
        <v>131</v>
      </c>
      <c r="B58" s="121" t="s">
        <v>119</v>
      </c>
      <c r="C58" s="119" t="str">
        <f>IF('P01'!$F68="nt","",'P01'!$F68)</f>
        <v>c</v>
      </c>
      <c r="D58" s="119" t="str">
        <f>IF('P02'!$F68="nt","",'P02'!$F68)</f>
        <v>c</v>
      </c>
      <c r="E58" s="119" t="str">
        <f>IF('P03'!$F68="nt","",'P03'!$F68)</f>
        <v>c</v>
      </c>
      <c r="F58" s="119" t="str">
        <f>IF('P04'!$F68="nt","",'P04'!$F68)</f>
        <v>c</v>
      </c>
      <c r="G58" s="119" t="str">
        <f>IF('P05'!$F68="nt","",'P05'!$F68)</f>
        <v>c</v>
      </c>
      <c r="H58" s="119" t="str">
        <f>IF('P06'!$F68="nt","",'P06'!$F68)</f>
        <v>c</v>
      </c>
      <c r="I58" s="119" t="str">
        <f>IF('P07'!$F68="nt","",'P07'!$F68)</f>
        <v>c</v>
      </c>
      <c r="J58" s="119" t="str">
        <f>IF('P08'!$F68="nt","",'P08'!$F68)</f>
        <v>c</v>
      </c>
      <c r="K58" s="119" t="str">
        <f>IF('P09'!$F68="nt","",'P09'!$F68)</f>
        <v>c</v>
      </c>
      <c r="L58" s="119" t="str">
        <f>IF('P10'!$F68="nt","",'P10'!$F68)</f>
        <v>c</v>
      </c>
      <c r="M58" s="119" t="str">
        <f>IF('P11'!$F68="nt","",'P11'!$F68)</f>
        <v>c</v>
      </c>
      <c r="N58" s="119" t="str">
        <f>IF('P12'!$F68="nt","",'P12'!$F68)</f>
        <v>c</v>
      </c>
      <c r="O58" s="119" t="str">
        <f>IF('P13'!$F68="nt","",'P13'!$F68)</f>
        <v>c</v>
      </c>
      <c r="P58" s="119" t="str">
        <f>IF('P14'!$F68="nt","",'P14'!$F68)</f>
        <v>c</v>
      </c>
      <c r="Q58" s="119" t="str">
        <f>IF('P15'!$F68="nt","",'P15'!$F68)</f>
        <v/>
      </c>
      <c r="R58" s="119" t="str">
        <f>IF('P16'!$F68="nt","",'P16'!$F68)</f>
        <v/>
      </c>
      <c r="S58" s="119" t="str">
        <f>IF('P17'!$F68="nt","",'P17'!$F68)</f>
        <v/>
      </c>
      <c r="T58" s="119" t="str">
        <f>IF('P18'!$F68="nt","",'P18'!$F68)</f>
        <v/>
      </c>
      <c r="U58" s="119" t="str">
        <f>IF('P19'!$F68="nt","",'P19'!$F68)</f>
        <v/>
      </c>
      <c r="V58" s="119" t="str">
        <f>IF('P20'!$F68="nt","",'P20'!$F68)</f>
        <v/>
      </c>
      <c r="W58" s="119" t="str">
        <f>IF('P21'!$F68="nt","",'P21'!$F68)</f>
        <v/>
      </c>
      <c r="X58" s="119" t="str">
        <f>IF('P22'!$F68="nt","",'P22'!$F68)</f>
        <v/>
      </c>
      <c r="Y58" s="119" t="str">
        <f>IF('P23'!$F68="nt","",'P23'!$F68)</f>
        <v/>
      </c>
      <c r="Z58" s="119" t="str">
        <f>IF('P24'!$F68="nt","",'P24'!$F68)</f>
        <v/>
      </c>
      <c r="AA58" s="119" t="str">
        <f>IF('P25'!$F68="nt","",'P25'!$F68)</f>
        <v/>
      </c>
    </row>
    <row r="59" spans="1:27" ht="13.8" x14ac:dyDescent="0.3">
      <c r="A59" s="121" t="s">
        <v>131</v>
      </c>
      <c r="B59" s="121" t="s">
        <v>125</v>
      </c>
      <c r="C59" s="119" t="str">
        <f>IF('P01'!$F69="nt","",'P01'!$F69)</f>
        <v>c</v>
      </c>
      <c r="D59" s="119" t="str">
        <f>IF('P02'!$F69="nt","",'P02'!$F69)</f>
        <v>c</v>
      </c>
      <c r="E59" s="119" t="str">
        <f>IF('P03'!$F69="nt","",'P03'!$F69)</f>
        <v>c</v>
      </c>
      <c r="F59" s="119" t="str">
        <f>IF('P04'!$F69="nt","",'P04'!$F69)</f>
        <v>c</v>
      </c>
      <c r="G59" s="119" t="str">
        <f>IF('P05'!$F69="nt","",'P05'!$F69)</f>
        <v>c</v>
      </c>
      <c r="H59" s="119" t="str">
        <f>IF('P06'!$F69="nt","",'P06'!$F69)</f>
        <v>c</v>
      </c>
      <c r="I59" s="119" t="str">
        <f>IF('P07'!$F69="nt","",'P07'!$F69)</f>
        <v>c</v>
      </c>
      <c r="J59" s="119" t="str">
        <f>IF('P08'!$F69="nt","",'P08'!$F69)</f>
        <v>c</v>
      </c>
      <c r="K59" s="119" t="str">
        <f>IF('P09'!$F69="nt","",'P09'!$F69)</f>
        <v>c</v>
      </c>
      <c r="L59" s="119" t="str">
        <f>IF('P10'!$F69="nt","",'P10'!$F69)</f>
        <v>c</v>
      </c>
      <c r="M59" s="119" t="str">
        <f>IF('P11'!$F69="nt","",'P11'!$F69)</f>
        <v>c</v>
      </c>
      <c r="N59" s="119" t="str">
        <f>IF('P12'!$F69="nt","",'P12'!$F69)</f>
        <v>c</v>
      </c>
      <c r="O59" s="119" t="str">
        <f>IF('P13'!$F69="nt","",'P13'!$F69)</f>
        <v>c</v>
      </c>
      <c r="P59" s="119" t="str">
        <f>IF('P14'!$F69="nt","",'P14'!$F69)</f>
        <v>c</v>
      </c>
      <c r="Q59" s="119" t="str">
        <f>IF('P15'!$F69="nt","",'P15'!$F69)</f>
        <v/>
      </c>
      <c r="R59" s="119" t="str">
        <f>IF('P16'!$F69="nt","",'P16'!$F69)</f>
        <v/>
      </c>
      <c r="S59" s="119" t="str">
        <f>IF('P17'!$F69="nt","",'P17'!$F69)</f>
        <v/>
      </c>
      <c r="T59" s="119" t="str">
        <f>IF('P18'!$F69="nt","",'P18'!$F69)</f>
        <v/>
      </c>
      <c r="U59" s="119" t="str">
        <f>IF('P19'!$F69="nt","",'P19'!$F69)</f>
        <v/>
      </c>
      <c r="V59" s="119" t="str">
        <f>IF('P20'!$F69="nt","",'P20'!$F69)</f>
        <v/>
      </c>
      <c r="W59" s="119" t="str">
        <f>IF('P21'!$F69="nt","",'P21'!$F69)</f>
        <v/>
      </c>
      <c r="X59" s="119" t="str">
        <f>IF('P22'!$F69="nt","",'P22'!$F69)</f>
        <v/>
      </c>
      <c r="Y59" s="119" t="str">
        <f>IF('P23'!$F69="nt","",'P23'!$F69)</f>
        <v/>
      </c>
      <c r="Z59" s="119" t="str">
        <f>IF('P24'!$F69="nt","",'P24'!$F69)</f>
        <v/>
      </c>
      <c r="AA59" s="119" t="str">
        <f>IF('P25'!$F69="nt","",'P25'!$F69)</f>
        <v/>
      </c>
    </row>
    <row r="60" spans="1:27" ht="13.8" x14ac:dyDescent="0.3">
      <c r="A60" s="121" t="s">
        <v>131</v>
      </c>
      <c r="B60" s="121" t="s">
        <v>126</v>
      </c>
      <c r="C60" s="119" t="str">
        <f>IF('P01'!$F70="nt","",'P01'!$F70)</f>
        <v>c</v>
      </c>
      <c r="D60" s="119" t="str">
        <f>IF('P02'!$F70="nt","",'P02'!$F70)</f>
        <v>c</v>
      </c>
      <c r="E60" s="119" t="str">
        <f>IF('P03'!$F70="nt","",'P03'!$F70)</f>
        <v>c</v>
      </c>
      <c r="F60" s="119" t="str">
        <f>IF('P04'!$F70="nt","",'P04'!$F70)</f>
        <v>c</v>
      </c>
      <c r="G60" s="119" t="str">
        <f>IF('P05'!$F70="nt","",'P05'!$F70)</f>
        <v>c</v>
      </c>
      <c r="H60" s="119" t="str">
        <f>IF('P06'!$F70="nt","",'P06'!$F70)</f>
        <v>c</v>
      </c>
      <c r="I60" s="119" t="str">
        <f>IF('P07'!$F70="nt","",'P07'!$F70)</f>
        <v>c</v>
      </c>
      <c r="J60" s="119" t="str">
        <f>IF('P08'!$F70="nt","",'P08'!$F70)</f>
        <v>c</v>
      </c>
      <c r="K60" s="119" t="str">
        <f>IF('P09'!$F70="nt","",'P09'!$F70)</f>
        <v>c</v>
      </c>
      <c r="L60" s="119" t="str">
        <f>IF('P10'!$F70="nt","",'P10'!$F70)</f>
        <v>c</v>
      </c>
      <c r="M60" s="119" t="str">
        <f>IF('P11'!$F70="nt","",'P11'!$F70)</f>
        <v>c</v>
      </c>
      <c r="N60" s="119" t="str">
        <f>IF('P12'!$F70="nt","",'P12'!$F70)</f>
        <v>c</v>
      </c>
      <c r="O60" s="119" t="str">
        <f>IF('P13'!$F70="nt","",'P13'!$F70)</f>
        <v>c</v>
      </c>
      <c r="P60" s="119" t="str">
        <f>IF('P14'!$F70="nt","",'P14'!$F70)</f>
        <v>c</v>
      </c>
      <c r="Q60" s="119" t="str">
        <f>IF('P15'!$F70="nt","",'P15'!$F70)</f>
        <v/>
      </c>
      <c r="R60" s="119" t="str">
        <f>IF('P16'!$F70="nt","",'P16'!$F70)</f>
        <v/>
      </c>
      <c r="S60" s="119" t="str">
        <f>IF('P17'!$F70="nt","",'P17'!$F70)</f>
        <v/>
      </c>
      <c r="T60" s="119" t="str">
        <f>IF('P18'!$F70="nt","",'P18'!$F70)</f>
        <v/>
      </c>
      <c r="U60" s="119" t="str">
        <f>IF('P19'!$F70="nt","",'P19'!$F70)</f>
        <v/>
      </c>
      <c r="V60" s="119" t="str">
        <f>IF('P20'!$F70="nt","",'P20'!$F70)</f>
        <v/>
      </c>
      <c r="W60" s="119" t="str">
        <f>IF('P21'!$F70="nt","",'P21'!$F70)</f>
        <v/>
      </c>
      <c r="X60" s="119" t="str">
        <f>IF('P22'!$F70="nt","",'P22'!$F70)</f>
        <v/>
      </c>
      <c r="Y60" s="119" t="str">
        <f>IF('P23'!$F70="nt","",'P23'!$F70)</f>
        <v/>
      </c>
      <c r="Z60" s="119" t="str">
        <f>IF('P24'!$F70="nt","",'P24'!$F70)</f>
        <v/>
      </c>
      <c r="AA60" s="119" t="str">
        <f>IF('P25'!$F70="nt","",'P25'!$F70)</f>
        <v/>
      </c>
    </row>
    <row r="61" spans="1:27" ht="13.8" x14ac:dyDescent="0.3">
      <c r="A61" s="121" t="s">
        <v>131</v>
      </c>
      <c r="B61" s="121" t="s">
        <v>127</v>
      </c>
      <c r="C61" s="119" t="str">
        <f>IF('P01'!$F71="nt","",'P01'!$F71)</f>
        <v>c</v>
      </c>
      <c r="D61" s="119" t="str">
        <f>IF('P02'!$F71="nt","",'P02'!$F71)</f>
        <v>c</v>
      </c>
      <c r="E61" s="119" t="str">
        <f>IF('P03'!$F71="nt","",'P03'!$F71)</f>
        <v>c</v>
      </c>
      <c r="F61" s="119" t="str">
        <f>IF('P04'!$F71="nt","",'P04'!$F71)</f>
        <v>c</v>
      </c>
      <c r="G61" s="119" t="str">
        <f>IF('P05'!$F71="nt","",'P05'!$F71)</f>
        <v>c</v>
      </c>
      <c r="H61" s="119" t="str">
        <f>IF('P06'!$F71="nt","",'P06'!$F71)</f>
        <v>c</v>
      </c>
      <c r="I61" s="119" t="str">
        <f>IF('P07'!$F71="nt","",'P07'!$F71)</f>
        <v>c</v>
      </c>
      <c r="J61" s="119" t="str">
        <f>IF('P08'!$F71="nt","",'P08'!$F71)</f>
        <v>c</v>
      </c>
      <c r="K61" s="119" t="str">
        <f>IF('P09'!$F71="nt","",'P09'!$F71)</f>
        <v>c</v>
      </c>
      <c r="L61" s="119" t="str">
        <f>IF('P10'!$F71="nt","",'P10'!$F71)</f>
        <v>c</v>
      </c>
      <c r="M61" s="119" t="str">
        <f>IF('P11'!$F71="nt","",'P11'!$F71)</f>
        <v>c</v>
      </c>
      <c r="N61" s="119" t="str">
        <f>IF('P12'!$F71="nt","",'P12'!$F71)</f>
        <v>c</v>
      </c>
      <c r="O61" s="119" t="str">
        <f>IF('P13'!$F71="nt","",'P13'!$F71)</f>
        <v>c</v>
      </c>
      <c r="P61" s="119" t="str">
        <f>IF('P14'!$F71="nt","",'P14'!$F71)</f>
        <v>c</v>
      </c>
      <c r="Q61" s="119" t="str">
        <f>IF('P15'!$F71="nt","",'P15'!$F71)</f>
        <v/>
      </c>
      <c r="R61" s="119" t="str">
        <f>IF('P16'!$F71="nt","",'P16'!$F71)</f>
        <v/>
      </c>
      <c r="S61" s="119" t="str">
        <f>IF('P17'!$F71="nt","",'P17'!$F71)</f>
        <v/>
      </c>
      <c r="T61" s="119" t="str">
        <f>IF('P18'!$F71="nt","",'P18'!$F71)</f>
        <v/>
      </c>
      <c r="U61" s="119" t="str">
        <f>IF('P19'!$F71="nt","",'P19'!$F71)</f>
        <v/>
      </c>
      <c r="V61" s="119" t="str">
        <f>IF('P20'!$F71="nt","",'P20'!$F71)</f>
        <v/>
      </c>
      <c r="W61" s="119" t="str">
        <f>IF('P21'!$F71="nt","",'P21'!$F71)</f>
        <v/>
      </c>
      <c r="X61" s="119" t="str">
        <f>IF('P22'!$F71="nt","",'P22'!$F71)</f>
        <v/>
      </c>
      <c r="Y61" s="119" t="str">
        <f>IF('P23'!$F71="nt","",'P23'!$F71)</f>
        <v/>
      </c>
      <c r="Z61" s="119" t="str">
        <f>IF('P24'!$F71="nt","",'P24'!$F71)</f>
        <v/>
      </c>
      <c r="AA61" s="119" t="str">
        <f>IF('P25'!$F71="nt","",'P25'!$F71)</f>
        <v/>
      </c>
    </row>
    <row r="62" spans="1:27" ht="13.8" x14ac:dyDescent="0.3">
      <c r="A62" s="121" t="s">
        <v>131</v>
      </c>
      <c r="B62" s="121" t="s">
        <v>116</v>
      </c>
      <c r="C62" s="119" t="str">
        <f>IF('P01'!$F72="nt","",'P01'!$F72)</f>
        <v>c</v>
      </c>
      <c r="D62" s="119" t="str">
        <f>IF('P02'!$F72="nt","",'P02'!$F72)</f>
        <v>c</v>
      </c>
      <c r="E62" s="119" t="str">
        <f>IF('P03'!$F72="nt","",'P03'!$F72)</f>
        <v>c</v>
      </c>
      <c r="F62" s="119" t="str">
        <f>IF('P04'!$F72="nt","",'P04'!$F72)</f>
        <v>c</v>
      </c>
      <c r="G62" s="119" t="str">
        <f>IF('P05'!$F72="nt","",'P05'!$F72)</f>
        <v>c</v>
      </c>
      <c r="H62" s="119" t="str">
        <f>IF('P06'!$F72="nt","",'P06'!$F72)</f>
        <v>c</v>
      </c>
      <c r="I62" s="119" t="str">
        <f>IF('P07'!$F72="nt","",'P07'!$F72)</f>
        <v>c</v>
      </c>
      <c r="J62" s="119" t="str">
        <f>IF('P08'!$F72="nt","",'P08'!$F72)</f>
        <v>c</v>
      </c>
      <c r="K62" s="119" t="str">
        <f>IF('P09'!$F72="nt","",'P09'!$F72)</f>
        <v>c</v>
      </c>
      <c r="L62" s="119" t="str">
        <f>IF('P10'!$F72="nt","",'P10'!$F72)</f>
        <v>c</v>
      </c>
      <c r="M62" s="119" t="str">
        <f>IF('P11'!$F72="nt","",'P11'!$F72)</f>
        <v>c</v>
      </c>
      <c r="N62" s="119" t="str">
        <f>IF('P12'!$F72="nt","",'P12'!$F72)</f>
        <v>c</v>
      </c>
      <c r="O62" s="119" t="str">
        <f>IF('P13'!$F72="nt","",'P13'!$F72)</f>
        <v>c</v>
      </c>
      <c r="P62" s="119" t="str">
        <f>IF('P14'!$F72="nt","",'P14'!$F72)</f>
        <v>c</v>
      </c>
      <c r="Q62" s="119" t="str">
        <f>IF('P15'!$F72="nt","",'P15'!$F72)</f>
        <v/>
      </c>
      <c r="R62" s="119" t="str">
        <f>IF('P16'!$F72="nt","",'P16'!$F72)</f>
        <v/>
      </c>
      <c r="S62" s="119" t="str">
        <f>IF('P17'!$F72="nt","",'P17'!$F72)</f>
        <v/>
      </c>
      <c r="T62" s="119" t="str">
        <f>IF('P18'!$F72="nt","",'P18'!$F72)</f>
        <v/>
      </c>
      <c r="U62" s="119" t="str">
        <f>IF('P19'!$F72="nt","",'P19'!$F72)</f>
        <v/>
      </c>
      <c r="V62" s="119" t="str">
        <f>IF('P20'!$F72="nt","",'P20'!$F72)</f>
        <v/>
      </c>
      <c r="W62" s="119" t="str">
        <f>IF('P21'!$F72="nt","",'P21'!$F72)</f>
        <v/>
      </c>
      <c r="X62" s="119" t="str">
        <f>IF('P22'!$F72="nt","",'P22'!$F72)</f>
        <v/>
      </c>
      <c r="Y62" s="119" t="str">
        <f>IF('P23'!$F72="nt","",'P23'!$F72)</f>
        <v/>
      </c>
      <c r="Z62" s="119" t="str">
        <f>IF('P24'!$F72="nt","",'P24'!$F72)</f>
        <v/>
      </c>
      <c r="AA62" s="119" t="str">
        <f>IF('P25'!$F72="nt","",'P25'!$F72)</f>
        <v/>
      </c>
    </row>
    <row r="63" spans="1:27" ht="13.8" x14ac:dyDescent="0.3">
      <c r="A63" s="121" t="s">
        <v>131</v>
      </c>
      <c r="B63" s="121" t="s">
        <v>118</v>
      </c>
      <c r="C63" s="119" t="str">
        <f>IF('P01'!$F73="nt","",'P01'!$F73)</f>
        <v>c</v>
      </c>
      <c r="D63" s="119" t="str">
        <f>IF('P02'!$F73="nt","",'P02'!$F73)</f>
        <v>c</v>
      </c>
      <c r="E63" s="119" t="str">
        <f>IF('P03'!$F73="nt","",'P03'!$F73)</f>
        <v>c</v>
      </c>
      <c r="F63" s="119" t="str">
        <f>IF('P04'!$F73="nt","",'P04'!$F73)</f>
        <v>c</v>
      </c>
      <c r="G63" s="119" t="str">
        <f>IF('P05'!$F73="nt","",'P05'!$F73)</f>
        <v>c</v>
      </c>
      <c r="H63" s="119" t="str">
        <f>IF('P06'!$F73="nt","",'P06'!$F73)</f>
        <v>c</v>
      </c>
      <c r="I63" s="119" t="str">
        <f>IF('P07'!$F73="nt","",'P07'!$F73)</f>
        <v>c</v>
      </c>
      <c r="J63" s="119" t="str">
        <f>IF('P08'!$F73="nt","",'P08'!$F73)</f>
        <v>c</v>
      </c>
      <c r="K63" s="119" t="str">
        <f>IF('P09'!$F73="nt","",'P09'!$F73)</f>
        <v>c</v>
      </c>
      <c r="L63" s="119" t="str">
        <f>IF('P10'!$F73="nt","",'P10'!$F73)</f>
        <v>c</v>
      </c>
      <c r="M63" s="119" t="str">
        <f>IF('P11'!$F73="nt","",'P11'!$F73)</f>
        <v>c</v>
      </c>
      <c r="N63" s="119" t="str">
        <f>IF('P12'!$F73="nt","",'P12'!$F73)</f>
        <v>c</v>
      </c>
      <c r="O63" s="119" t="str">
        <f>IF('P13'!$F73="nt","",'P13'!$F73)</f>
        <v>c</v>
      </c>
      <c r="P63" s="119" t="str">
        <f>IF('P14'!$F73="nt","",'P14'!$F73)</f>
        <v>c</v>
      </c>
      <c r="Q63" s="119" t="str">
        <f>IF('P15'!$F73="nt","",'P15'!$F73)</f>
        <v/>
      </c>
      <c r="R63" s="119" t="str">
        <f>IF('P16'!$F73="nt","",'P16'!$F73)</f>
        <v/>
      </c>
      <c r="S63" s="119" t="str">
        <f>IF('P17'!$F73="nt","",'P17'!$F73)</f>
        <v/>
      </c>
      <c r="T63" s="119" t="str">
        <f>IF('P18'!$F73="nt","",'P18'!$F73)</f>
        <v/>
      </c>
      <c r="U63" s="119" t="str">
        <f>IF('P19'!$F73="nt","",'P19'!$F73)</f>
        <v/>
      </c>
      <c r="V63" s="119" t="str">
        <f>IF('P20'!$F73="nt","",'P20'!$F73)</f>
        <v/>
      </c>
      <c r="W63" s="119" t="str">
        <f>IF('P21'!$F73="nt","",'P21'!$F73)</f>
        <v/>
      </c>
      <c r="X63" s="119" t="str">
        <f>IF('P22'!$F73="nt","",'P22'!$F73)</f>
        <v/>
      </c>
      <c r="Y63" s="119" t="str">
        <f>IF('P23'!$F73="nt","",'P23'!$F73)</f>
        <v/>
      </c>
      <c r="Z63" s="119" t="str">
        <f>IF('P24'!$F73="nt","",'P24'!$F73)</f>
        <v/>
      </c>
      <c r="AA63" s="119" t="str">
        <f>IF('P25'!$F73="nt","",'P25'!$F73)</f>
        <v/>
      </c>
    </row>
    <row r="64" spans="1:27" ht="13.8" x14ac:dyDescent="0.3">
      <c r="A64" s="121" t="s">
        <v>131</v>
      </c>
      <c r="B64" s="121" t="s">
        <v>128</v>
      </c>
      <c r="C64" s="119" t="str">
        <f>IF('P01'!$F74="nt","",'P01'!$F74)</f>
        <v>c</v>
      </c>
      <c r="D64" s="119" t="str">
        <f>IF('P02'!$F74="nt","",'P02'!$F74)</f>
        <v>c</v>
      </c>
      <c r="E64" s="119" t="str">
        <f>IF('P03'!$F74="nt","",'P03'!$F74)</f>
        <v>c</v>
      </c>
      <c r="F64" s="119" t="str">
        <f>IF('P04'!$F74="nt","",'P04'!$F74)</f>
        <v>c</v>
      </c>
      <c r="G64" s="119" t="str">
        <f>IF('P05'!$F74="nt","",'P05'!$F74)</f>
        <v>c</v>
      </c>
      <c r="H64" s="119" t="str">
        <f>IF('P06'!$F74="nt","",'P06'!$F74)</f>
        <v>c</v>
      </c>
      <c r="I64" s="119" t="str">
        <f>IF('P07'!$F74="nt","",'P07'!$F74)</f>
        <v>c</v>
      </c>
      <c r="J64" s="119" t="str">
        <f>IF('P08'!$F74="nt","",'P08'!$F74)</f>
        <v>c</v>
      </c>
      <c r="K64" s="119" t="str">
        <f>IF('P09'!$F74="nt","",'P09'!$F74)</f>
        <v>c</v>
      </c>
      <c r="L64" s="119" t="str">
        <f>IF('P10'!$F74="nt","",'P10'!$F74)</f>
        <v>c</v>
      </c>
      <c r="M64" s="119" t="str">
        <f>IF('P11'!$F74="nt","",'P11'!$F74)</f>
        <v>c</v>
      </c>
      <c r="N64" s="119" t="str">
        <f>IF('P12'!$F74="nt","",'P12'!$F74)</f>
        <v>c</v>
      </c>
      <c r="O64" s="119" t="str">
        <f>IF('P13'!$F74="nt","",'P13'!$F74)</f>
        <v>c</v>
      </c>
      <c r="P64" s="119" t="str">
        <f>IF('P14'!$F74="nt","",'P14'!$F74)</f>
        <v>c</v>
      </c>
      <c r="Q64" s="119" t="str">
        <f>IF('P15'!$F74="nt","",'P15'!$F74)</f>
        <v/>
      </c>
      <c r="R64" s="119" t="str">
        <f>IF('P16'!$F74="nt","",'P16'!$F74)</f>
        <v/>
      </c>
      <c r="S64" s="119" t="str">
        <f>IF('P17'!$F74="nt","",'P17'!$F74)</f>
        <v/>
      </c>
      <c r="T64" s="119" t="str">
        <f>IF('P18'!$F74="nt","",'P18'!$F74)</f>
        <v/>
      </c>
      <c r="U64" s="119" t="str">
        <f>IF('P19'!$F74="nt","",'P19'!$F74)</f>
        <v/>
      </c>
      <c r="V64" s="119" t="str">
        <f>IF('P20'!$F74="nt","",'P20'!$F74)</f>
        <v/>
      </c>
      <c r="W64" s="119" t="str">
        <f>IF('P21'!$F74="nt","",'P21'!$F74)</f>
        <v/>
      </c>
      <c r="X64" s="119" t="str">
        <f>IF('P22'!$F74="nt","",'P22'!$F74)</f>
        <v/>
      </c>
      <c r="Y64" s="119" t="str">
        <f>IF('P23'!$F74="nt","",'P23'!$F74)</f>
        <v/>
      </c>
      <c r="Z64" s="119" t="str">
        <f>IF('P24'!$F74="nt","",'P24'!$F74)</f>
        <v/>
      </c>
      <c r="AA64" s="119" t="str">
        <f>IF('P25'!$F74="nt","",'P25'!$F74)</f>
        <v/>
      </c>
    </row>
    <row r="65" spans="1:27" ht="13.8" x14ac:dyDescent="0.3">
      <c r="A65" s="121" t="s">
        <v>131</v>
      </c>
      <c r="B65" s="121" t="s">
        <v>129</v>
      </c>
      <c r="C65" s="119" t="str">
        <f>IF('P01'!$F75="nt","",'P01'!$F75)</f>
        <v>c</v>
      </c>
      <c r="D65" s="119" t="str">
        <f>IF('P02'!$F75="nt","",'P02'!$F75)</f>
        <v>na</v>
      </c>
      <c r="E65" s="119" t="str">
        <f>IF('P03'!$F75="nt","",'P03'!$F75)</f>
        <v>na</v>
      </c>
      <c r="F65" s="119" t="str">
        <f>IF('P04'!$F75="nt","",'P04'!$F75)</f>
        <v>na</v>
      </c>
      <c r="G65" s="119" t="str">
        <f>IF('P05'!$F75="nt","",'P05'!$F75)</f>
        <v>na</v>
      </c>
      <c r="H65" s="119" t="str">
        <f>IF('P06'!$F75="nt","",'P06'!$F75)</f>
        <v>na</v>
      </c>
      <c r="I65" s="119" t="str">
        <f>IF('P07'!$F75="nt","",'P07'!$F75)</f>
        <v>na</v>
      </c>
      <c r="J65" s="119" t="str">
        <f>IF('P08'!$F75="nt","",'P08'!$F75)</f>
        <v>na</v>
      </c>
      <c r="K65" s="119" t="str">
        <f>IF('P09'!$F75="nt","",'P09'!$F75)</f>
        <v>na</v>
      </c>
      <c r="L65" s="119" t="str">
        <f>IF('P10'!$F75="nt","",'P10'!$F75)</f>
        <v>na</v>
      </c>
      <c r="M65" s="119" t="str">
        <f>IF('P11'!$F75="nt","",'P11'!$F75)</f>
        <v>na</v>
      </c>
      <c r="N65" s="119" t="str">
        <f>IF('P12'!$F75="nt","",'P12'!$F75)</f>
        <v>na</v>
      </c>
      <c r="O65" s="119" t="str">
        <f>IF('P13'!$F75="nt","",'P13'!$F75)</f>
        <v>na</v>
      </c>
      <c r="P65" s="119" t="str">
        <f>IF('P14'!$F75="nt","",'P14'!$F75)</f>
        <v>na</v>
      </c>
      <c r="Q65" s="119" t="str">
        <f>IF('P15'!$F75="nt","",'P15'!$F75)</f>
        <v/>
      </c>
      <c r="R65" s="119" t="str">
        <f>IF('P16'!$F75="nt","",'P16'!$F75)</f>
        <v/>
      </c>
      <c r="S65" s="119" t="str">
        <f>IF('P17'!$F75="nt","",'P17'!$F75)</f>
        <v/>
      </c>
      <c r="T65" s="119" t="str">
        <f>IF('P18'!$F75="nt","",'P18'!$F75)</f>
        <v/>
      </c>
      <c r="U65" s="119" t="str">
        <f>IF('P19'!$F75="nt","",'P19'!$F75)</f>
        <v/>
      </c>
      <c r="V65" s="119" t="str">
        <f>IF('P20'!$F75="nt","",'P20'!$F75)</f>
        <v/>
      </c>
      <c r="W65" s="119" t="str">
        <f>IF('P21'!$F75="nt","",'P21'!$F75)</f>
        <v/>
      </c>
      <c r="X65" s="119" t="str">
        <f>IF('P22'!$F75="nt","",'P22'!$F75)</f>
        <v/>
      </c>
      <c r="Y65" s="119" t="str">
        <f>IF('P23'!$F75="nt","",'P23'!$F75)</f>
        <v/>
      </c>
      <c r="Z65" s="119" t="str">
        <f>IF('P24'!$F75="nt","",'P24'!$F75)</f>
        <v/>
      </c>
      <c r="AA65" s="119" t="str">
        <f>IF('P25'!$F75="nt","",'P25'!$F75)</f>
        <v/>
      </c>
    </row>
    <row r="66" spans="1:27" ht="13.8" x14ac:dyDescent="0.3">
      <c r="A66" s="121" t="s">
        <v>131</v>
      </c>
      <c r="B66" s="121" t="s">
        <v>130</v>
      </c>
      <c r="C66" s="119" t="str">
        <f>IF('P01'!$F76="nt","",'P01'!$F76)</f>
        <v>na</v>
      </c>
      <c r="D66" s="119" t="str">
        <f>IF('P02'!$F76="nt","",'P02'!$F76)</f>
        <v>na</v>
      </c>
      <c r="E66" s="119" t="str">
        <f>IF('P03'!$F76="nt","",'P03'!$F76)</f>
        <v>na</v>
      </c>
      <c r="F66" s="119" t="str">
        <f>IF('P04'!$F76="nt","",'P04'!$F76)</f>
        <v>na</v>
      </c>
      <c r="G66" s="119" t="str">
        <f>IF('P05'!$F76="nt","",'P05'!$F76)</f>
        <v>na</v>
      </c>
      <c r="H66" s="119" t="str">
        <f>IF('P06'!$F76="nt","",'P06'!$F76)</f>
        <v>na</v>
      </c>
      <c r="I66" s="119" t="str">
        <f>IF('P07'!$F76="nt","",'P07'!$F76)</f>
        <v>na</v>
      </c>
      <c r="J66" s="119" t="str">
        <f>IF('P08'!$F76="nt","",'P08'!$F76)</f>
        <v>na</v>
      </c>
      <c r="K66" s="119" t="str">
        <f>IF('P09'!$F76="nt","",'P09'!$F76)</f>
        <v>na</v>
      </c>
      <c r="L66" s="119" t="str">
        <f>IF('P10'!$F76="nt","",'P10'!$F76)</f>
        <v>na</v>
      </c>
      <c r="M66" s="119" t="str">
        <f>IF('P11'!$F76="nt","",'P11'!$F76)</f>
        <v>na</v>
      </c>
      <c r="N66" s="119" t="str">
        <f>IF('P12'!$F76="nt","",'P12'!$F76)</f>
        <v>na</v>
      </c>
      <c r="O66" s="119" t="str">
        <f>IF('P13'!$F76="nt","",'P13'!$F76)</f>
        <v>na</v>
      </c>
      <c r="P66" s="119" t="str">
        <f>IF('P14'!$F76="nt","",'P14'!$F76)</f>
        <v>na</v>
      </c>
      <c r="Q66" s="119" t="str">
        <f>IF('P15'!$F76="nt","",'P15'!$F76)</f>
        <v/>
      </c>
      <c r="R66" s="119" t="str">
        <f>IF('P16'!$F76="nt","",'P16'!$F76)</f>
        <v/>
      </c>
      <c r="S66" s="119" t="str">
        <f>IF('P17'!$F76="nt","",'P17'!$F76)</f>
        <v/>
      </c>
      <c r="T66" s="119" t="str">
        <f>IF('P18'!$F76="nt","",'P18'!$F76)</f>
        <v/>
      </c>
      <c r="U66" s="119" t="str">
        <f>IF('P19'!$F76="nt","",'P19'!$F76)</f>
        <v/>
      </c>
      <c r="V66" s="119" t="str">
        <f>IF('P20'!$F76="nt","",'P20'!$F76)</f>
        <v/>
      </c>
      <c r="W66" s="119" t="str">
        <f>IF('P21'!$F76="nt","",'P21'!$F76)</f>
        <v/>
      </c>
      <c r="X66" s="119" t="str">
        <f>IF('P22'!$F76="nt","",'P22'!$F76)</f>
        <v/>
      </c>
      <c r="Y66" s="119" t="str">
        <f>IF('P23'!$F76="nt","",'P23'!$F76)</f>
        <v/>
      </c>
      <c r="Z66" s="119" t="str">
        <f>IF('P24'!$F76="nt","",'P24'!$F76)</f>
        <v/>
      </c>
      <c r="AA66" s="119" t="str">
        <f>IF('P25'!$F76="nt","",'P25'!$F76)</f>
        <v/>
      </c>
    </row>
    <row r="67" spans="1:27" ht="13.8" x14ac:dyDescent="0.3">
      <c r="A67" s="121" t="s">
        <v>131</v>
      </c>
      <c r="B67" s="121" t="s">
        <v>131</v>
      </c>
      <c r="C67" s="119" t="str">
        <f>IF('P01'!$F77="nt","",'P01'!$F77)</f>
        <v>na</v>
      </c>
      <c r="D67" s="119" t="str">
        <f>IF('P02'!$F77="nt","",'P02'!$F77)</f>
        <v>na</v>
      </c>
      <c r="E67" s="119" t="str">
        <f>IF('P03'!$F77="nt","",'P03'!$F77)</f>
        <v>na</v>
      </c>
      <c r="F67" s="119" t="str">
        <f>IF('P04'!$F77="nt","",'P04'!$F77)</f>
        <v>na</v>
      </c>
      <c r="G67" s="119" t="str">
        <f>IF('P05'!$F77="nt","",'P05'!$F77)</f>
        <v>na</v>
      </c>
      <c r="H67" s="119" t="str">
        <f>IF('P06'!$F77="nt","",'P06'!$F77)</f>
        <v>na</v>
      </c>
      <c r="I67" s="119" t="str">
        <f>IF('P07'!$F77="nt","",'P07'!$F77)</f>
        <v>na</v>
      </c>
      <c r="J67" s="119" t="str">
        <f>IF('P08'!$F77="nt","",'P08'!$F77)</f>
        <v>na</v>
      </c>
      <c r="K67" s="119" t="str">
        <f>IF('P09'!$F77="nt","",'P09'!$F77)</f>
        <v>na</v>
      </c>
      <c r="L67" s="119" t="str">
        <f>IF('P10'!$F77="nt","",'P10'!$F77)</f>
        <v>na</v>
      </c>
      <c r="M67" s="119" t="str">
        <f>IF('P11'!$F77="nt","",'P11'!$F77)</f>
        <v>na</v>
      </c>
      <c r="N67" s="119" t="str">
        <f>IF('P12'!$F77="nt","",'P12'!$F77)</f>
        <v>na</v>
      </c>
      <c r="O67" s="119" t="str">
        <f>IF('P13'!$F77="nt","",'P13'!$F77)</f>
        <v>na</v>
      </c>
      <c r="P67" s="119" t="str">
        <f>IF('P14'!$F77="nt","",'P14'!$F77)</f>
        <v>na</v>
      </c>
      <c r="Q67" s="119" t="str">
        <f>IF('P15'!$F77="nt","",'P15'!$F77)</f>
        <v/>
      </c>
      <c r="R67" s="119" t="str">
        <f>IF('P16'!$F77="nt","",'P16'!$F77)</f>
        <v/>
      </c>
      <c r="S67" s="119" t="str">
        <f>IF('P17'!$F77="nt","",'P17'!$F77)</f>
        <v/>
      </c>
      <c r="T67" s="119" t="str">
        <f>IF('P18'!$F77="nt","",'P18'!$F77)</f>
        <v/>
      </c>
      <c r="U67" s="119" t="str">
        <f>IF('P19'!$F77="nt","",'P19'!$F77)</f>
        <v/>
      </c>
      <c r="V67" s="119" t="str">
        <f>IF('P20'!$F77="nt","",'P20'!$F77)</f>
        <v/>
      </c>
      <c r="W67" s="119" t="str">
        <f>IF('P21'!$F77="nt","",'P21'!$F77)</f>
        <v/>
      </c>
      <c r="X67" s="119" t="str">
        <f>IF('P22'!$F77="nt","",'P22'!$F77)</f>
        <v/>
      </c>
      <c r="Y67" s="119" t="str">
        <f>IF('P23'!$F77="nt","",'P23'!$F77)</f>
        <v/>
      </c>
      <c r="Z67" s="119" t="str">
        <f>IF('P24'!$F77="nt","",'P24'!$F77)</f>
        <v/>
      </c>
      <c r="AA67" s="119" t="str">
        <f>IF('P25'!$F77="nt","",'P25'!$F77)</f>
        <v/>
      </c>
    </row>
    <row r="68" spans="1:27" ht="13.8" x14ac:dyDescent="0.3">
      <c r="A68" s="121" t="s">
        <v>131</v>
      </c>
      <c r="B68" s="121" t="s">
        <v>132</v>
      </c>
      <c r="C68" s="119" t="str">
        <f>IF('P01'!$F78="nt","",'P01'!$F78)</f>
        <v>c</v>
      </c>
      <c r="D68" s="119" t="str">
        <f>IF('P02'!$F78="nt","",'P02'!$F78)</f>
        <v>c</v>
      </c>
      <c r="E68" s="119" t="str">
        <f>IF('P03'!$F78="nt","",'P03'!$F78)</f>
        <v>c</v>
      </c>
      <c r="F68" s="119" t="str">
        <f>IF('P04'!$F78="nt","",'P04'!$F78)</f>
        <v>c</v>
      </c>
      <c r="G68" s="119" t="str">
        <f>IF('P05'!$F78="nt","",'P05'!$F78)</f>
        <v>c</v>
      </c>
      <c r="H68" s="119" t="str">
        <f>IF('P06'!$F78="nt","",'P06'!$F78)</f>
        <v>c</v>
      </c>
      <c r="I68" s="119" t="str">
        <f>IF('P07'!$F78="nt","",'P07'!$F78)</f>
        <v>c</v>
      </c>
      <c r="J68" s="119" t="str">
        <f>IF('P08'!$F78="nt","",'P08'!$F78)</f>
        <v>c</v>
      </c>
      <c r="K68" s="119" t="str">
        <f>IF('P09'!$F78="nt","",'P09'!$F78)</f>
        <v>c</v>
      </c>
      <c r="L68" s="119" t="str">
        <f>IF('P10'!$F78="nt","",'P10'!$F78)</f>
        <v>c</v>
      </c>
      <c r="M68" s="119" t="str">
        <f>IF('P11'!$F78="nt","",'P11'!$F78)</f>
        <v>c</v>
      </c>
      <c r="N68" s="119" t="str">
        <f>IF('P12'!$F78="nt","",'P12'!$F78)</f>
        <v>c</v>
      </c>
      <c r="O68" s="119" t="str">
        <f>IF('P13'!$F78="nt","",'P13'!$F78)</f>
        <v>c</v>
      </c>
      <c r="P68" s="119" t="str">
        <f>IF('P14'!$F78="nt","",'P14'!$F78)</f>
        <v>c</v>
      </c>
      <c r="Q68" s="119" t="str">
        <f>IF('P15'!$F78="nt","",'P15'!$F78)</f>
        <v/>
      </c>
      <c r="R68" s="119" t="str">
        <f>IF('P16'!$F78="nt","",'P16'!$F78)</f>
        <v/>
      </c>
      <c r="S68" s="119" t="str">
        <f>IF('P17'!$F78="nt","",'P17'!$F78)</f>
        <v/>
      </c>
      <c r="T68" s="119" t="str">
        <f>IF('P18'!$F78="nt","",'P18'!$F78)</f>
        <v/>
      </c>
      <c r="U68" s="119" t="str">
        <f>IF('P19'!$F78="nt","",'P19'!$F78)</f>
        <v/>
      </c>
      <c r="V68" s="119" t="str">
        <f>IF('P20'!$F78="nt","",'P20'!$F78)</f>
        <v/>
      </c>
      <c r="W68" s="119" t="str">
        <f>IF('P21'!$F78="nt","",'P21'!$F78)</f>
        <v/>
      </c>
      <c r="X68" s="119" t="str">
        <f>IF('P22'!$F78="nt","",'P22'!$F78)</f>
        <v/>
      </c>
      <c r="Y68" s="119" t="str">
        <f>IF('P23'!$F78="nt","",'P23'!$F78)</f>
        <v/>
      </c>
      <c r="Z68" s="119" t="str">
        <f>IF('P24'!$F78="nt","",'P24'!$F78)</f>
        <v/>
      </c>
      <c r="AA68" s="119" t="str">
        <f>IF('P25'!$F78="nt","",'P25'!$F78)</f>
        <v/>
      </c>
    </row>
    <row r="69" spans="1:27" ht="13.8" x14ac:dyDescent="0.3">
      <c r="A69" s="121" t="s">
        <v>131</v>
      </c>
      <c r="B69" s="121" t="s">
        <v>133</v>
      </c>
      <c r="C69" s="119" t="str">
        <f>IF('P01'!$F79="nt","",'P01'!$F79)</f>
        <v>c</v>
      </c>
      <c r="D69" s="119" t="str">
        <f>IF('P02'!$F79="nt","",'P02'!$F79)</f>
        <v>c</v>
      </c>
      <c r="E69" s="119" t="str">
        <f>IF('P03'!$F79="nt","",'P03'!$F79)</f>
        <v>c</v>
      </c>
      <c r="F69" s="119" t="str">
        <f>IF('P04'!$F79="nt","",'P04'!$F79)</f>
        <v>c</v>
      </c>
      <c r="G69" s="119" t="str">
        <f>IF('P05'!$F79="nt","",'P05'!$F79)</f>
        <v>c</v>
      </c>
      <c r="H69" s="119" t="str">
        <f>IF('P06'!$F79="nt","",'P06'!$F79)</f>
        <v>c</v>
      </c>
      <c r="I69" s="119" t="str">
        <f>IF('P07'!$F79="nt","",'P07'!$F79)</f>
        <v>c</v>
      </c>
      <c r="J69" s="119" t="str">
        <f>IF('P08'!$F79="nt","",'P08'!$F79)</f>
        <v>c</v>
      </c>
      <c r="K69" s="119" t="str">
        <f>IF('P09'!$F79="nt","",'P09'!$F79)</f>
        <v>c</v>
      </c>
      <c r="L69" s="119" t="str">
        <f>IF('P10'!$F79="nt","",'P10'!$F79)</f>
        <v>c</v>
      </c>
      <c r="M69" s="119" t="str">
        <f>IF('P11'!$F79="nt","",'P11'!$F79)</f>
        <v>c</v>
      </c>
      <c r="N69" s="119" t="str">
        <f>IF('P12'!$F79="nt","",'P12'!$F79)</f>
        <v>c</v>
      </c>
      <c r="O69" s="119" t="str">
        <f>IF('P13'!$F79="nt","",'P13'!$F79)</f>
        <v>c</v>
      </c>
      <c r="P69" s="119" t="str">
        <f>IF('P14'!$F79="nt","",'P14'!$F79)</f>
        <v>c</v>
      </c>
      <c r="Q69" s="119" t="str">
        <f>IF('P15'!$F79="nt","",'P15'!$F79)</f>
        <v/>
      </c>
      <c r="R69" s="119" t="str">
        <f>IF('P16'!$F79="nt","",'P16'!$F79)</f>
        <v/>
      </c>
      <c r="S69" s="119" t="str">
        <f>IF('P17'!$F79="nt","",'P17'!$F79)</f>
        <v/>
      </c>
      <c r="T69" s="119" t="str">
        <f>IF('P18'!$F79="nt","",'P18'!$F79)</f>
        <v/>
      </c>
      <c r="U69" s="119" t="str">
        <f>IF('P19'!$F79="nt","",'P19'!$F79)</f>
        <v/>
      </c>
      <c r="V69" s="119" t="str">
        <f>IF('P20'!$F79="nt","",'P20'!$F79)</f>
        <v/>
      </c>
      <c r="W69" s="119" t="str">
        <f>IF('P21'!$F79="nt","",'P21'!$F79)</f>
        <v/>
      </c>
      <c r="X69" s="119" t="str">
        <f>IF('P22'!$F79="nt","",'P22'!$F79)</f>
        <v/>
      </c>
      <c r="Y69" s="119" t="str">
        <f>IF('P23'!$F79="nt","",'P23'!$F79)</f>
        <v/>
      </c>
      <c r="Z69" s="119" t="str">
        <f>IF('P24'!$F79="nt","",'P24'!$F79)</f>
        <v/>
      </c>
      <c r="AA69" s="119" t="str">
        <f>IF('P25'!$F79="nt","",'P25'!$F79)</f>
        <v/>
      </c>
    </row>
    <row r="70" spans="1:27" ht="13.8" x14ac:dyDescent="0.3">
      <c r="A70" s="121" t="s">
        <v>131</v>
      </c>
      <c r="B70" s="121" t="s">
        <v>134</v>
      </c>
      <c r="C70" s="119" t="str">
        <f>IF('P01'!$F80="nt","",'P01'!$F80)</f>
        <v>na</v>
      </c>
      <c r="D70" s="119" t="str">
        <f>IF('P02'!$F80="nt","",'P02'!$F80)</f>
        <v>na</v>
      </c>
      <c r="E70" s="119" t="str">
        <f>IF('P03'!$F80="nt","",'P03'!$F80)</f>
        <v>na</v>
      </c>
      <c r="F70" s="119" t="str">
        <f>IF('P04'!$F80="nt","",'P04'!$F80)</f>
        <v>na</v>
      </c>
      <c r="G70" s="119" t="str">
        <f>IF('P05'!$F80="nt","",'P05'!$F80)</f>
        <v>na</v>
      </c>
      <c r="H70" s="119" t="str">
        <f>IF('P06'!$F80="nt","",'P06'!$F80)</f>
        <v>na</v>
      </c>
      <c r="I70" s="119" t="str">
        <f>IF('P07'!$F80="nt","",'P07'!$F80)</f>
        <v>na</v>
      </c>
      <c r="J70" s="119" t="str">
        <f>IF('P08'!$F80="nt","",'P08'!$F80)</f>
        <v>na</v>
      </c>
      <c r="K70" s="119" t="str">
        <f>IF('P09'!$F80="nt","",'P09'!$F80)</f>
        <v>na</v>
      </c>
      <c r="L70" s="119" t="str">
        <f>IF('P10'!$F80="nt","",'P10'!$F80)</f>
        <v>na</v>
      </c>
      <c r="M70" s="119" t="str">
        <f>IF('P11'!$F80="nt","",'P11'!$F80)</f>
        <v>na</v>
      </c>
      <c r="N70" s="119" t="str">
        <f>IF('P12'!$F80="nt","",'P12'!$F80)</f>
        <v>na</v>
      </c>
      <c r="O70" s="119" t="str">
        <f>IF('P13'!$F80="nt","",'P13'!$F80)</f>
        <v>na</v>
      </c>
      <c r="P70" s="119" t="str">
        <f>IF('P14'!$F80="nt","",'P14'!$F80)</f>
        <v>na</v>
      </c>
      <c r="Q70" s="119" t="str">
        <f>IF('P15'!$F80="nt","",'P15'!$F80)</f>
        <v/>
      </c>
      <c r="R70" s="119" t="str">
        <f>IF('P16'!$F80="nt","",'P16'!$F80)</f>
        <v/>
      </c>
      <c r="S70" s="119" t="str">
        <f>IF('P17'!$F80="nt","",'P17'!$F80)</f>
        <v/>
      </c>
      <c r="T70" s="119" t="str">
        <f>IF('P18'!$F80="nt","",'P18'!$F80)</f>
        <v/>
      </c>
      <c r="U70" s="119" t="str">
        <f>IF('P19'!$F80="nt","",'P19'!$F80)</f>
        <v/>
      </c>
      <c r="V70" s="119" t="str">
        <f>IF('P20'!$F80="nt","",'P20'!$F80)</f>
        <v/>
      </c>
      <c r="W70" s="119" t="str">
        <f>IF('P21'!$F80="nt","",'P21'!$F80)</f>
        <v/>
      </c>
      <c r="X70" s="119" t="str">
        <f>IF('P22'!$F80="nt","",'P22'!$F80)</f>
        <v/>
      </c>
      <c r="Y70" s="119" t="str">
        <f>IF('P23'!$F80="nt","",'P23'!$F80)</f>
        <v/>
      </c>
      <c r="Z70" s="119" t="str">
        <f>IF('P24'!$F80="nt","",'P24'!$F80)</f>
        <v/>
      </c>
      <c r="AA70" s="119" t="str">
        <f>IF('P25'!$F80="nt","",'P25'!$F80)</f>
        <v/>
      </c>
    </row>
    <row r="71" spans="1:27" ht="13.8" x14ac:dyDescent="0.3">
      <c r="A71" s="121" t="s">
        <v>131</v>
      </c>
      <c r="B71" s="121" t="s">
        <v>135</v>
      </c>
      <c r="C71" s="119" t="str">
        <f>IF('P01'!$F81="nt","",'P01'!$F81)</f>
        <v>na</v>
      </c>
      <c r="D71" s="119" t="str">
        <f>IF('P02'!$F81="nt","",'P02'!$F81)</f>
        <v>na</v>
      </c>
      <c r="E71" s="119" t="str">
        <f>IF('P03'!$F81="nt","",'P03'!$F81)</f>
        <v>na</v>
      </c>
      <c r="F71" s="119" t="str">
        <f>IF('P04'!$F81="nt","",'P04'!$F81)</f>
        <v>na</v>
      </c>
      <c r="G71" s="119" t="str">
        <f>IF('P05'!$F81="nt","",'P05'!$F81)</f>
        <v>na</v>
      </c>
      <c r="H71" s="119" t="str">
        <f>IF('P06'!$F81="nt","",'P06'!$F81)</f>
        <v>na</v>
      </c>
      <c r="I71" s="119" t="str">
        <f>IF('P07'!$F81="nt","",'P07'!$F81)</f>
        <v>na</v>
      </c>
      <c r="J71" s="119" t="str">
        <f>IF('P08'!$F81="nt","",'P08'!$F81)</f>
        <v>na</v>
      </c>
      <c r="K71" s="119" t="str">
        <f>IF('P09'!$F81="nt","",'P09'!$F81)</f>
        <v>na</v>
      </c>
      <c r="L71" s="119" t="str">
        <f>IF('P10'!$F81="nt","",'P10'!$F81)</f>
        <v>na</v>
      </c>
      <c r="M71" s="119" t="str">
        <f>IF('P11'!$F81="nt","",'P11'!$F81)</f>
        <v>na</v>
      </c>
      <c r="N71" s="119" t="str">
        <f>IF('P12'!$F81="nt","",'P12'!$F81)</f>
        <v>na</v>
      </c>
      <c r="O71" s="119" t="str">
        <f>IF('P13'!$F81="nt","",'P13'!$F81)</f>
        <v>na</v>
      </c>
      <c r="P71" s="119" t="str">
        <f>IF('P14'!$F81="nt","",'P14'!$F81)</f>
        <v>na</v>
      </c>
      <c r="Q71" s="119" t="str">
        <f>IF('P15'!$F81="nt","",'P15'!$F81)</f>
        <v/>
      </c>
      <c r="R71" s="119" t="str">
        <f>IF('P16'!$F81="nt","",'P16'!$F81)</f>
        <v/>
      </c>
      <c r="S71" s="119" t="str">
        <f>IF('P17'!$F81="nt","",'P17'!$F81)</f>
        <v/>
      </c>
      <c r="T71" s="119" t="str">
        <f>IF('P18'!$F81="nt","",'P18'!$F81)</f>
        <v/>
      </c>
      <c r="U71" s="119" t="str">
        <f>IF('P19'!$F81="nt","",'P19'!$F81)</f>
        <v/>
      </c>
      <c r="V71" s="119" t="str">
        <f>IF('P20'!$F81="nt","",'P20'!$F81)</f>
        <v/>
      </c>
      <c r="W71" s="119" t="str">
        <f>IF('P21'!$F81="nt","",'P21'!$F81)</f>
        <v/>
      </c>
      <c r="X71" s="119" t="str">
        <f>IF('P22'!$F81="nt","",'P22'!$F81)</f>
        <v/>
      </c>
      <c r="Y71" s="119" t="str">
        <f>IF('P23'!$F81="nt","",'P23'!$F81)</f>
        <v/>
      </c>
      <c r="Z71" s="119" t="str">
        <f>IF('P24'!$F81="nt","",'P24'!$F81)</f>
        <v/>
      </c>
      <c r="AA71" s="119" t="str">
        <f>IF('P25'!$F81="nt","",'P25'!$F81)</f>
        <v/>
      </c>
    </row>
    <row r="72" spans="1:27" ht="13.8" x14ac:dyDescent="0.3">
      <c r="A72" s="121" t="s">
        <v>132</v>
      </c>
      <c r="B72" s="121" t="s">
        <v>119</v>
      </c>
      <c r="C72" s="119" t="str">
        <f>IF('P01'!$F82="nt","",'P01'!$F82)</f>
        <v>c</v>
      </c>
      <c r="D72" s="119" t="str">
        <f>IF('P02'!$F82="nt","",'P02'!$F82)</f>
        <v>c</v>
      </c>
      <c r="E72" s="119" t="str">
        <f>IF('P03'!$F82="nt","",'P03'!$F82)</f>
        <v>c</v>
      </c>
      <c r="F72" s="119" t="str">
        <f>IF('P04'!$F82="nt","",'P04'!$F82)</f>
        <v>c</v>
      </c>
      <c r="G72" s="119" t="str">
        <f>IF('P05'!$F82="nt","",'P05'!$F82)</f>
        <v>c</v>
      </c>
      <c r="H72" s="119" t="str">
        <f>IF('P06'!$F82="nt","",'P06'!$F82)</f>
        <v>c</v>
      </c>
      <c r="I72" s="119" t="str">
        <f>IF('P07'!$F82="nt","",'P07'!$F82)</f>
        <v>c</v>
      </c>
      <c r="J72" s="119" t="str">
        <f>IF('P08'!$F82="nt","",'P08'!$F82)</f>
        <v>c</v>
      </c>
      <c r="K72" s="119" t="str">
        <f>IF('P09'!$F82="nt","",'P09'!$F82)</f>
        <v>c</v>
      </c>
      <c r="L72" s="119" t="str">
        <f>IF('P10'!$F82="nt","",'P10'!$F82)</f>
        <v>c</v>
      </c>
      <c r="M72" s="119" t="str">
        <f>IF('P11'!$F82="nt","",'P11'!$F82)</f>
        <v>c</v>
      </c>
      <c r="N72" s="119" t="str">
        <f>IF('P12'!$F82="nt","",'P12'!$F82)</f>
        <v>c</v>
      </c>
      <c r="O72" s="119" t="str">
        <f>IF('P13'!$F82="nt","",'P13'!$F82)</f>
        <v>na</v>
      </c>
      <c r="P72" s="119" t="str">
        <f>IF('P14'!$F82="nt","",'P14'!$F82)</f>
        <v>na</v>
      </c>
      <c r="Q72" s="119" t="str">
        <f>IF('P15'!$F82="nt","",'P15'!$F82)</f>
        <v/>
      </c>
      <c r="R72" s="119" t="str">
        <f>IF('P16'!$F82="nt","",'P16'!$F82)</f>
        <v/>
      </c>
      <c r="S72" s="119" t="str">
        <f>IF('P17'!$F82="nt","",'P17'!$F82)</f>
        <v/>
      </c>
      <c r="T72" s="119" t="str">
        <f>IF('P18'!$F82="nt","",'P18'!$F82)</f>
        <v/>
      </c>
      <c r="U72" s="119" t="str">
        <f>IF('P19'!$F82="nt","",'P19'!$F82)</f>
        <v/>
      </c>
      <c r="V72" s="119" t="str">
        <f>IF('P20'!$F82="nt","",'P20'!$F82)</f>
        <v/>
      </c>
      <c r="W72" s="119" t="str">
        <f>IF('P21'!$F82="nt","",'P21'!$F82)</f>
        <v/>
      </c>
      <c r="X72" s="119" t="str">
        <f>IF('P22'!$F82="nt","",'P22'!$F82)</f>
        <v/>
      </c>
      <c r="Y72" s="119" t="str">
        <f>IF('P23'!$F82="nt","",'P23'!$F82)</f>
        <v/>
      </c>
      <c r="Z72" s="119" t="str">
        <f>IF('P24'!$F82="nt","",'P24'!$F82)</f>
        <v/>
      </c>
      <c r="AA72" s="119" t="str">
        <f>IF('P25'!$F82="nt","",'P25'!$F82)</f>
        <v/>
      </c>
    </row>
    <row r="73" spans="1:27" ht="13.8" x14ac:dyDescent="0.3">
      <c r="A73" s="121" t="s">
        <v>132</v>
      </c>
      <c r="B73" s="121" t="s">
        <v>125</v>
      </c>
      <c r="C73" s="119" t="str">
        <f>IF('P01'!$F83="nt","",'P01'!$F83)</f>
        <v>c</v>
      </c>
      <c r="D73" s="119" t="str">
        <f>IF('P02'!$F83="nt","",'P02'!$F83)</f>
        <v>c</v>
      </c>
      <c r="E73" s="119" t="str">
        <f>IF('P03'!$F83="nt","",'P03'!$F83)</f>
        <v>c</v>
      </c>
      <c r="F73" s="119" t="str">
        <f>IF('P04'!$F83="nt","",'P04'!$F83)</f>
        <v>c</v>
      </c>
      <c r="G73" s="119" t="str">
        <f>IF('P05'!$F83="nt","",'P05'!$F83)</f>
        <v>c</v>
      </c>
      <c r="H73" s="119" t="str">
        <f>IF('P06'!$F83="nt","",'P06'!$F83)</f>
        <v>c</v>
      </c>
      <c r="I73" s="119" t="str">
        <f>IF('P07'!$F83="nt","",'P07'!$F83)</f>
        <v>c</v>
      </c>
      <c r="J73" s="119" t="str">
        <f>IF('P08'!$F83="nt","",'P08'!$F83)</f>
        <v>c</v>
      </c>
      <c r="K73" s="119" t="str">
        <f>IF('P09'!$F83="nt","",'P09'!$F83)</f>
        <v>c</v>
      </c>
      <c r="L73" s="119" t="str">
        <f>IF('P10'!$F83="nt","",'P10'!$F83)</f>
        <v>c</v>
      </c>
      <c r="M73" s="119" t="str">
        <f>IF('P11'!$F83="nt","",'P11'!$F83)</f>
        <v>c</v>
      </c>
      <c r="N73" s="119" t="str">
        <f>IF('P12'!$F83="nt","",'P12'!$F83)</f>
        <v>c</v>
      </c>
      <c r="O73" s="119" t="str">
        <f>IF('P13'!$F83="nt","",'P13'!$F83)</f>
        <v>na</v>
      </c>
      <c r="P73" s="119" t="str">
        <f>IF('P14'!$F83="nt","",'P14'!$F83)</f>
        <v>na</v>
      </c>
      <c r="Q73" s="119" t="str">
        <f>IF('P15'!$F83="nt","",'P15'!$F83)</f>
        <v/>
      </c>
      <c r="R73" s="119" t="str">
        <f>IF('P16'!$F83="nt","",'P16'!$F83)</f>
        <v/>
      </c>
      <c r="S73" s="119" t="str">
        <f>IF('P17'!$F83="nt","",'P17'!$F83)</f>
        <v/>
      </c>
      <c r="T73" s="119" t="str">
        <f>IF('P18'!$F83="nt","",'P18'!$F83)</f>
        <v/>
      </c>
      <c r="U73" s="119" t="str">
        <f>IF('P19'!$F83="nt","",'P19'!$F83)</f>
        <v/>
      </c>
      <c r="V73" s="119" t="str">
        <f>IF('P20'!$F83="nt","",'P20'!$F83)</f>
        <v/>
      </c>
      <c r="W73" s="119" t="str">
        <f>IF('P21'!$F83="nt","",'P21'!$F83)</f>
        <v/>
      </c>
      <c r="X73" s="119" t="str">
        <f>IF('P22'!$F83="nt","",'P22'!$F83)</f>
        <v/>
      </c>
      <c r="Y73" s="119" t="str">
        <f>IF('P23'!$F83="nt","",'P23'!$F83)</f>
        <v/>
      </c>
      <c r="Z73" s="119" t="str">
        <f>IF('P24'!$F83="nt","",'P24'!$F83)</f>
        <v/>
      </c>
      <c r="AA73" s="119" t="str">
        <f>IF('P25'!$F83="nt","",'P25'!$F83)</f>
        <v/>
      </c>
    </row>
    <row r="74" spans="1:27" ht="13.8" x14ac:dyDescent="0.3">
      <c r="A74" s="121" t="s">
        <v>132</v>
      </c>
      <c r="B74" s="121" t="s">
        <v>126</v>
      </c>
      <c r="C74" s="119" t="str">
        <f>IF('P01'!$F84="nt","",'P01'!$F84)</f>
        <v>na</v>
      </c>
      <c r="D74" s="119" t="str">
        <f>IF('P02'!$F84="nt","",'P02'!$F84)</f>
        <v>na</v>
      </c>
      <c r="E74" s="119" t="str">
        <f>IF('P03'!$F84="nt","",'P03'!$F84)</f>
        <v>na</v>
      </c>
      <c r="F74" s="119" t="str">
        <f>IF('P04'!$F84="nt","",'P04'!$F84)</f>
        <v>na</v>
      </c>
      <c r="G74" s="119" t="str">
        <f>IF('P05'!$F84="nt","",'P05'!$F84)</f>
        <v>na</v>
      </c>
      <c r="H74" s="119" t="str">
        <f>IF('P06'!$F84="nt","",'P06'!$F84)</f>
        <v>na</v>
      </c>
      <c r="I74" s="119" t="str">
        <f>IF('P07'!$F84="nt","",'P07'!$F84)</f>
        <v>na</v>
      </c>
      <c r="J74" s="119" t="str">
        <f>IF('P08'!$F84="nt","",'P08'!$F84)</f>
        <v>na</v>
      </c>
      <c r="K74" s="119" t="str">
        <f>IF('P09'!$F84="nt","",'P09'!$F84)</f>
        <v>na</v>
      </c>
      <c r="L74" s="119" t="str">
        <f>IF('P10'!$F84="nt","",'P10'!$F84)</f>
        <v>na</v>
      </c>
      <c r="M74" s="119" t="str">
        <f>IF('P11'!$F84="nt","",'P11'!$F84)</f>
        <v>na</v>
      </c>
      <c r="N74" s="119" t="str">
        <f>IF('P12'!$F84="nt","",'P12'!$F84)</f>
        <v>na</v>
      </c>
      <c r="O74" s="119" t="str">
        <f>IF('P13'!$F84="nt","",'P13'!$F84)</f>
        <v>na</v>
      </c>
      <c r="P74" s="119" t="str">
        <f>IF('P14'!$F84="nt","",'P14'!$F84)</f>
        <v>na</v>
      </c>
      <c r="Q74" s="119" t="str">
        <f>IF('P15'!$F84="nt","",'P15'!$F84)</f>
        <v/>
      </c>
      <c r="R74" s="119" t="str">
        <f>IF('P16'!$F84="nt","",'P16'!$F84)</f>
        <v/>
      </c>
      <c r="S74" s="119" t="str">
        <f>IF('P17'!$F84="nt","",'P17'!$F84)</f>
        <v/>
      </c>
      <c r="T74" s="119" t="str">
        <f>IF('P18'!$F84="nt","",'P18'!$F84)</f>
        <v/>
      </c>
      <c r="U74" s="119" t="str">
        <f>IF('P19'!$F84="nt","",'P19'!$F84)</f>
        <v/>
      </c>
      <c r="V74" s="119" t="str">
        <f>IF('P20'!$F84="nt","",'P20'!$F84)</f>
        <v/>
      </c>
      <c r="W74" s="119" t="str">
        <f>IF('P21'!$F84="nt","",'P21'!$F84)</f>
        <v/>
      </c>
      <c r="X74" s="119" t="str">
        <f>IF('P22'!$F84="nt","",'P22'!$F84)</f>
        <v/>
      </c>
      <c r="Y74" s="119" t="str">
        <f>IF('P23'!$F84="nt","",'P23'!$F84)</f>
        <v/>
      </c>
      <c r="Z74" s="119" t="str">
        <f>IF('P24'!$F84="nt","",'P24'!$F84)</f>
        <v/>
      </c>
      <c r="AA74" s="119" t="str">
        <f>IF('P25'!$F84="nt","",'P25'!$F84)</f>
        <v/>
      </c>
    </row>
    <row r="75" spans="1:27" ht="13.8" x14ac:dyDescent="0.3">
      <c r="A75" s="121" t="s">
        <v>132</v>
      </c>
      <c r="B75" s="121" t="s">
        <v>127</v>
      </c>
      <c r="C75" s="119" t="str">
        <f>IF('P01'!$F85="nt","",'P01'!$F85)</f>
        <v>c</v>
      </c>
      <c r="D75" s="119" t="str">
        <f>IF('P02'!$F85="nt","",'P02'!$F85)</f>
        <v>c</v>
      </c>
      <c r="E75" s="119" t="str">
        <f>IF('P03'!$F85="nt","",'P03'!$F85)</f>
        <v>c</v>
      </c>
      <c r="F75" s="119" t="str">
        <f>IF('P04'!$F85="nt","",'P04'!$F85)</f>
        <v>c</v>
      </c>
      <c r="G75" s="119" t="str">
        <f>IF('P05'!$F85="nt","",'P05'!$F85)</f>
        <v>c</v>
      </c>
      <c r="H75" s="119" t="str">
        <f>IF('P06'!$F85="nt","",'P06'!$F85)</f>
        <v>c</v>
      </c>
      <c r="I75" s="119" t="str">
        <f>IF('P07'!$F85="nt","",'P07'!$F85)</f>
        <v>c</v>
      </c>
      <c r="J75" s="119" t="str">
        <f>IF('P08'!$F85="nt","",'P08'!$F85)</f>
        <v>c</v>
      </c>
      <c r="K75" s="119" t="str">
        <f>IF('P09'!$F85="nt","",'P09'!$F85)</f>
        <v>c</v>
      </c>
      <c r="L75" s="119" t="str">
        <f>IF('P10'!$F85="nt","",'P10'!$F85)</f>
        <v>c</v>
      </c>
      <c r="M75" s="119" t="str">
        <f>IF('P11'!$F85="nt","",'P11'!$F85)</f>
        <v>c</v>
      </c>
      <c r="N75" s="119" t="str">
        <f>IF('P12'!$F85="nt","",'P12'!$F85)</f>
        <v>c</v>
      </c>
      <c r="O75" s="119" t="str">
        <f>IF('P13'!$F85="nt","",'P13'!$F85)</f>
        <v>na</v>
      </c>
      <c r="P75" s="119" t="str">
        <f>IF('P14'!$F85="nt","",'P14'!$F85)</f>
        <v>na</v>
      </c>
      <c r="Q75" s="119" t="str">
        <f>IF('P15'!$F85="nt","",'P15'!$F85)</f>
        <v/>
      </c>
      <c r="R75" s="119" t="str">
        <f>IF('P16'!$F85="nt","",'P16'!$F85)</f>
        <v/>
      </c>
      <c r="S75" s="119" t="str">
        <f>IF('P17'!$F85="nt","",'P17'!$F85)</f>
        <v/>
      </c>
      <c r="T75" s="119" t="str">
        <f>IF('P18'!$F85="nt","",'P18'!$F85)</f>
        <v/>
      </c>
      <c r="U75" s="119" t="str">
        <f>IF('P19'!$F85="nt","",'P19'!$F85)</f>
        <v/>
      </c>
      <c r="V75" s="119" t="str">
        <f>IF('P20'!$F85="nt","",'P20'!$F85)</f>
        <v/>
      </c>
      <c r="W75" s="119" t="str">
        <f>IF('P21'!$F85="nt","",'P21'!$F85)</f>
        <v/>
      </c>
      <c r="X75" s="119" t="str">
        <f>IF('P22'!$F85="nt","",'P22'!$F85)</f>
        <v/>
      </c>
      <c r="Y75" s="119" t="str">
        <f>IF('P23'!$F85="nt","",'P23'!$F85)</f>
        <v/>
      </c>
      <c r="Z75" s="119" t="str">
        <f>IF('P24'!$F85="nt","",'P24'!$F85)</f>
        <v/>
      </c>
      <c r="AA75" s="119" t="str">
        <f>IF('P25'!$F85="nt","",'P25'!$F85)</f>
        <v/>
      </c>
    </row>
    <row r="76" spans="1:27" ht="13.8" x14ac:dyDescent="0.3">
      <c r="A76" s="121" t="s">
        <v>132</v>
      </c>
      <c r="B76" s="121" t="s">
        <v>116</v>
      </c>
      <c r="C76" s="119" t="str">
        <f>IF('P01'!$F86="nt","",'P01'!$F86)</f>
        <v>na</v>
      </c>
      <c r="D76" s="119" t="str">
        <f>IF('P02'!$F86="nt","",'P02'!$F86)</f>
        <v>na</v>
      </c>
      <c r="E76" s="119" t="str">
        <f>IF('P03'!$F86="nt","",'P03'!$F86)</f>
        <v>na</v>
      </c>
      <c r="F76" s="119" t="str">
        <f>IF('P04'!$F86="nt","",'P04'!$F86)</f>
        <v>na</v>
      </c>
      <c r="G76" s="119" t="str">
        <f>IF('P05'!$F86="nt","",'P05'!$F86)</f>
        <v>na</v>
      </c>
      <c r="H76" s="119" t="str">
        <f>IF('P06'!$F86="nt","",'P06'!$F86)</f>
        <v>na</v>
      </c>
      <c r="I76" s="119" t="str">
        <f>IF('P07'!$F86="nt","",'P07'!$F86)</f>
        <v>na</v>
      </c>
      <c r="J76" s="119" t="str">
        <f>IF('P08'!$F86="nt","",'P08'!$F86)</f>
        <v>na</v>
      </c>
      <c r="K76" s="119" t="str">
        <f>IF('P09'!$F86="nt","",'P09'!$F86)</f>
        <v>na</v>
      </c>
      <c r="L76" s="119" t="str">
        <f>IF('P10'!$F86="nt","",'P10'!$F86)</f>
        <v>na</v>
      </c>
      <c r="M76" s="119" t="str">
        <f>IF('P11'!$F86="nt","",'P11'!$F86)</f>
        <v>na</v>
      </c>
      <c r="N76" s="119" t="str">
        <f>IF('P12'!$F86="nt","",'P12'!$F86)</f>
        <v>na</v>
      </c>
      <c r="O76" s="119" t="str">
        <f>IF('P13'!$F86="nt","",'P13'!$F86)</f>
        <v>na</v>
      </c>
      <c r="P76" s="119" t="str">
        <f>IF('P14'!$F86="nt","",'P14'!$F86)</f>
        <v>na</v>
      </c>
      <c r="Q76" s="119" t="str">
        <f>IF('P15'!$F86="nt","",'P15'!$F86)</f>
        <v/>
      </c>
      <c r="R76" s="119" t="str">
        <f>IF('P16'!$F86="nt","",'P16'!$F86)</f>
        <v/>
      </c>
      <c r="S76" s="119" t="str">
        <f>IF('P17'!$F86="nt","",'P17'!$F86)</f>
        <v/>
      </c>
      <c r="T76" s="119" t="str">
        <f>IF('P18'!$F86="nt","",'P18'!$F86)</f>
        <v/>
      </c>
      <c r="U76" s="119" t="str">
        <f>IF('P19'!$F86="nt","",'P19'!$F86)</f>
        <v/>
      </c>
      <c r="V76" s="119" t="str">
        <f>IF('P20'!$F86="nt","",'P20'!$F86)</f>
        <v/>
      </c>
      <c r="W76" s="119" t="str">
        <f>IF('P21'!$F86="nt","",'P21'!$F86)</f>
        <v/>
      </c>
      <c r="X76" s="119" t="str">
        <f>IF('P22'!$F86="nt","",'P22'!$F86)</f>
        <v/>
      </c>
      <c r="Y76" s="119" t="str">
        <f>IF('P23'!$F86="nt","",'P23'!$F86)</f>
        <v/>
      </c>
      <c r="Z76" s="119" t="str">
        <f>IF('P24'!$F86="nt","",'P24'!$F86)</f>
        <v/>
      </c>
      <c r="AA76" s="119" t="str">
        <f>IF('P25'!$F86="nt","",'P25'!$F86)</f>
        <v/>
      </c>
    </row>
    <row r="77" spans="1:27" ht="13.8" x14ac:dyDescent="0.3">
      <c r="A77" s="121" t="s">
        <v>132</v>
      </c>
      <c r="B77" s="121" t="s">
        <v>118</v>
      </c>
      <c r="C77" s="119" t="str">
        <f>IF('P01'!$F87="nt","",'P01'!$F87)</f>
        <v>na</v>
      </c>
      <c r="D77" s="119" t="str">
        <f>IF('P02'!$F87="nt","",'P02'!$F87)</f>
        <v>na</v>
      </c>
      <c r="E77" s="119" t="str">
        <f>IF('P03'!$F87="nt","",'P03'!$F87)</f>
        <v>na</v>
      </c>
      <c r="F77" s="119" t="str">
        <f>IF('P04'!$F87="nt","",'P04'!$F87)</f>
        <v>na</v>
      </c>
      <c r="G77" s="119" t="str">
        <f>IF('P05'!$F87="nt","",'P05'!$F87)</f>
        <v>na</v>
      </c>
      <c r="H77" s="119" t="str">
        <f>IF('P06'!$F87="nt","",'P06'!$F87)</f>
        <v>na</v>
      </c>
      <c r="I77" s="119" t="str">
        <f>IF('P07'!$F87="nt","",'P07'!$F87)</f>
        <v>na</v>
      </c>
      <c r="J77" s="119" t="str">
        <f>IF('P08'!$F87="nt","",'P08'!$F87)</f>
        <v>na</v>
      </c>
      <c r="K77" s="119" t="str">
        <f>IF('P09'!$F87="nt","",'P09'!$F87)</f>
        <v>na</v>
      </c>
      <c r="L77" s="119" t="str">
        <f>IF('P10'!$F87="nt","",'P10'!$F87)</f>
        <v>na</v>
      </c>
      <c r="M77" s="119" t="str">
        <f>IF('P11'!$F87="nt","",'P11'!$F87)</f>
        <v>na</v>
      </c>
      <c r="N77" s="119" t="str">
        <f>IF('P12'!$F87="nt","",'P12'!$F87)</f>
        <v>na</v>
      </c>
      <c r="O77" s="119" t="str">
        <f>IF('P13'!$F87="nt","",'P13'!$F87)</f>
        <v>na</v>
      </c>
      <c r="P77" s="119" t="str">
        <f>IF('P14'!$F87="nt","",'P14'!$F87)</f>
        <v>na</v>
      </c>
      <c r="Q77" s="119" t="str">
        <f>IF('P15'!$F87="nt","",'P15'!$F87)</f>
        <v/>
      </c>
      <c r="R77" s="119" t="str">
        <f>IF('P16'!$F87="nt","",'P16'!$F87)</f>
        <v/>
      </c>
      <c r="S77" s="119" t="str">
        <f>IF('P17'!$F87="nt","",'P17'!$F87)</f>
        <v/>
      </c>
      <c r="T77" s="119" t="str">
        <f>IF('P18'!$F87="nt","",'P18'!$F87)</f>
        <v/>
      </c>
      <c r="U77" s="119" t="str">
        <f>IF('P19'!$F87="nt","",'P19'!$F87)</f>
        <v/>
      </c>
      <c r="V77" s="119" t="str">
        <f>IF('P20'!$F87="nt","",'P20'!$F87)</f>
        <v/>
      </c>
      <c r="W77" s="119" t="str">
        <f>IF('P21'!$F87="nt","",'P21'!$F87)</f>
        <v/>
      </c>
      <c r="X77" s="119" t="str">
        <f>IF('P22'!$F87="nt","",'P22'!$F87)</f>
        <v/>
      </c>
      <c r="Y77" s="119" t="str">
        <f>IF('P23'!$F87="nt","",'P23'!$F87)</f>
        <v/>
      </c>
      <c r="Z77" s="119" t="str">
        <f>IF('P24'!$F87="nt","",'P24'!$F87)</f>
        <v/>
      </c>
      <c r="AA77" s="119" t="str">
        <f>IF('P25'!$F87="nt","",'P25'!$F87)</f>
        <v/>
      </c>
    </row>
    <row r="78" spans="1:27" ht="13.8" x14ac:dyDescent="0.3">
      <c r="A78" s="121" t="s">
        <v>132</v>
      </c>
      <c r="B78" s="121" t="s">
        <v>128</v>
      </c>
      <c r="C78" s="119" t="str">
        <f>IF('P01'!$F88="nt","",'P01'!$F88)</f>
        <v>na</v>
      </c>
      <c r="D78" s="119" t="str">
        <f>IF('P02'!$F88="nt","",'P02'!$F88)</f>
        <v>na</v>
      </c>
      <c r="E78" s="119" t="str">
        <f>IF('P03'!$F88="nt","",'P03'!$F88)</f>
        <v>na</v>
      </c>
      <c r="F78" s="119" t="str">
        <f>IF('P04'!$F88="nt","",'P04'!$F88)</f>
        <v>na</v>
      </c>
      <c r="G78" s="119" t="str">
        <f>IF('P05'!$F88="nt","",'P05'!$F88)</f>
        <v>na</v>
      </c>
      <c r="H78" s="119" t="str">
        <f>IF('P06'!$F88="nt","",'P06'!$F88)</f>
        <v>na</v>
      </c>
      <c r="I78" s="119" t="str">
        <f>IF('P07'!$F88="nt","",'P07'!$F88)</f>
        <v>na</v>
      </c>
      <c r="J78" s="119" t="str">
        <f>IF('P08'!$F88="nt","",'P08'!$F88)</f>
        <v>na</v>
      </c>
      <c r="K78" s="119" t="str">
        <f>IF('P09'!$F88="nt","",'P09'!$F88)</f>
        <v>na</v>
      </c>
      <c r="L78" s="119" t="str">
        <f>IF('P10'!$F88="nt","",'P10'!$F88)</f>
        <v>na</v>
      </c>
      <c r="M78" s="119" t="str">
        <f>IF('P11'!$F88="nt","",'P11'!$F88)</f>
        <v>na</v>
      </c>
      <c r="N78" s="119" t="str">
        <f>IF('P12'!$F88="nt","",'P12'!$F88)</f>
        <v>na</v>
      </c>
      <c r="O78" s="119" t="str">
        <f>IF('P13'!$F88="nt","",'P13'!$F88)</f>
        <v>na</v>
      </c>
      <c r="P78" s="119" t="str">
        <f>IF('P14'!$F88="nt","",'P14'!$F88)</f>
        <v>na</v>
      </c>
      <c r="Q78" s="119" t="str">
        <f>IF('P15'!$F88="nt","",'P15'!$F88)</f>
        <v/>
      </c>
      <c r="R78" s="119" t="str">
        <f>IF('P16'!$F88="nt","",'P16'!$F88)</f>
        <v/>
      </c>
      <c r="S78" s="119" t="str">
        <f>IF('P17'!$F88="nt","",'P17'!$F88)</f>
        <v/>
      </c>
      <c r="T78" s="119" t="str">
        <f>IF('P18'!$F88="nt","",'P18'!$F88)</f>
        <v/>
      </c>
      <c r="U78" s="119" t="str">
        <f>IF('P19'!$F88="nt","",'P19'!$F88)</f>
        <v/>
      </c>
      <c r="V78" s="119" t="str">
        <f>IF('P20'!$F88="nt","",'P20'!$F88)</f>
        <v/>
      </c>
      <c r="W78" s="119" t="str">
        <f>IF('P21'!$F88="nt","",'P21'!$F88)</f>
        <v/>
      </c>
      <c r="X78" s="119" t="str">
        <f>IF('P22'!$F88="nt","",'P22'!$F88)</f>
        <v/>
      </c>
      <c r="Y78" s="119" t="str">
        <f>IF('P23'!$F88="nt","",'P23'!$F88)</f>
        <v/>
      </c>
      <c r="Z78" s="119" t="str">
        <f>IF('P24'!$F88="nt","",'P24'!$F88)</f>
        <v/>
      </c>
      <c r="AA78" s="119" t="str">
        <f>IF('P25'!$F88="nt","",'P25'!$F88)</f>
        <v/>
      </c>
    </row>
    <row r="79" spans="1:27" ht="13.8" x14ac:dyDescent="0.3">
      <c r="A79" s="121" t="s">
        <v>132</v>
      </c>
      <c r="B79" s="121" t="s">
        <v>129</v>
      </c>
      <c r="C79" s="119" t="str">
        <f>IF('P01'!$F89="nt","",'P01'!$F89)</f>
        <v>na</v>
      </c>
      <c r="D79" s="119" t="str">
        <f>IF('P02'!$F89="nt","",'P02'!$F89)</f>
        <v>na</v>
      </c>
      <c r="E79" s="119" t="str">
        <f>IF('P03'!$F89="nt","",'P03'!$F89)</f>
        <v>na</v>
      </c>
      <c r="F79" s="119" t="str">
        <f>IF('P04'!$F89="nt","",'P04'!$F89)</f>
        <v>na</v>
      </c>
      <c r="G79" s="119" t="str">
        <f>IF('P05'!$F89="nt","",'P05'!$F89)</f>
        <v>na</v>
      </c>
      <c r="H79" s="119" t="str">
        <f>IF('P06'!$F89="nt","",'P06'!$F89)</f>
        <v>na</v>
      </c>
      <c r="I79" s="119" t="str">
        <f>IF('P07'!$F89="nt","",'P07'!$F89)</f>
        <v>na</v>
      </c>
      <c r="J79" s="119" t="str">
        <f>IF('P08'!$F89="nt","",'P08'!$F89)</f>
        <v>na</v>
      </c>
      <c r="K79" s="119" t="str">
        <f>IF('P09'!$F89="nt","",'P09'!$F89)</f>
        <v>na</v>
      </c>
      <c r="L79" s="119" t="str">
        <f>IF('P10'!$F89="nt","",'P10'!$F89)</f>
        <v>na</v>
      </c>
      <c r="M79" s="119" t="str">
        <f>IF('P11'!$F89="nt","",'P11'!$F89)</f>
        <v>na</v>
      </c>
      <c r="N79" s="119" t="str">
        <f>IF('P12'!$F89="nt","",'P12'!$F89)</f>
        <v>na</v>
      </c>
      <c r="O79" s="119" t="str">
        <f>IF('P13'!$F89="nt","",'P13'!$F89)</f>
        <v>na</v>
      </c>
      <c r="P79" s="119" t="str">
        <f>IF('P14'!$F89="nt","",'P14'!$F89)</f>
        <v>na</v>
      </c>
      <c r="Q79" s="119" t="str">
        <f>IF('P15'!$F89="nt","",'P15'!$F89)</f>
        <v/>
      </c>
      <c r="R79" s="119" t="str">
        <f>IF('P16'!$F89="nt","",'P16'!$F89)</f>
        <v/>
      </c>
      <c r="S79" s="119" t="str">
        <f>IF('P17'!$F89="nt","",'P17'!$F89)</f>
        <v/>
      </c>
      <c r="T79" s="119" t="str">
        <f>IF('P18'!$F89="nt","",'P18'!$F89)</f>
        <v/>
      </c>
      <c r="U79" s="119" t="str">
        <f>IF('P19'!$F89="nt","",'P19'!$F89)</f>
        <v/>
      </c>
      <c r="V79" s="119" t="str">
        <f>IF('P20'!$F89="nt","",'P20'!$F89)</f>
        <v/>
      </c>
      <c r="W79" s="119" t="str">
        <f>IF('P21'!$F89="nt","",'P21'!$F89)</f>
        <v/>
      </c>
      <c r="X79" s="119" t="str">
        <f>IF('P22'!$F89="nt","",'P22'!$F89)</f>
        <v/>
      </c>
      <c r="Y79" s="119" t="str">
        <f>IF('P23'!$F89="nt","",'P23'!$F89)</f>
        <v/>
      </c>
      <c r="Z79" s="119" t="str">
        <f>IF('P24'!$F89="nt","",'P24'!$F89)</f>
        <v/>
      </c>
      <c r="AA79" s="119" t="str">
        <f>IF('P25'!$F89="nt","",'P25'!$F89)</f>
        <v/>
      </c>
    </row>
    <row r="80" spans="1:27" ht="13.8" x14ac:dyDescent="0.3">
      <c r="A80" s="121" t="s">
        <v>132</v>
      </c>
      <c r="B80" s="121" t="s">
        <v>130</v>
      </c>
      <c r="C80" s="119" t="str">
        <f>IF('P01'!$F90="nt","",'P01'!$F90)</f>
        <v>na</v>
      </c>
      <c r="D80" s="119" t="str">
        <f>IF('P02'!$F90="nt","",'P02'!$F90)</f>
        <v>na</v>
      </c>
      <c r="E80" s="119" t="str">
        <f>IF('P03'!$F90="nt","",'P03'!$F90)</f>
        <v>na</v>
      </c>
      <c r="F80" s="119" t="str">
        <f>IF('P04'!$F90="nt","",'P04'!$F90)</f>
        <v>na</v>
      </c>
      <c r="G80" s="119" t="str">
        <f>IF('P05'!$F90="nt","",'P05'!$F90)</f>
        <v>na</v>
      </c>
      <c r="H80" s="119" t="str">
        <f>IF('P06'!$F90="nt","",'P06'!$F90)</f>
        <v>na</v>
      </c>
      <c r="I80" s="119" t="str">
        <f>IF('P07'!$F90="nt","",'P07'!$F90)</f>
        <v>na</v>
      </c>
      <c r="J80" s="119" t="str">
        <f>IF('P08'!$F90="nt","",'P08'!$F90)</f>
        <v>na</v>
      </c>
      <c r="K80" s="119" t="str">
        <f>IF('P09'!$F90="nt","",'P09'!$F90)</f>
        <v>na</v>
      </c>
      <c r="L80" s="119" t="str">
        <f>IF('P10'!$F90="nt","",'P10'!$F90)</f>
        <v>c</v>
      </c>
      <c r="M80" s="119" t="str">
        <f>IF('P11'!$F90="nt","",'P11'!$F90)</f>
        <v>na</v>
      </c>
      <c r="N80" s="119" t="str">
        <f>IF('P12'!$F90="nt","",'P12'!$F90)</f>
        <v>na</v>
      </c>
      <c r="O80" s="119" t="str">
        <f>IF('P13'!$F90="nt","",'P13'!$F90)</f>
        <v>na</v>
      </c>
      <c r="P80" s="119" t="str">
        <f>IF('P14'!$F90="nt","",'P14'!$F90)</f>
        <v>na</v>
      </c>
      <c r="Q80" s="119" t="str">
        <f>IF('P15'!$F90="nt","",'P15'!$F90)</f>
        <v/>
      </c>
      <c r="R80" s="119" t="str">
        <f>IF('P16'!$F90="nt","",'P16'!$F90)</f>
        <v/>
      </c>
      <c r="S80" s="119" t="str">
        <f>IF('P17'!$F90="nt","",'P17'!$F90)</f>
        <v/>
      </c>
      <c r="T80" s="119" t="str">
        <f>IF('P18'!$F90="nt","",'P18'!$F90)</f>
        <v/>
      </c>
      <c r="U80" s="119" t="str">
        <f>IF('P19'!$F90="nt","",'P19'!$F90)</f>
        <v/>
      </c>
      <c r="V80" s="119" t="str">
        <f>IF('P20'!$F90="nt","",'P20'!$F90)</f>
        <v/>
      </c>
      <c r="W80" s="119" t="str">
        <f>IF('P21'!$F90="nt","",'P21'!$F90)</f>
        <v/>
      </c>
      <c r="X80" s="119" t="str">
        <f>IF('P22'!$F90="nt","",'P22'!$F90)</f>
        <v/>
      </c>
      <c r="Y80" s="119" t="str">
        <f>IF('P23'!$F90="nt","",'P23'!$F90)</f>
        <v/>
      </c>
      <c r="Z80" s="119" t="str">
        <f>IF('P24'!$F90="nt","",'P24'!$F90)</f>
        <v/>
      </c>
      <c r="AA80" s="119" t="str">
        <f>IF('P25'!$F90="nt","",'P25'!$F90)</f>
        <v/>
      </c>
    </row>
    <row r="81" spans="1:27" ht="13.8" x14ac:dyDescent="0.3">
      <c r="A81" s="121" t="s">
        <v>132</v>
      </c>
      <c r="B81" s="121" t="s">
        <v>131</v>
      </c>
      <c r="C81" s="119" t="str">
        <f>IF('P01'!$F91="nt","",'P01'!$F91)</f>
        <v>na</v>
      </c>
      <c r="D81" s="119" t="str">
        <f>IF('P02'!$F91="nt","",'P02'!$F91)</f>
        <v>na</v>
      </c>
      <c r="E81" s="119" t="str">
        <f>IF('P03'!$F91="nt","",'P03'!$F91)</f>
        <v>na</v>
      </c>
      <c r="F81" s="119" t="str">
        <f>IF('P04'!$F91="nt","",'P04'!$F91)</f>
        <v>na</v>
      </c>
      <c r="G81" s="119" t="str">
        <f>IF('P05'!$F91="nt","",'P05'!$F91)</f>
        <v>na</v>
      </c>
      <c r="H81" s="119" t="str">
        <f>IF('P06'!$F91="nt","",'P06'!$F91)</f>
        <v>na</v>
      </c>
      <c r="I81" s="119" t="str">
        <f>IF('P07'!$F91="nt","",'P07'!$F91)</f>
        <v>na</v>
      </c>
      <c r="J81" s="119" t="str">
        <f>IF('P08'!$F91="nt","",'P08'!$F91)</f>
        <v>na</v>
      </c>
      <c r="K81" s="119" t="str">
        <f>IF('P09'!$F91="nt","",'P09'!$F91)</f>
        <v>na</v>
      </c>
      <c r="L81" s="119" t="str">
        <f>IF('P10'!$F91="nt","",'P10'!$F91)</f>
        <v>c</v>
      </c>
      <c r="M81" s="119" t="str">
        <f>IF('P11'!$F91="nt","",'P11'!$F91)</f>
        <v>na</v>
      </c>
      <c r="N81" s="119" t="str">
        <f>IF('P12'!$F91="nt","",'P12'!$F91)</f>
        <v>na</v>
      </c>
      <c r="O81" s="119" t="str">
        <f>IF('P13'!$F91="nt","",'P13'!$F91)</f>
        <v>na</v>
      </c>
      <c r="P81" s="119" t="str">
        <f>IF('P14'!$F91="nt","",'P14'!$F91)</f>
        <v>na</v>
      </c>
      <c r="Q81" s="119" t="str">
        <f>IF('P15'!$F91="nt","",'P15'!$F91)</f>
        <v/>
      </c>
      <c r="R81" s="119" t="str">
        <f>IF('P16'!$F91="nt","",'P16'!$F91)</f>
        <v/>
      </c>
      <c r="S81" s="119" t="str">
        <f>IF('P17'!$F91="nt","",'P17'!$F91)</f>
        <v/>
      </c>
      <c r="T81" s="119" t="str">
        <f>IF('P18'!$F91="nt","",'P18'!$F91)</f>
        <v/>
      </c>
      <c r="U81" s="119" t="str">
        <f>IF('P19'!$F91="nt","",'P19'!$F91)</f>
        <v/>
      </c>
      <c r="V81" s="119" t="str">
        <f>IF('P20'!$F91="nt","",'P20'!$F91)</f>
        <v/>
      </c>
      <c r="W81" s="119" t="str">
        <f>IF('P21'!$F91="nt","",'P21'!$F91)</f>
        <v/>
      </c>
      <c r="X81" s="119" t="str">
        <f>IF('P22'!$F91="nt","",'P22'!$F91)</f>
        <v/>
      </c>
      <c r="Y81" s="119" t="str">
        <f>IF('P23'!$F91="nt","",'P23'!$F91)</f>
        <v/>
      </c>
      <c r="Z81" s="119" t="str">
        <f>IF('P24'!$F91="nt","",'P24'!$F91)</f>
        <v/>
      </c>
      <c r="AA81" s="119" t="str">
        <f>IF('P25'!$F91="nt","",'P25'!$F91)</f>
        <v/>
      </c>
    </row>
    <row r="82" spans="1:27" ht="13.8" x14ac:dyDescent="0.3">
      <c r="A82" s="121" t="s">
        <v>132</v>
      </c>
      <c r="B82" s="121" t="s">
        <v>132</v>
      </c>
      <c r="C82" s="119" t="str">
        <f>IF('P01'!$F92="nt","",'P01'!$F92)</f>
        <v>na</v>
      </c>
      <c r="D82" s="119" t="str">
        <f>IF('P02'!$F92="nt","",'P02'!$F92)</f>
        <v>na</v>
      </c>
      <c r="E82" s="119" t="str">
        <f>IF('P03'!$F92="nt","",'P03'!$F92)</f>
        <v>na</v>
      </c>
      <c r="F82" s="119" t="str">
        <f>IF('P04'!$F92="nt","",'P04'!$F92)</f>
        <v>na</v>
      </c>
      <c r="G82" s="119" t="str">
        <f>IF('P05'!$F92="nt","",'P05'!$F92)</f>
        <v>na</v>
      </c>
      <c r="H82" s="119" t="str">
        <f>IF('P06'!$F92="nt","",'P06'!$F92)</f>
        <v>na</v>
      </c>
      <c r="I82" s="119" t="str">
        <f>IF('P07'!$F92="nt","",'P07'!$F92)</f>
        <v>na</v>
      </c>
      <c r="J82" s="119" t="str">
        <f>IF('P08'!$F92="nt","",'P08'!$F92)</f>
        <v>na</v>
      </c>
      <c r="K82" s="119" t="str">
        <f>IF('P09'!$F92="nt","",'P09'!$F92)</f>
        <v>na</v>
      </c>
      <c r="L82" s="119" t="str">
        <f>IF('P10'!$F92="nt","",'P10'!$F92)</f>
        <v>c</v>
      </c>
      <c r="M82" s="119" t="str">
        <f>IF('P11'!$F92="nt","",'P11'!$F92)</f>
        <v>na</v>
      </c>
      <c r="N82" s="119" t="str">
        <f>IF('P12'!$F92="nt","",'P12'!$F92)</f>
        <v>na</v>
      </c>
      <c r="O82" s="119" t="str">
        <f>IF('P13'!$F92="nt","",'P13'!$F92)</f>
        <v>na</v>
      </c>
      <c r="P82" s="119" t="str">
        <f>IF('P14'!$F92="nt","",'P14'!$F92)</f>
        <v>na</v>
      </c>
      <c r="Q82" s="119" t="str">
        <f>IF('P15'!$F92="nt","",'P15'!$F92)</f>
        <v/>
      </c>
      <c r="R82" s="119" t="str">
        <f>IF('P16'!$F92="nt","",'P16'!$F92)</f>
        <v/>
      </c>
      <c r="S82" s="119" t="str">
        <f>IF('P17'!$F92="nt","",'P17'!$F92)</f>
        <v/>
      </c>
      <c r="T82" s="119" t="str">
        <f>IF('P18'!$F92="nt","",'P18'!$F92)</f>
        <v/>
      </c>
      <c r="U82" s="119" t="str">
        <f>IF('P19'!$F92="nt","",'P19'!$F92)</f>
        <v/>
      </c>
      <c r="V82" s="119" t="str">
        <f>IF('P20'!$F92="nt","",'P20'!$F92)</f>
        <v/>
      </c>
      <c r="W82" s="119" t="str">
        <f>IF('P21'!$F92="nt","",'P21'!$F92)</f>
        <v/>
      </c>
      <c r="X82" s="119" t="str">
        <f>IF('P22'!$F92="nt","",'P22'!$F92)</f>
        <v/>
      </c>
      <c r="Y82" s="119" t="str">
        <f>IF('P23'!$F92="nt","",'P23'!$F92)</f>
        <v/>
      </c>
      <c r="Z82" s="119" t="str">
        <f>IF('P24'!$F92="nt","",'P24'!$F92)</f>
        <v/>
      </c>
      <c r="AA82" s="119" t="str">
        <f>IF('P25'!$F92="nt","",'P25'!$F92)</f>
        <v/>
      </c>
    </row>
    <row r="83" spans="1:27" ht="13.8" x14ac:dyDescent="0.3">
      <c r="A83" s="121" t="s">
        <v>132</v>
      </c>
      <c r="B83" s="121" t="s">
        <v>133</v>
      </c>
      <c r="C83" s="119" t="str">
        <f>IF('P01'!$F93="nt","",'P01'!$F93)</f>
        <v>na</v>
      </c>
      <c r="D83" s="119" t="str">
        <f>IF('P02'!$F93="nt","",'P02'!$F93)</f>
        <v>na</v>
      </c>
      <c r="E83" s="119" t="str">
        <f>IF('P03'!$F93="nt","",'P03'!$F93)</f>
        <v>na</v>
      </c>
      <c r="F83" s="119" t="str">
        <f>IF('P04'!$F93="nt","",'P04'!$F93)</f>
        <v>na</v>
      </c>
      <c r="G83" s="119" t="str">
        <f>IF('P05'!$F93="nt","",'P05'!$F93)</f>
        <v>na</v>
      </c>
      <c r="H83" s="119" t="str">
        <f>IF('P06'!$F93="nt","",'P06'!$F93)</f>
        <v>na</v>
      </c>
      <c r="I83" s="119" t="str">
        <f>IF('P07'!$F93="nt","",'P07'!$F93)</f>
        <v>na</v>
      </c>
      <c r="J83" s="119" t="str">
        <f>IF('P08'!$F93="nt","",'P08'!$F93)</f>
        <v>na</v>
      </c>
      <c r="K83" s="119" t="str">
        <f>IF('P09'!$F93="nt","",'P09'!$F93)</f>
        <v>na</v>
      </c>
      <c r="L83" s="119" t="str">
        <f>IF('P10'!$F93="nt","",'P10'!$F93)</f>
        <v>na</v>
      </c>
      <c r="M83" s="119" t="str">
        <f>IF('P11'!$F93="nt","",'P11'!$F93)</f>
        <v>na</v>
      </c>
      <c r="N83" s="119" t="str">
        <f>IF('P12'!$F93="nt","",'P12'!$F93)</f>
        <v>na</v>
      </c>
      <c r="O83" s="119" t="str">
        <f>IF('P13'!$F93="nt","",'P13'!$F93)</f>
        <v>na</v>
      </c>
      <c r="P83" s="119" t="str">
        <f>IF('P14'!$F93="nt","",'P14'!$F93)</f>
        <v>na</v>
      </c>
      <c r="Q83" s="119" t="str">
        <f>IF('P15'!$F93="nt","",'P15'!$F93)</f>
        <v/>
      </c>
      <c r="R83" s="119" t="str">
        <f>IF('P16'!$F93="nt","",'P16'!$F93)</f>
        <v/>
      </c>
      <c r="S83" s="119" t="str">
        <f>IF('P17'!$F93="nt","",'P17'!$F93)</f>
        <v/>
      </c>
      <c r="T83" s="119" t="str">
        <f>IF('P18'!$F93="nt","",'P18'!$F93)</f>
        <v/>
      </c>
      <c r="U83" s="119" t="str">
        <f>IF('P19'!$F93="nt","",'P19'!$F93)</f>
        <v/>
      </c>
      <c r="V83" s="119" t="str">
        <f>IF('P20'!$F93="nt","",'P20'!$F93)</f>
        <v/>
      </c>
      <c r="W83" s="119" t="str">
        <f>IF('P21'!$F93="nt","",'P21'!$F93)</f>
        <v/>
      </c>
      <c r="X83" s="119" t="str">
        <f>IF('P22'!$F93="nt","",'P22'!$F93)</f>
        <v/>
      </c>
      <c r="Y83" s="119" t="str">
        <f>IF('P23'!$F93="nt","",'P23'!$F93)</f>
        <v/>
      </c>
      <c r="Z83" s="119" t="str">
        <f>IF('P24'!$F93="nt","",'P24'!$F93)</f>
        <v/>
      </c>
      <c r="AA83" s="119" t="str">
        <f>IF('P25'!$F93="nt","",'P25'!$F93)</f>
        <v/>
      </c>
    </row>
    <row r="84" spans="1:27" ht="13.8" x14ac:dyDescent="0.3">
      <c r="A84" s="121" t="s">
        <v>132</v>
      </c>
      <c r="B84" s="121" t="s">
        <v>134</v>
      </c>
      <c r="C84" s="119" t="str">
        <f>IF('P01'!$F94="nt","",'P01'!$F94)</f>
        <v>na</v>
      </c>
      <c r="D84" s="119" t="str">
        <f>IF('P02'!$F94="nt","",'P02'!$F94)</f>
        <v>na</v>
      </c>
      <c r="E84" s="119" t="str">
        <f>IF('P03'!$F94="nt","",'P03'!$F94)</f>
        <v>na</v>
      </c>
      <c r="F84" s="119" t="str">
        <f>IF('P04'!$F94="nt","",'P04'!$F94)</f>
        <v>na</v>
      </c>
      <c r="G84" s="119" t="str">
        <f>IF('P05'!$F94="nt","",'P05'!$F94)</f>
        <v>na</v>
      </c>
      <c r="H84" s="119" t="str">
        <f>IF('P06'!$F94="nt","",'P06'!$F94)</f>
        <v>na</v>
      </c>
      <c r="I84" s="119" t="str">
        <f>IF('P07'!$F94="nt","",'P07'!$F94)</f>
        <v>na</v>
      </c>
      <c r="J84" s="119" t="str">
        <f>IF('P08'!$F94="nt","",'P08'!$F94)</f>
        <v>na</v>
      </c>
      <c r="K84" s="119" t="str">
        <f>IF('P09'!$F94="nt","",'P09'!$F94)</f>
        <v>na</v>
      </c>
      <c r="L84" s="119" t="str">
        <f>IF('P10'!$F94="nt","",'P10'!$F94)</f>
        <v>c</v>
      </c>
      <c r="M84" s="119" t="str">
        <f>IF('P11'!$F94="nt","",'P11'!$F94)</f>
        <v>na</v>
      </c>
      <c r="N84" s="119" t="str">
        <f>IF('P12'!$F94="nt","",'P12'!$F94)</f>
        <v>na</v>
      </c>
      <c r="O84" s="119" t="str">
        <f>IF('P13'!$F94="nt","",'P13'!$F94)</f>
        <v>na</v>
      </c>
      <c r="P84" s="119" t="str">
        <f>IF('P14'!$F94="nt","",'P14'!$F94)</f>
        <v>na</v>
      </c>
      <c r="Q84" s="119" t="str">
        <f>IF('P15'!$F94="nt","",'P15'!$F94)</f>
        <v/>
      </c>
      <c r="R84" s="119" t="str">
        <f>IF('P16'!$F94="nt","",'P16'!$F94)</f>
        <v/>
      </c>
      <c r="S84" s="119" t="str">
        <f>IF('P17'!$F94="nt","",'P17'!$F94)</f>
        <v/>
      </c>
      <c r="T84" s="119" t="str">
        <f>IF('P18'!$F94="nt","",'P18'!$F94)</f>
        <v/>
      </c>
      <c r="U84" s="119" t="str">
        <f>IF('P19'!$F94="nt","",'P19'!$F94)</f>
        <v/>
      </c>
      <c r="V84" s="119" t="str">
        <f>IF('P20'!$F94="nt","",'P20'!$F94)</f>
        <v/>
      </c>
      <c r="W84" s="119" t="str">
        <f>IF('P21'!$F94="nt","",'P21'!$F94)</f>
        <v/>
      </c>
      <c r="X84" s="119" t="str">
        <f>IF('P22'!$F94="nt","",'P22'!$F94)</f>
        <v/>
      </c>
      <c r="Y84" s="119" t="str">
        <f>IF('P23'!$F94="nt","",'P23'!$F94)</f>
        <v/>
      </c>
      <c r="Z84" s="119" t="str">
        <f>IF('P24'!$F94="nt","",'P24'!$F94)</f>
        <v/>
      </c>
      <c r="AA84" s="119" t="str">
        <f>IF('P25'!$F94="nt","",'P25'!$F94)</f>
        <v/>
      </c>
    </row>
    <row r="85" spans="1:27" ht="13.8" x14ac:dyDescent="0.3">
      <c r="A85" s="121" t="s">
        <v>133</v>
      </c>
      <c r="B85" s="121" t="s">
        <v>119</v>
      </c>
      <c r="C85" s="119" t="str">
        <f>IF('P01'!$F95="nt","",'P01'!$F95)</f>
        <v>c</v>
      </c>
      <c r="D85" s="119" t="str">
        <f>IF('P02'!$F95="nt","",'P02'!$F95)</f>
        <v>c</v>
      </c>
      <c r="E85" s="119" t="str">
        <f>IF('P03'!$F95="nt","",'P03'!$F95)</f>
        <v>c</v>
      </c>
      <c r="F85" s="119" t="str">
        <f>IF('P04'!$F95="nt","",'P04'!$F95)</f>
        <v>c</v>
      </c>
      <c r="G85" s="119" t="str">
        <f>IF('P05'!$F95="nt","",'P05'!$F95)</f>
        <v>c</v>
      </c>
      <c r="H85" s="119" t="str">
        <f>IF('P06'!$F95="nt","",'P06'!$F95)</f>
        <v>c</v>
      </c>
      <c r="I85" s="119" t="str">
        <f>IF('P07'!$F95="nt","",'P07'!$F95)</f>
        <v>c</v>
      </c>
      <c r="J85" s="119" t="str">
        <f>IF('P08'!$F95="nt","",'P08'!$F95)</f>
        <v>c</v>
      </c>
      <c r="K85" s="119" t="str">
        <f>IF('P09'!$F95="nt","",'P09'!$F95)</f>
        <v>c</v>
      </c>
      <c r="L85" s="119" t="str">
        <f>IF('P10'!$F95="nt","",'P10'!$F95)</f>
        <v>c</v>
      </c>
      <c r="M85" s="119" t="str">
        <f>IF('P11'!$F95="nt","",'P11'!$F95)</f>
        <v>c</v>
      </c>
      <c r="N85" s="119" t="str">
        <f>IF('P12'!$F95="nt","",'P12'!$F95)</f>
        <v>c</v>
      </c>
      <c r="O85" s="119" t="str">
        <f>IF('P13'!$F95="nt","",'P13'!$F95)</f>
        <v>na</v>
      </c>
      <c r="P85" s="119" t="str">
        <f>IF('P14'!$F95="nt","",'P14'!$F95)</f>
        <v>c</v>
      </c>
      <c r="Q85" s="119" t="str">
        <f>IF('P15'!$F95="nt","",'P15'!$F95)</f>
        <v/>
      </c>
      <c r="R85" s="119" t="str">
        <f>IF('P16'!$F95="nt","",'P16'!$F95)</f>
        <v/>
      </c>
      <c r="S85" s="119" t="str">
        <f>IF('P17'!$F95="nt","",'P17'!$F95)</f>
        <v/>
      </c>
      <c r="T85" s="119" t="str">
        <f>IF('P18'!$F95="nt","",'P18'!$F95)</f>
        <v/>
      </c>
      <c r="U85" s="119" t="str">
        <f>IF('P19'!$F95="nt","",'P19'!$F95)</f>
        <v/>
      </c>
      <c r="V85" s="119" t="str">
        <f>IF('P20'!$F95="nt","",'P20'!$F95)</f>
        <v/>
      </c>
      <c r="W85" s="119" t="str">
        <f>IF('P21'!$F95="nt","",'P21'!$F95)</f>
        <v/>
      </c>
      <c r="X85" s="119" t="str">
        <f>IF('P22'!$F95="nt","",'P22'!$F95)</f>
        <v/>
      </c>
      <c r="Y85" s="119" t="str">
        <f>IF('P23'!$F95="nt","",'P23'!$F95)</f>
        <v/>
      </c>
      <c r="Z85" s="119" t="str">
        <f>IF('P24'!$F95="nt","",'P24'!$F95)</f>
        <v/>
      </c>
      <c r="AA85" s="119" t="str">
        <f>IF('P25'!$F95="nt","",'P25'!$F95)</f>
        <v/>
      </c>
    </row>
    <row r="86" spans="1:27" ht="13.8" x14ac:dyDescent="0.3">
      <c r="A86" s="121" t="s">
        <v>133</v>
      </c>
      <c r="B86" s="121" t="s">
        <v>125</v>
      </c>
      <c r="C86" s="119" t="str">
        <f>IF('P01'!$F96="nt","",'P01'!$F96)</f>
        <v>c</v>
      </c>
      <c r="D86" s="119" t="str">
        <f>IF('P02'!$F96="nt","",'P02'!$F96)</f>
        <v>c</v>
      </c>
      <c r="E86" s="119" t="str">
        <f>IF('P03'!$F96="nt","",'P03'!$F96)</f>
        <v>c</v>
      </c>
      <c r="F86" s="119" t="str">
        <f>IF('P04'!$F96="nt","",'P04'!$F96)</f>
        <v>c</v>
      </c>
      <c r="G86" s="119" t="str">
        <f>IF('P05'!$F96="nt","",'P05'!$F96)</f>
        <v>c</v>
      </c>
      <c r="H86" s="119" t="str">
        <f>IF('P06'!$F96="nt","",'P06'!$F96)</f>
        <v>c</v>
      </c>
      <c r="I86" s="119" t="str">
        <f>IF('P07'!$F96="nt","",'P07'!$F96)</f>
        <v>c</v>
      </c>
      <c r="J86" s="119" t="str">
        <f>IF('P08'!$F96="nt","",'P08'!$F96)</f>
        <v>c</v>
      </c>
      <c r="K86" s="119" t="str">
        <f>IF('P09'!$F96="nt","",'P09'!$F96)</f>
        <v>c</v>
      </c>
      <c r="L86" s="119" t="str">
        <f>IF('P10'!$F96="nt","",'P10'!$F96)</f>
        <v>c</v>
      </c>
      <c r="M86" s="119" t="str">
        <f>IF('P11'!$F96="nt","",'P11'!$F96)</f>
        <v>c</v>
      </c>
      <c r="N86" s="119" t="str">
        <f>IF('P12'!$F96="nt","",'P12'!$F96)</f>
        <v>c</v>
      </c>
      <c r="O86" s="119" t="str">
        <f>IF('P13'!$F96="nt","",'P13'!$F96)</f>
        <v>na</v>
      </c>
      <c r="P86" s="119" t="str">
        <f>IF('P14'!$F96="nt","",'P14'!$F96)</f>
        <v>c</v>
      </c>
      <c r="Q86" s="119" t="str">
        <f>IF('P15'!$F96="nt","",'P15'!$F96)</f>
        <v/>
      </c>
      <c r="R86" s="119" t="str">
        <f>IF('P16'!$F96="nt","",'P16'!$F96)</f>
        <v/>
      </c>
      <c r="S86" s="119" t="str">
        <f>IF('P17'!$F96="nt","",'P17'!$F96)</f>
        <v/>
      </c>
      <c r="T86" s="119" t="str">
        <f>IF('P18'!$F96="nt","",'P18'!$F96)</f>
        <v/>
      </c>
      <c r="U86" s="119" t="str">
        <f>IF('P19'!$F96="nt","",'P19'!$F96)</f>
        <v/>
      </c>
      <c r="V86" s="119" t="str">
        <f>IF('P20'!$F96="nt","",'P20'!$F96)</f>
        <v/>
      </c>
      <c r="W86" s="119" t="str">
        <f>IF('P21'!$F96="nt","",'P21'!$F96)</f>
        <v/>
      </c>
      <c r="X86" s="119" t="str">
        <f>IF('P22'!$F96="nt","",'P22'!$F96)</f>
        <v/>
      </c>
      <c r="Y86" s="119" t="str">
        <f>IF('P23'!$F96="nt","",'P23'!$F96)</f>
        <v/>
      </c>
      <c r="Z86" s="119" t="str">
        <f>IF('P24'!$F96="nt","",'P24'!$F96)</f>
        <v/>
      </c>
      <c r="AA86" s="119" t="str">
        <f>IF('P25'!$F96="nt","",'P25'!$F96)</f>
        <v/>
      </c>
    </row>
    <row r="87" spans="1:27" ht="13.8" x14ac:dyDescent="0.3">
      <c r="A87" s="121" t="s">
        <v>133</v>
      </c>
      <c r="B87" s="121" t="s">
        <v>126</v>
      </c>
      <c r="C87" s="119" t="str">
        <f>IF('P01'!$F97="nt","",'P01'!$F97)</f>
        <v>c</v>
      </c>
      <c r="D87" s="119" t="str">
        <f>IF('P02'!$F97="nt","",'P02'!$F97)</f>
        <v>na</v>
      </c>
      <c r="E87" s="119" t="str">
        <f>IF('P03'!$F97="nt","",'P03'!$F97)</f>
        <v>c</v>
      </c>
      <c r="F87" s="119" t="str">
        <f>IF('P04'!$F97="nt","",'P04'!$F97)</f>
        <v>c</v>
      </c>
      <c r="G87" s="119" t="str">
        <f>IF('P05'!$F97="nt","",'P05'!$F97)</f>
        <v>c</v>
      </c>
      <c r="H87" s="119" t="str">
        <f>IF('P06'!$F97="nt","",'P06'!$F97)</f>
        <v>c</v>
      </c>
      <c r="I87" s="119" t="str">
        <f>IF('P07'!$F97="nt","",'P07'!$F97)</f>
        <v>c</v>
      </c>
      <c r="J87" s="119" t="str">
        <f>IF('P08'!$F97="nt","",'P08'!$F97)</f>
        <v>c</v>
      </c>
      <c r="K87" s="119" t="str">
        <f>IF('P09'!$F97="nt","",'P09'!$F97)</f>
        <v>c</v>
      </c>
      <c r="L87" s="119" t="str">
        <f>IF('P10'!$F97="nt","",'P10'!$F97)</f>
        <v>c</v>
      </c>
      <c r="M87" s="119" t="str">
        <f>IF('P11'!$F97="nt","",'P11'!$F97)</f>
        <v>c</v>
      </c>
      <c r="N87" s="119" t="str">
        <f>IF('P12'!$F97="nt","",'P12'!$F97)</f>
        <v>c</v>
      </c>
      <c r="O87" s="119" t="str">
        <f>IF('P13'!$F97="nt","",'P13'!$F97)</f>
        <v>na</v>
      </c>
      <c r="P87" s="119" t="str">
        <f>IF('P14'!$F97="nt","",'P14'!$F97)</f>
        <v>c</v>
      </c>
      <c r="Q87" s="119" t="str">
        <f>IF('P15'!$F97="nt","",'P15'!$F97)</f>
        <v/>
      </c>
      <c r="R87" s="119" t="str">
        <f>IF('P16'!$F97="nt","",'P16'!$F97)</f>
        <v/>
      </c>
      <c r="S87" s="119" t="str">
        <f>IF('P17'!$F97="nt","",'P17'!$F97)</f>
        <v/>
      </c>
      <c r="T87" s="119" t="str">
        <f>IF('P18'!$F97="nt","",'P18'!$F97)</f>
        <v/>
      </c>
      <c r="U87" s="119" t="str">
        <f>IF('P19'!$F97="nt","",'P19'!$F97)</f>
        <v/>
      </c>
      <c r="V87" s="119" t="str">
        <f>IF('P20'!$F97="nt","",'P20'!$F97)</f>
        <v/>
      </c>
      <c r="W87" s="119" t="str">
        <f>IF('P21'!$F97="nt","",'P21'!$F97)</f>
        <v/>
      </c>
      <c r="X87" s="119" t="str">
        <f>IF('P22'!$F97="nt","",'P22'!$F97)</f>
        <v/>
      </c>
      <c r="Y87" s="119" t="str">
        <f>IF('P23'!$F97="nt","",'P23'!$F97)</f>
        <v/>
      </c>
      <c r="Z87" s="119" t="str">
        <f>IF('P24'!$F97="nt","",'P24'!$F97)</f>
        <v/>
      </c>
      <c r="AA87" s="119" t="str">
        <f>IF('P25'!$F97="nt","",'P25'!$F97)</f>
        <v/>
      </c>
    </row>
    <row r="88" spans="1:27" ht="13.8" x14ac:dyDescent="0.3">
      <c r="A88" s="121" t="s">
        <v>133</v>
      </c>
      <c r="B88" s="121" t="s">
        <v>127</v>
      </c>
      <c r="C88" s="119" t="str">
        <f>IF('P01'!$F98="nt","",'P01'!$F98)</f>
        <v>c</v>
      </c>
      <c r="D88" s="119" t="str">
        <f>IF('P02'!$F98="nt","",'P02'!$F98)</f>
        <v>c</v>
      </c>
      <c r="E88" s="119" t="str">
        <f>IF('P03'!$F98="nt","",'P03'!$F98)</f>
        <v>c</v>
      </c>
      <c r="F88" s="119" t="str">
        <f>IF('P04'!$F98="nt","",'P04'!$F98)</f>
        <v>c</v>
      </c>
      <c r="G88" s="119" t="str">
        <f>IF('P05'!$F98="nt","",'P05'!$F98)</f>
        <v>c</v>
      </c>
      <c r="H88" s="119" t="str">
        <f>IF('P06'!$F98="nt","",'P06'!$F98)</f>
        <v>c</v>
      </c>
      <c r="I88" s="119" t="str">
        <f>IF('P07'!$F98="nt","",'P07'!$F98)</f>
        <v>c</v>
      </c>
      <c r="J88" s="119" t="str">
        <f>IF('P08'!$F98="nt","",'P08'!$F98)</f>
        <v>c</v>
      </c>
      <c r="K88" s="119" t="str">
        <f>IF('P09'!$F98="nt","",'P09'!$F98)</f>
        <v>c</v>
      </c>
      <c r="L88" s="119" t="str">
        <f>IF('P10'!$F98="nt","",'P10'!$F98)</f>
        <v>c</v>
      </c>
      <c r="M88" s="119" t="str">
        <f>IF('P11'!$F98="nt","",'P11'!$F98)</f>
        <v>c</v>
      </c>
      <c r="N88" s="119" t="str">
        <f>IF('P12'!$F98="nt","",'P12'!$F98)</f>
        <v>c</v>
      </c>
      <c r="O88" s="119" t="str">
        <f>IF('P13'!$F98="nt","",'P13'!$F98)</f>
        <v>na</v>
      </c>
      <c r="P88" s="119" t="str">
        <f>IF('P14'!$F98="nt","",'P14'!$F98)</f>
        <v>c</v>
      </c>
      <c r="Q88" s="119" t="str">
        <f>IF('P15'!$F98="nt","",'P15'!$F98)</f>
        <v/>
      </c>
      <c r="R88" s="119" t="str">
        <f>IF('P16'!$F98="nt","",'P16'!$F98)</f>
        <v/>
      </c>
      <c r="S88" s="119" t="str">
        <f>IF('P17'!$F98="nt","",'P17'!$F98)</f>
        <v/>
      </c>
      <c r="T88" s="119" t="str">
        <f>IF('P18'!$F98="nt","",'P18'!$F98)</f>
        <v/>
      </c>
      <c r="U88" s="119" t="str">
        <f>IF('P19'!$F98="nt","",'P19'!$F98)</f>
        <v/>
      </c>
      <c r="V88" s="119" t="str">
        <f>IF('P20'!$F98="nt","",'P20'!$F98)</f>
        <v/>
      </c>
      <c r="W88" s="119" t="str">
        <f>IF('P21'!$F98="nt","",'P21'!$F98)</f>
        <v/>
      </c>
      <c r="X88" s="119" t="str">
        <f>IF('P22'!$F98="nt","",'P22'!$F98)</f>
        <v/>
      </c>
      <c r="Y88" s="119" t="str">
        <f>IF('P23'!$F98="nt","",'P23'!$F98)</f>
        <v/>
      </c>
      <c r="Z88" s="119" t="str">
        <f>IF('P24'!$F98="nt","",'P24'!$F98)</f>
        <v/>
      </c>
      <c r="AA88" s="119" t="str">
        <f>IF('P25'!$F98="nt","",'P25'!$F98)</f>
        <v/>
      </c>
    </row>
    <row r="89" spans="1:27" ht="13.8" x14ac:dyDescent="0.3">
      <c r="A89" s="121" t="s">
        <v>133</v>
      </c>
      <c r="B89" s="121" t="s">
        <v>116</v>
      </c>
      <c r="C89" s="119" t="str">
        <f>IF('P01'!$F99="nt","",'P01'!$F99)</f>
        <v>c</v>
      </c>
      <c r="D89" s="119" t="str">
        <f>IF('P02'!$F99="nt","",'P02'!$F99)</f>
        <v>c</v>
      </c>
      <c r="E89" s="119" t="str">
        <f>IF('P03'!$F99="nt","",'P03'!$F99)</f>
        <v>c</v>
      </c>
      <c r="F89" s="119" t="str">
        <f>IF('P04'!$F99="nt","",'P04'!$F99)</f>
        <v>c</v>
      </c>
      <c r="G89" s="119" t="str">
        <f>IF('P05'!$F99="nt","",'P05'!$F99)</f>
        <v>c</v>
      </c>
      <c r="H89" s="119" t="str">
        <f>IF('P06'!$F99="nt","",'P06'!$F99)</f>
        <v>c</v>
      </c>
      <c r="I89" s="119" t="str">
        <f>IF('P07'!$F99="nt","",'P07'!$F99)</f>
        <v>c</v>
      </c>
      <c r="J89" s="119" t="str">
        <f>IF('P08'!$F99="nt","",'P08'!$F99)</f>
        <v>c</v>
      </c>
      <c r="K89" s="119" t="str">
        <f>IF('P09'!$F99="nt","",'P09'!$F99)</f>
        <v>c</v>
      </c>
      <c r="L89" s="119" t="str">
        <f>IF('P10'!$F99="nt","",'P10'!$F99)</f>
        <v>c</v>
      </c>
      <c r="M89" s="119" t="str">
        <f>IF('P11'!$F99="nt","",'P11'!$F99)</f>
        <v>c</v>
      </c>
      <c r="N89" s="119" t="str">
        <f>IF('P12'!$F99="nt","",'P12'!$F99)</f>
        <v>c</v>
      </c>
      <c r="O89" s="119" t="str">
        <f>IF('P13'!$F99="nt","",'P13'!$F99)</f>
        <v>na</v>
      </c>
      <c r="P89" s="119" t="str">
        <f>IF('P14'!$F99="nt","",'P14'!$F99)</f>
        <v>c</v>
      </c>
      <c r="Q89" s="119" t="str">
        <f>IF('P15'!$F99="nt","",'P15'!$F99)</f>
        <v/>
      </c>
      <c r="R89" s="119" t="str">
        <f>IF('P16'!$F99="nt","",'P16'!$F99)</f>
        <v/>
      </c>
      <c r="S89" s="119" t="str">
        <f>IF('P17'!$F99="nt","",'P17'!$F99)</f>
        <v/>
      </c>
      <c r="T89" s="119" t="str">
        <f>IF('P18'!$F99="nt","",'P18'!$F99)</f>
        <v/>
      </c>
      <c r="U89" s="119" t="str">
        <f>IF('P19'!$F99="nt","",'P19'!$F99)</f>
        <v/>
      </c>
      <c r="V89" s="119" t="str">
        <f>IF('P20'!$F99="nt","",'P20'!$F99)</f>
        <v/>
      </c>
      <c r="W89" s="119" t="str">
        <f>IF('P21'!$F99="nt","",'P21'!$F99)</f>
        <v/>
      </c>
      <c r="X89" s="119" t="str">
        <f>IF('P22'!$F99="nt","",'P22'!$F99)</f>
        <v/>
      </c>
      <c r="Y89" s="119" t="str">
        <f>IF('P23'!$F99="nt","",'P23'!$F99)</f>
        <v/>
      </c>
      <c r="Z89" s="119" t="str">
        <f>IF('P24'!$F99="nt","",'P24'!$F99)</f>
        <v/>
      </c>
      <c r="AA89" s="119" t="str">
        <f>IF('P25'!$F99="nt","",'P25'!$F99)</f>
        <v/>
      </c>
    </row>
    <row r="90" spans="1:27" ht="13.8" x14ac:dyDescent="0.3">
      <c r="A90" s="121" t="s">
        <v>133</v>
      </c>
      <c r="B90" s="121" t="s">
        <v>118</v>
      </c>
      <c r="C90" s="119" t="str">
        <f>IF('P01'!$F100 = "nt", "", 'P01'!$F100)</f>
        <v>c</v>
      </c>
      <c r="D90" s="119" t="str">
        <f>IF('P02'!$F100 = "nt", "", 'P02'!$F100)</f>
        <v>c</v>
      </c>
      <c r="E90" s="119" t="str">
        <f>IF('P03'!$F100 = "nt", "", 'P03'!$F100)</f>
        <v>c</v>
      </c>
      <c r="F90" s="119" t="str">
        <f>IF('P04'!$F100 = "nt", "", 'P04'!$F100)</f>
        <v>c</v>
      </c>
      <c r="G90" s="119" t="str">
        <f>IF('P05'!$F100 = "nt", "", 'P05'!$F100)</f>
        <v>c</v>
      </c>
      <c r="H90" s="119" t="str">
        <f>IF('P06'!$F100 = "nt", "", 'P06'!$F100)</f>
        <v>c</v>
      </c>
      <c r="I90" s="119" t="str">
        <f>IF('P07'!$F100 = "nt", "", 'P07'!$F100)</f>
        <v>c</v>
      </c>
      <c r="J90" s="119" t="str">
        <f>IF('P08'!$F100 = "nt", "", 'P08'!$F100)</f>
        <v>c</v>
      </c>
      <c r="K90" s="119" t="str">
        <f>IF('P09'!$F100 = "nt", "", 'P09'!$F100)</f>
        <v>c</v>
      </c>
      <c r="L90" s="119" t="str">
        <f>IF('P10'!$F100 = "nt", "", 'P10'!$F100)</f>
        <v>c</v>
      </c>
      <c r="M90" s="119" t="str">
        <f>IF('P11'!$F100 = "nt", "", 'P11'!$F100)</f>
        <v>c</v>
      </c>
      <c r="N90" s="119" t="str">
        <f>IF('P12'!$F100 = "nt", "", 'P12'!$F100)</f>
        <v>c</v>
      </c>
      <c r="O90" s="119" t="str">
        <f>IF('P13'!$F100 = "nt", "", 'P13'!$F100)</f>
        <v>c</v>
      </c>
      <c r="P90" s="119" t="str">
        <f>IF('P14'!$F100 = "nt", "", 'P14'!$F100)</f>
        <v>c</v>
      </c>
      <c r="Q90" s="119" t="str">
        <f>IF('P15'!$F100 = "nt", "", 'P15'!$F100)</f>
        <v/>
      </c>
      <c r="R90" s="119" t="str">
        <f>IF('P16'!$F100 = "nt", "", 'P16'!$F100)</f>
        <v/>
      </c>
      <c r="S90" s="119" t="str">
        <f>IF('P17'!$F100 = "nt", "", 'P17'!$F100)</f>
        <v/>
      </c>
      <c r="T90" s="119" t="str">
        <f>IF('P18'!$F100 = "nt", "", 'P18'!$F100)</f>
        <v/>
      </c>
      <c r="U90" s="119" t="str">
        <f>IF('P19'!$F100 = "nt", "", 'P19'!$F100)</f>
        <v/>
      </c>
      <c r="V90" s="119" t="str">
        <f>IF('P20'!$F100 = "nt", "", 'P20'!$F100)</f>
        <v/>
      </c>
      <c r="W90" s="119" t="str">
        <f>IF('P21'!$F100 = "nt", "", 'P21'!$F100)</f>
        <v/>
      </c>
      <c r="X90" s="119" t="str">
        <f>IF('P22'!$F100 = "nt", "", 'P22'!$F100)</f>
        <v/>
      </c>
      <c r="Y90" s="119" t="str">
        <f>IF('P23'!$F100 = "nt", "", 'P23'!$F100)</f>
        <v/>
      </c>
      <c r="Z90" s="119" t="str">
        <f>IF('P24'!$F100 = "nt", "", 'P24'!$F100)</f>
        <v/>
      </c>
      <c r="AA90" s="119" t="str">
        <f>IF('P25'!$F100 = "nt", "", 'P25'!$F100)</f>
        <v/>
      </c>
    </row>
    <row r="91" spans="1:27" ht="13.8" x14ac:dyDescent="0.3">
      <c r="A91" s="121" t="s">
        <v>133</v>
      </c>
      <c r="B91" s="121" t="s">
        <v>128</v>
      </c>
      <c r="C91" s="119" t="str">
        <f>IF('P01'!$F101="nt","",'P01'!$F101)</f>
        <v>c</v>
      </c>
      <c r="D91" s="119" t="str">
        <f>IF('P02'!$F101="nt","",'P02'!$F101)</f>
        <v>c</v>
      </c>
      <c r="E91" s="119" t="str">
        <f>IF('P03'!$F101="nt","",'P03'!$F101)</f>
        <v>c</v>
      </c>
      <c r="F91" s="119" t="str">
        <f>IF('P04'!$F101="nt","",'P04'!$F101)</f>
        <v>c</v>
      </c>
      <c r="G91" s="119" t="str">
        <f>IF('P05'!$F101="nt","",'P05'!$F101)</f>
        <v>c</v>
      </c>
      <c r="H91" s="119" t="str">
        <f>IF('P06'!$F101="nt","",'P06'!$F101)</f>
        <v>c</v>
      </c>
      <c r="I91" s="119" t="str">
        <f>IF('P07'!$F101="nt","",'P07'!$F101)</f>
        <v>c</v>
      </c>
      <c r="J91" s="119" t="str">
        <f>IF('P08'!$F101="nt","",'P08'!$F101)</f>
        <v>c</v>
      </c>
      <c r="K91" s="119" t="str">
        <f>IF('P09'!$F101="nt","",'P09'!$F101)</f>
        <v>c</v>
      </c>
      <c r="L91" s="119" t="str">
        <f>IF('P10'!$F101="nt","",'P10'!$F101)</f>
        <v>c</v>
      </c>
      <c r="M91" s="119" t="str">
        <f>IF('P11'!$F101="nt","",'P11'!$F101)</f>
        <v>c</v>
      </c>
      <c r="N91" s="119" t="str">
        <f>IF('P12'!$F101="nt","",'P12'!$F101)</f>
        <v>c</v>
      </c>
      <c r="O91" s="119" t="str">
        <f>IF('P13'!$F101="nt","",'P13'!$F101)</f>
        <v>na</v>
      </c>
      <c r="P91" s="119" t="str">
        <f>IF('P14'!$F101="nt","",'P14'!$F101)</f>
        <v>c</v>
      </c>
      <c r="Q91" s="119" t="str">
        <f>IF('P15'!$F101="nt","",'P15'!$F101)</f>
        <v/>
      </c>
      <c r="R91" s="119" t="str">
        <f>IF('P16'!$F101="nt","",'P16'!$F101)</f>
        <v/>
      </c>
      <c r="S91" s="119" t="str">
        <f>IF('P17'!$F101="nt","",'P17'!$F101)</f>
        <v/>
      </c>
      <c r="T91" s="119" t="str">
        <f>IF('P18'!$F101="nt","",'P18'!$F101)</f>
        <v/>
      </c>
      <c r="U91" s="119" t="str">
        <f>IF('P19'!$F101="nt","",'P19'!$F101)</f>
        <v/>
      </c>
      <c r="V91" s="119" t="str">
        <f>IF('P20'!$F101="nt","",'P20'!$F101)</f>
        <v/>
      </c>
      <c r="W91" s="119" t="str">
        <f>IF('P21'!$F101="nt","",'P21'!$F101)</f>
        <v/>
      </c>
      <c r="X91" s="119" t="str">
        <f>IF('P22'!$F101="nt","",'P22'!$F101)</f>
        <v/>
      </c>
      <c r="Y91" s="119" t="str">
        <f>IF('P23'!$F101="nt","",'P23'!$F101)</f>
        <v/>
      </c>
      <c r="Z91" s="119" t="str">
        <f>IF('P24'!$F101="nt","",'P24'!$F101)</f>
        <v/>
      </c>
      <c r="AA91" s="119" t="str">
        <f>IF('P25'!$F101="nt","",'P25'!$F101)</f>
        <v/>
      </c>
    </row>
    <row r="92" spans="1:27" ht="13.8" x14ac:dyDescent="0.3">
      <c r="A92" s="121" t="s">
        <v>133</v>
      </c>
      <c r="B92" s="121" t="s">
        <v>129</v>
      </c>
      <c r="C92" s="119" t="str">
        <f>IF('P01'!$F102="nt","",'P01'!$F102)</f>
        <v>c</v>
      </c>
      <c r="D92" s="119" t="str">
        <f>IF('P02'!$F102="nt","",'P02'!$F102)</f>
        <v>na</v>
      </c>
      <c r="E92" s="119" t="str">
        <f>IF('P03'!$F102="nt","",'P03'!$F102)</f>
        <v>na</v>
      </c>
      <c r="F92" s="119" t="str">
        <f>IF('P04'!$F102="nt","",'P04'!$F102)</f>
        <v>na</v>
      </c>
      <c r="G92" s="119" t="str">
        <f>IF('P05'!$F102="nt","",'P05'!$F102)</f>
        <v>na</v>
      </c>
      <c r="H92" s="119" t="str">
        <f>IF('P06'!$F102="nt","",'P06'!$F102)</f>
        <v>na</v>
      </c>
      <c r="I92" s="119" t="str">
        <f>IF('P07'!$F102="nt","",'P07'!$F102)</f>
        <v>na</v>
      </c>
      <c r="J92" s="119" t="str">
        <f>IF('P08'!$F102="nt","",'P08'!$F102)</f>
        <v>na</v>
      </c>
      <c r="K92" s="119" t="str">
        <f>IF('P09'!$F102="nt","",'P09'!$F102)</f>
        <v>na</v>
      </c>
      <c r="L92" s="119" t="str">
        <f>IF('P10'!$F102="nt","",'P10'!$F102)</f>
        <v>na</v>
      </c>
      <c r="M92" s="119" t="str">
        <f>IF('P11'!$F102="nt","",'P11'!$F102)</f>
        <v>na</v>
      </c>
      <c r="N92" s="119" t="str">
        <f>IF('P12'!$F102="nt","",'P12'!$F102)</f>
        <v>na</v>
      </c>
      <c r="O92" s="119" t="str">
        <f>IF('P13'!$F102="nt","",'P13'!$F102)</f>
        <v>na</v>
      </c>
      <c r="P92" s="119" t="str">
        <f>IF('P14'!$F102="nt","",'P14'!$F102)</f>
        <v>na</v>
      </c>
      <c r="Q92" s="119" t="str">
        <f>IF('P15'!$F102="nt","",'P15'!$F102)</f>
        <v/>
      </c>
      <c r="R92" s="119" t="str">
        <f>IF('P16'!$F102="nt","",'P16'!$F102)</f>
        <v/>
      </c>
      <c r="S92" s="119" t="str">
        <f>IF('P17'!$F102="nt","",'P17'!$F102)</f>
        <v/>
      </c>
      <c r="T92" s="119" t="str">
        <f>IF('P18'!$F102="nt","",'P18'!$F102)</f>
        <v/>
      </c>
      <c r="U92" s="119" t="str">
        <f>IF('P19'!$F102="nt","",'P19'!$F102)</f>
        <v/>
      </c>
      <c r="V92" s="119" t="str">
        <f>IF('P20'!$F102="nt","",'P20'!$F102)</f>
        <v/>
      </c>
      <c r="W92" s="119" t="str">
        <f>IF('P21'!$F102="nt","",'P21'!$F102)</f>
        <v/>
      </c>
      <c r="X92" s="119" t="str">
        <f>IF('P22'!$F102="nt","",'P22'!$F102)</f>
        <v/>
      </c>
      <c r="Y92" s="119" t="str">
        <f>IF('P23'!$F102="nt","",'P23'!$F102)</f>
        <v/>
      </c>
      <c r="Z92" s="119" t="str">
        <f>IF('P24'!$F102="nt","",'P24'!$F102)</f>
        <v/>
      </c>
      <c r="AA92" s="119" t="str">
        <f>IF('P25'!$F102="nt","",'P25'!$F102)</f>
        <v/>
      </c>
    </row>
    <row r="93" spans="1:27" ht="13.8" x14ac:dyDescent="0.3">
      <c r="A93" s="121" t="s">
        <v>133</v>
      </c>
      <c r="B93" s="121" t="s">
        <v>130</v>
      </c>
      <c r="C93" s="119" t="str">
        <f>IF('P01'!$F103="nt","",'P01'!$F103)</f>
        <v>c</v>
      </c>
      <c r="D93" s="119" t="str">
        <f>IF('P02'!$F103="nt","",'P02'!$F103)</f>
        <v>c</v>
      </c>
      <c r="E93" s="119" t="str">
        <f>IF('P03'!$F103="nt","",'P03'!$F103)</f>
        <v>c</v>
      </c>
      <c r="F93" s="119" t="str">
        <f>IF('P04'!$F103="nt","",'P04'!$F103)</f>
        <v>c</v>
      </c>
      <c r="G93" s="119" t="str">
        <f>IF('P05'!$F103="nt","",'P05'!$F103)</f>
        <v>c</v>
      </c>
      <c r="H93" s="119" t="str">
        <f>IF('P06'!$F103="nt","",'P06'!$F103)</f>
        <v>c</v>
      </c>
      <c r="I93" s="119" t="str">
        <f>IF('P07'!$F103="nt","",'P07'!$F103)</f>
        <v>c</v>
      </c>
      <c r="J93" s="119" t="str">
        <f>IF('P08'!$F103="nt","",'P08'!$F103)</f>
        <v>c</v>
      </c>
      <c r="K93" s="119" t="str">
        <f>IF('P09'!$F103="nt","",'P09'!$F103)</f>
        <v>c</v>
      </c>
      <c r="L93" s="119" t="str">
        <f>IF('P10'!$F103="nt","",'P10'!$F103)</f>
        <v>c</v>
      </c>
      <c r="M93" s="119" t="str">
        <f>IF('P11'!$F103="nt","",'P11'!$F103)</f>
        <v>c</v>
      </c>
      <c r="N93" s="119" t="str">
        <f>IF('P12'!$F103="nt","",'P12'!$F103)</f>
        <v>c</v>
      </c>
      <c r="O93" s="119" t="str">
        <f>IF('P13'!$F103="nt","",'P13'!$F103)</f>
        <v>c</v>
      </c>
      <c r="P93" s="119" t="str">
        <f>IF('P14'!$F103="nt","",'P14'!$F103)</f>
        <v>c</v>
      </c>
      <c r="Q93" s="119" t="str">
        <f>IF('P15'!$F103="nt","",'P15'!$F103)</f>
        <v/>
      </c>
      <c r="R93" s="119" t="str">
        <f>IF('P16'!$F103="nt","",'P16'!$F103)</f>
        <v/>
      </c>
      <c r="S93" s="119" t="str">
        <f>IF('P17'!$F103="nt","",'P17'!$F103)</f>
        <v/>
      </c>
      <c r="T93" s="119" t="str">
        <f>IF('P18'!$F103="nt","",'P18'!$F103)</f>
        <v/>
      </c>
      <c r="U93" s="119" t="str">
        <f>IF('P19'!$F103="nt","",'P19'!$F103)</f>
        <v/>
      </c>
      <c r="V93" s="119" t="str">
        <f>IF('P20'!$F103="nt","",'P20'!$F103)</f>
        <v/>
      </c>
      <c r="W93" s="119" t="str">
        <f>IF('P21'!$F103="nt","",'P21'!$F103)</f>
        <v/>
      </c>
      <c r="X93" s="119" t="str">
        <f>IF('P22'!$F103="nt","",'P22'!$F103)</f>
        <v/>
      </c>
      <c r="Y93" s="119" t="str">
        <f>IF('P23'!$F103="nt","",'P23'!$F103)</f>
        <v/>
      </c>
      <c r="Z93" s="119" t="str">
        <f>IF('P24'!$F103="nt","",'P24'!$F103)</f>
        <v/>
      </c>
      <c r="AA93" s="119" t="str">
        <f>IF('P25'!$F103="nt","",'P25'!$F103)</f>
        <v/>
      </c>
    </row>
    <row r="94" spans="1:27" ht="13.8" x14ac:dyDescent="0.3">
      <c r="A94" s="121" t="s">
        <v>133</v>
      </c>
      <c r="B94" s="121" t="s">
        <v>131</v>
      </c>
      <c r="C94" s="119" t="str">
        <f>IF('P01'!$F104="nt","",'P01'!$F104)</f>
        <v>na</v>
      </c>
      <c r="D94" s="119" t="str">
        <f>IF('P02'!$F104="nt","",'P02'!$F104)</f>
        <v>na</v>
      </c>
      <c r="E94" s="119" t="str">
        <f>IF('P03'!$F104="nt","",'P03'!$F104)</f>
        <v>na</v>
      </c>
      <c r="F94" s="119" t="str">
        <f>IF('P04'!$F104="nt","",'P04'!$F104)</f>
        <v>na</v>
      </c>
      <c r="G94" s="119" t="str">
        <f>IF('P05'!$F104="nt","",'P05'!$F104)</f>
        <v>na</v>
      </c>
      <c r="H94" s="119" t="str">
        <f>IF('P06'!$F104="nt","",'P06'!$F104)</f>
        <v>na</v>
      </c>
      <c r="I94" s="119" t="str">
        <f>IF('P07'!$F104="nt","",'P07'!$F104)</f>
        <v>na</v>
      </c>
      <c r="J94" s="119" t="str">
        <f>IF('P08'!$F104="nt","",'P08'!$F104)</f>
        <v>na</v>
      </c>
      <c r="K94" s="119" t="str">
        <f>IF('P09'!$F104="nt","",'P09'!$F104)</f>
        <v>na</v>
      </c>
      <c r="L94" s="119" t="str">
        <f>IF('P10'!$F104="nt","",'P10'!$F104)</f>
        <v>na</v>
      </c>
      <c r="M94" s="119" t="str">
        <f>IF('P11'!$F104="nt","",'P11'!$F104)</f>
        <v>na</v>
      </c>
      <c r="N94" s="119" t="str">
        <f>IF('P12'!$F104="nt","",'P12'!$F104)</f>
        <v>na</v>
      </c>
      <c r="O94" s="119" t="str">
        <f>IF('P13'!$F104="nt","",'P13'!$F104)</f>
        <v>na</v>
      </c>
      <c r="P94" s="119" t="str">
        <f>IF('P14'!$F104="nt","",'P14'!$F104)</f>
        <v>na</v>
      </c>
      <c r="Q94" s="119" t="str">
        <f>IF('P15'!$F104="nt","",'P15'!$F104)</f>
        <v/>
      </c>
      <c r="R94" s="119" t="str">
        <f>IF('P16'!$F104="nt","",'P16'!$F104)</f>
        <v/>
      </c>
      <c r="S94" s="119" t="str">
        <f>IF('P17'!$F104="nt","",'P17'!$F104)</f>
        <v/>
      </c>
      <c r="T94" s="119" t="str">
        <f>IF('P18'!$F104="nt","",'P18'!$F104)</f>
        <v/>
      </c>
      <c r="U94" s="119" t="str">
        <f>IF('P19'!$F104="nt","",'P19'!$F104)</f>
        <v/>
      </c>
      <c r="V94" s="119" t="str">
        <f>IF('P20'!$F104="nt","",'P20'!$F104)</f>
        <v/>
      </c>
      <c r="W94" s="119" t="str">
        <f>IF('P21'!$F104="nt","",'P21'!$F104)</f>
        <v/>
      </c>
      <c r="X94" s="119" t="str">
        <f>IF('P22'!$F104="nt","",'P22'!$F104)</f>
        <v/>
      </c>
      <c r="Y94" s="119" t="str">
        <f>IF('P23'!$F104="nt","",'P23'!$F104)</f>
        <v/>
      </c>
      <c r="Z94" s="119" t="str">
        <f>IF('P24'!$F104="nt","",'P24'!$F104)</f>
        <v/>
      </c>
      <c r="AA94" s="119" t="str">
        <f>IF('P25'!$F104="nt","",'P25'!$F104)</f>
        <v/>
      </c>
    </row>
    <row r="95" spans="1:27" ht="13.8" x14ac:dyDescent="0.3">
      <c r="A95" s="121" t="s">
        <v>133</v>
      </c>
      <c r="B95" s="121" t="s">
        <v>132</v>
      </c>
      <c r="C95" s="119" t="str">
        <f>IF('P01'!$F105="nt","",'P01'!$F105)</f>
        <v>na</v>
      </c>
      <c r="D95" s="119" t="str">
        <f>IF('P02'!$F105="nt","",'P02'!$F105)</f>
        <v>na</v>
      </c>
      <c r="E95" s="119" t="str">
        <f>IF('P03'!$F105="nt","",'P03'!$F105)</f>
        <v>na</v>
      </c>
      <c r="F95" s="119" t="str">
        <f>IF('P04'!$F105="nt","",'P04'!$F105)</f>
        <v>na</v>
      </c>
      <c r="G95" s="119" t="str">
        <f>IF('P05'!$F105="nt","",'P05'!$F105)</f>
        <v>na</v>
      </c>
      <c r="H95" s="119" t="str">
        <f>IF('P06'!$F105="nt","",'P06'!$F105)</f>
        <v>na</v>
      </c>
      <c r="I95" s="119" t="str">
        <f>IF('P07'!$F105="nt","",'P07'!$F105)</f>
        <v>na</v>
      </c>
      <c r="J95" s="119" t="str">
        <f>IF('P08'!$F105="nt","",'P08'!$F105)</f>
        <v>na</v>
      </c>
      <c r="K95" s="119" t="str">
        <f>IF('P09'!$F105="nt","",'P09'!$F105)</f>
        <v>na</v>
      </c>
      <c r="L95" s="119" t="str">
        <f>IF('P10'!$F105="nt","",'P10'!$F105)</f>
        <v>na</v>
      </c>
      <c r="M95" s="119" t="str">
        <f>IF('P11'!$F105="nt","",'P11'!$F105)</f>
        <v>na</v>
      </c>
      <c r="N95" s="119" t="str">
        <f>IF('P12'!$F105="nt","",'P12'!$F105)</f>
        <v>na</v>
      </c>
      <c r="O95" s="119" t="str">
        <f>IF('P13'!$F105="nt","",'P13'!$F105)</f>
        <v>na</v>
      </c>
      <c r="P95" s="119" t="str">
        <f>IF('P14'!$F105="nt","",'P14'!$F105)</f>
        <v>na</v>
      </c>
      <c r="Q95" s="119" t="str">
        <f>IF('P15'!$F105="nt","",'P15'!$F105)</f>
        <v/>
      </c>
      <c r="R95" s="119" t="str">
        <f>IF('P16'!$F105="nt","",'P16'!$F105)</f>
        <v/>
      </c>
      <c r="S95" s="119" t="str">
        <f>IF('P17'!$F105="nt","",'P17'!$F105)</f>
        <v/>
      </c>
      <c r="T95" s="119" t="str">
        <f>IF('P18'!$F105="nt","",'P18'!$F105)</f>
        <v/>
      </c>
      <c r="U95" s="119" t="str">
        <f>IF('P19'!$F105="nt","",'P19'!$F105)</f>
        <v/>
      </c>
      <c r="V95" s="119" t="str">
        <f>IF('P20'!$F105="nt","",'P20'!$F105)</f>
        <v/>
      </c>
      <c r="W95" s="119" t="str">
        <f>IF('P21'!$F105="nt","",'P21'!$F105)</f>
        <v/>
      </c>
      <c r="X95" s="119" t="str">
        <f>IF('P22'!$F105="nt","",'P22'!$F105)</f>
        <v/>
      </c>
      <c r="Y95" s="119" t="str">
        <f>IF('P23'!$F105="nt","",'P23'!$F105)</f>
        <v/>
      </c>
      <c r="Z95" s="119" t="str">
        <f>IF('P24'!$F105="nt","",'P24'!$F105)</f>
        <v/>
      </c>
      <c r="AA95" s="119" t="str">
        <f>IF('P25'!$F105="nt","",'P25'!$F105)</f>
        <v/>
      </c>
    </row>
    <row r="96" spans="1:27" ht="13.8" x14ac:dyDescent="0.3">
      <c r="A96" s="121" t="s">
        <v>134</v>
      </c>
      <c r="B96" s="121" t="s">
        <v>119</v>
      </c>
      <c r="C96" s="119" t="str">
        <f>IF('P01'!$F106="nt","",'P01'!$F106)</f>
        <v>na</v>
      </c>
      <c r="D96" s="119" t="str">
        <f>IF('P02'!$F106="nt","",'P02'!$F106)</f>
        <v>na</v>
      </c>
      <c r="E96" s="119" t="str">
        <f>IF('P03'!$F106="nt","",'P03'!$F106)</f>
        <v>na</v>
      </c>
      <c r="F96" s="119" t="str">
        <f>IF('P04'!$F106="nt","",'P04'!$F106)</f>
        <v>na</v>
      </c>
      <c r="G96" s="119" t="str">
        <f>IF('P05'!$F106="nt","",'P05'!$F106)</f>
        <v>na</v>
      </c>
      <c r="H96" s="119" t="str">
        <f>IF('P06'!$F106="nt","",'P06'!$F106)</f>
        <v>na</v>
      </c>
      <c r="I96" s="119" t="str">
        <f>IF('P07'!$F106="nt","",'P07'!$F106)</f>
        <v>na</v>
      </c>
      <c r="J96" s="119" t="str">
        <f>IF('P08'!$F106="nt","",'P08'!$F106)</f>
        <v>na</v>
      </c>
      <c r="K96" s="119" t="str">
        <f>IF('P09'!$F106="nt","",'P09'!$F106)</f>
        <v>na</v>
      </c>
      <c r="L96" s="119" t="str">
        <f>IF('P10'!$F106="nt","",'P10'!$F106)</f>
        <v>na</v>
      </c>
      <c r="M96" s="119" t="str">
        <f>IF('P11'!$F106="nt","",'P11'!$F106)</f>
        <v>na</v>
      </c>
      <c r="N96" s="119" t="str">
        <f>IF('P12'!$F106="nt","",'P12'!$F106)</f>
        <v>na</v>
      </c>
      <c r="O96" s="119" t="str">
        <f>IF('P13'!$F106="nt","",'P13'!$F106)</f>
        <v>na</v>
      </c>
      <c r="P96" s="119" t="str">
        <f>IF('P14'!$F106="nt","",'P14'!$F106)</f>
        <v>na</v>
      </c>
      <c r="Q96" s="119" t="str">
        <f>IF('P15'!$F106="nt","",'P15'!$F106)</f>
        <v/>
      </c>
      <c r="R96" s="119" t="str">
        <f>IF('P16'!$F106="nt","",'P16'!$F106)</f>
        <v/>
      </c>
      <c r="S96" s="119" t="str">
        <f>IF('P17'!$F106="nt","",'P17'!$F106)</f>
        <v/>
      </c>
      <c r="T96" s="119" t="str">
        <f>IF('P18'!$F106="nt","",'P18'!$F106)</f>
        <v/>
      </c>
      <c r="U96" s="119" t="str">
        <f>IF('P19'!$F106="nt","",'P19'!$F106)</f>
        <v/>
      </c>
      <c r="V96" s="119" t="str">
        <f>IF('P20'!$F106="nt","",'P20'!$F106)</f>
        <v/>
      </c>
      <c r="W96" s="119" t="str">
        <f>IF('P21'!$F106="nt","",'P21'!$F106)</f>
        <v/>
      </c>
      <c r="X96" s="119" t="str">
        <f>IF('P22'!$F106="nt","",'P22'!$F106)</f>
        <v/>
      </c>
      <c r="Y96" s="119" t="str">
        <f>IF('P23'!$F106="nt","",'P23'!$F106)</f>
        <v/>
      </c>
      <c r="Z96" s="119" t="str">
        <f>IF('P24'!$F106="nt","",'P24'!$F106)</f>
        <v/>
      </c>
      <c r="AA96" s="119" t="str">
        <f>IF('P25'!$F106="nt","",'P25'!$F106)</f>
        <v/>
      </c>
    </row>
    <row r="97" spans="1:27" ht="13.8" x14ac:dyDescent="0.3">
      <c r="A97" s="121" t="s">
        <v>134</v>
      </c>
      <c r="B97" s="121" t="s">
        <v>125</v>
      </c>
      <c r="C97" s="119" t="str">
        <f>IF('P01'!$F107="nt","",'P01'!$F107)</f>
        <v>c</v>
      </c>
      <c r="D97" s="119" t="str">
        <f>IF('P02'!$F107="nt","",'P02'!$F107)</f>
        <v>c</v>
      </c>
      <c r="E97" s="119" t="str">
        <f>IF('P03'!$F107="nt","",'P03'!$F107)</f>
        <v>c</v>
      </c>
      <c r="F97" s="119" t="str">
        <f>IF('P04'!$F107="nt","",'P04'!$F107)</f>
        <v>c</v>
      </c>
      <c r="G97" s="119" t="str">
        <f>IF('P05'!$F107="nt","",'P05'!$F107)</f>
        <v>c</v>
      </c>
      <c r="H97" s="119" t="str">
        <f>IF('P06'!$F107="nt","",'P06'!$F107)</f>
        <v>c</v>
      </c>
      <c r="I97" s="119" t="str">
        <f>IF('P07'!$F107="nt","",'P07'!$F107)</f>
        <v>c</v>
      </c>
      <c r="J97" s="119" t="str">
        <f>IF('P08'!$F107="nt","",'P08'!$F107)</f>
        <v>c</v>
      </c>
      <c r="K97" s="119" t="str">
        <f>IF('P09'!$F107="nt","",'P09'!$F107)</f>
        <v>c</v>
      </c>
      <c r="L97" s="119" t="str">
        <f>IF('P10'!$F107="nt","",'P10'!$F107)</f>
        <v>c</v>
      </c>
      <c r="M97" s="119" t="str">
        <f>IF('P11'!$F107="nt","",'P11'!$F107)</f>
        <v>c</v>
      </c>
      <c r="N97" s="119" t="str">
        <f>IF('P12'!$F107="nt","",'P12'!$F107)</f>
        <v>c</v>
      </c>
      <c r="O97" s="119" t="str">
        <f>IF('P13'!$F107="nt","",'P13'!$F107)</f>
        <v>c</v>
      </c>
      <c r="P97" s="119" t="str">
        <f>IF('P14'!$F107="nt","",'P14'!$F107)</f>
        <v>c</v>
      </c>
      <c r="Q97" s="119" t="str">
        <f>IF('P15'!$F107="nt","",'P15'!$F107)</f>
        <v/>
      </c>
      <c r="R97" s="119" t="str">
        <f>IF('P16'!$F107="nt","",'P16'!$F107)</f>
        <v/>
      </c>
      <c r="S97" s="119" t="str">
        <f>IF('P17'!$F107="nt","",'P17'!$F107)</f>
        <v/>
      </c>
      <c r="T97" s="119" t="str">
        <f>IF('P18'!$F107="nt","",'P18'!$F107)</f>
        <v/>
      </c>
      <c r="U97" s="119" t="str">
        <f>IF('P19'!$F107="nt","",'P19'!$F107)</f>
        <v/>
      </c>
      <c r="V97" s="119" t="str">
        <f>IF('P20'!$F107="nt","",'P20'!$F107)</f>
        <v/>
      </c>
      <c r="W97" s="119" t="str">
        <f>IF('P21'!$F107="nt","",'P21'!$F107)</f>
        <v/>
      </c>
      <c r="X97" s="119" t="str">
        <f>IF('P22'!$F107="nt","",'P22'!$F107)</f>
        <v/>
      </c>
      <c r="Y97" s="119" t="str">
        <f>IF('P23'!$F107="nt","",'P23'!$F107)</f>
        <v/>
      </c>
      <c r="Z97" s="119" t="str">
        <f>IF('P24'!$F107="nt","",'P24'!$F107)</f>
        <v/>
      </c>
      <c r="AA97" s="119" t="str">
        <f>IF('P25'!$F107="nt","",'P25'!$F107)</f>
        <v/>
      </c>
    </row>
    <row r="98" spans="1:27" ht="13.8" x14ac:dyDescent="0.3">
      <c r="A98" s="121" t="s">
        <v>134</v>
      </c>
      <c r="B98" s="121" t="s">
        <v>126</v>
      </c>
      <c r="C98" s="119" t="str">
        <f>IF('P01'!$F108="nt","",'P01'!$F108)</f>
        <v>na</v>
      </c>
      <c r="D98" s="119" t="str">
        <f>IF('P02'!$F108="nt","",'P02'!$F108)</f>
        <v>na</v>
      </c>
      <c r="E98" s="119" t="str">
        <f>IF('P03'!$F108="nt","",'P03'!$F108)</f>
        <v>na</v>
      </c>
      <c r="F98" s="119" t="str">
        <f>IF('P04'!$F108="nt","",'P04'!$F108)</f>
        <v>na</v>
      </c>
      <c r="G98" s="119" t="str">
        <f>IF('P05'!$F108="nt","",'P05'!$F108)</f>
        <v>na</v>
      </c>
      <c r="H98" s="119" t="str">
        <f>IF('P06'!$F108="nt","",'P06'!$F108)</f>
        <v>na</v>
      </c>
      <c r="I98" s="119" t="str">
        <f>IF('P07'!$F108="nt","",'P07'!$F108)</f>
        <v>na</v>
      </c>
      <c r="J98" s="119" t="str">
        <f>IF('P08'!$F108="nt","",'P08'!$F108)</f>
        <v>na</v>
      </c>
      <c r="K98" s="119" t="str">
        <f>IF('P09'!$F108="nt","",'P09'!$F108)</f>
        <v>c</v>
      </c>
      <c r="L98" s="119" t="str">
        <f>IF('P10'!$F108="nt","",'P10'!$F108)</f>
        <v>na</v>
      </c>
      <c r="M98" s="119" t="str">
        <f>IF('P11'!$F108="nt","",'P11'!$F108)</f>
        <v>na</v>
      </c>
      <c r="N98" s="119" t="str">
        <f>IF('P12'!$F108="nt","",'P12'!$F108)</f>
        <v>na</v>
      </c>
      <c r="O98" s="119" t="str">
        <f>IF('P13'!$F108="nt","",'P13'!$F108)</f>
        <v>na</v>
      </c>
      <c r="P98" s="119" t="str">
        <f>IF('P14'!$F108="nt","",'P14'!$F108)</f>
        <v>na</v>
      </c>
      <c r="Q98" s="119" t="str">
        <f>IF('P15'!$F108="nt","",'P15'!$F108)</f>
        <v/>
      </c>
      <c r="R98" s="119" t="str">
        <f>IF('P16'!$F108="nt","",'P16'!$F108)</f>
        <v/>
      </c>
      <c r="S98" s="119" t="str">
        <f>IF('P17'!$F108="nt","",'P17'!$F108)</f>
        <v/>
      </c>
      <c r="T98" s="119" t="str">
        <f>IF('P18'!$F108="nt","",'P18'!$F108)</f>
        <v/>
      </c>
      <c r="U98" s="119" t="str">
        <f>IF('P19'!$F108="nt","",'P19'!$F108)</f>
        <v/>
      </c>
      <c r="V98" s="119" t="str">
        <f>IF('P20'!$F108="nt","",'P20'!$F108)</f>
        <v/>
      </c>
      <c r="W98" s="119" t="str">
        <f>IF('P21'!$F108="nt","",'P21'!$F108)</f>
        <v/>
      </c>
      <c r="X98" s="119" t="str">
        <f>IF('P22'!$F108="nt","",'P22'!$F108)</f>
        <v/>
      </c>
      <c r="Y98" s="119" t="str">
        <f>IF('P23'!$F108="nt","",'P23'!$F108)</f>
        <v/>
      </c>
      <c r="Z98" s="119" t="str">
        <f>IF('P24'!$F108="nt","",'P24'!$F108)</f>
        <v/>
      </c>
      <c r="AA98" s="119" t="str">
        <f>IF('P25'!$F108="nt","",'P25'!$F108)</f>
        <v/>
      </c>
    </row>
    <row r="99" spans="1:27" ht="13.8" x14ac:dyDescent="0.3">
      <c r="A99" s="121" t="s">
        <v>134</v>
      </c>
      <c r="B99" s="121" t="s">
        <v>127</v>
      </c>
      <c r="C99" s="119" t="str">
        <f>IF('P01'!$F109="nt","",'P01'!$F109)</f>
        <v>na</v>
      </c>
      <c r="D99" s="119" t="str">
        <f>IF('P02'!$F109="nt","",'P02'!$F109)</f>
        <v>na</v>
      </c>
      <c r="E99" s="119" t="str">
        <f>IF('P03'!$F109="nt","",'P03'!$F109)</f>
        <v>na</v>
      </c>
      <c r="F99" s="119" t="str">
        <f>IF('P04'!$F109="nt","",'P04'!$F109)</f>
        <v>na</v>
      </c>
      <c r="G99" s="119" t="str">
        <f>IF('P05'!$F109="nt","",'P05'!$F109)</f>
        <v>na</v>
      </c>
      <c r="H99" s="119" t="str">
        <f>IF('P06'!$F109="nt","",'P06'!$F109)</f>
        <v>na</v>
      </c>
      <c r="I99" s="119" t="str">
        <f>IF('P07'!$F109="nt","",'P07'!$F109)</f>
        <v>na</v>
      </c>
      <c r="J99" s="119" t="str">
        <f>IF('P08'!$F109="nt","",'P08'!$F109)</f>
        <v>na</v>
      </c>
      <c r="K99" s="119" t="str">
        <f>IF('P09'!$F109="nt","",'P09'!$F109)</f>
        <v>na</v>
      </c>
      <c r="L99" s="119" t="str">
        <f>IF('P10'!$F109="nt","",'P10'!$F109)</f>
        <v>na</v>
      </c>
      <c r="M99" s="119" t="str">
        <f>IF('P11'!$F109="nt","",'P11'!$F109)</f>
        <v>na</v>
      </c>
      <c r="N99" s="119" t="str">
        <f>IF('P12'!$F109="nt","",'P12'!$F109)</f>
        <v>na</v>
      </c>
      <c r="O99" s="119" t="str">
        <f>IF('P13'!$F109="nt","",'P13'!$F109)</f>
        <v>na</v>
      </c>
      <c r="P99" s="119" t="str">
        <f>IF('P14'!$F109="nt","",'P14'!$F109)</f>
        <v>na</v>
      </c>
      <c r="Q99" s="119" t="str">
        <f>IF('P15'!$F109="nt","",'P15'!$F109)</f>
        <v/>
      </c>
      <c r="R99" s="119" t="str">
        <f>IF('P16'!$F109="nt","",'P16'!$F109)</f>
        <v/>
      </c>
      <c r="S99" s="119" t="str">
        <f>IF('P17'!$F109="nt","",'P17'!$F109)</f>
        <v/>
      </c>
      <c r="T99" s="119" t="str">
        <f>IF('P18'!$F109="nt","",'P18'!$F109)</f>
        <v/>
      </c>
      <c r="U99" s="119" t="str">
        <f>IF('P19'!$F109="nt","",'P19'!$F109)</f>
        <v/>
      </c>
      <c r="V99" s="119" t="str">
        <f>IF('P20'!$F109="nt","",'P20'!$F109)</f>
        <v/>
      </c>
      <c r="W99" s="119" t="str">
        <f>IF('P21'!$F109="nt","",'P21'!$F109)</f>
        <v/>
      </c>
      <c r="X99" s="119" t="str">
        <f>IF('P22'!$F109="nt","",'P22'!$F109)</f>
        <v/>
      </c>
      <c r="Y99" s="119" t="str">
        <f>IF('P23'!$F109="nt","",'P23'!$F109)</f>
        <v/>
      </c>
      <c r="Z99" s="119" t="str">
        <f>IF('P24'!$F109="nt","",'P24'!$F109)</f>
        <v/>
      </c>
      <c r="AA99" s="119" t="str">
        <f>IF('P25'!$F109="nt","",'P25'!$F109)</f>
        <v/>
      </c>
    </row>
    <row r="100" spans="1:27" ht="13.8" x14ac:dyDescent="0.3">
      <c r="A100" s="121" t="s">
        <v>134</v>
      </c>
      <c r="B100" s="121" t="s">
        <v>116</v>
      </c>
      <c r="C100" s="119" t="str">
        <f>IF('P01'!$F110="nt","",'P01'!$F110)</f>
        <v>na</v>
      </c>
      <c r="D100" s="119" t="str">
        <f>IF('P02'!$F110="nt","",'P02'!$F110)</f>
        <v>na</v>
      </c>
      <c r="E100" s="119" t="str">
        <f>IF('P03'!$F110="nt","",'P03'!$F110)</f>
        <v>na</v>
      </c>
      <c r="F100" s="119" t="str">
        <f>IF('P04'!$F110="nt","",'P04'!$F110)</f>
        <v>na</v>
      </c>
      <c r="G100" s="119" t="str">
        <f>IF('P05'!$F110="nt","",'P05'!$F110)</f>
        <v>na</v>
      </c>
      <c r="H100" s="119" t="str">
        <f>IF('P06'!$F110="nt","",'P06'!$F110)</f>
        <v>na</v>
      </c>
      <c r="I100" s="119" t="str">
        <f>IF('P07'!$F110="nt","",'P07'!$F110)</f>
        <v>na</v>
      </c>
      <c r="J100" s="119" t="str">
        <f>IF('P08'!$F110="nt","",'P08'!$F110)</f>
        <v>na</v>
      </c>
      <c r="K100" s="119" t="str">
        <f>IF('P09'!$F110="nt","",'P09'!$F110)</f>
        <v>na</v>
      </c>
      <c r="L100" s="119" t="str">
        <f>IF('P10'!$F110="nt","",'P10'!$F110)</f>
        <v>na</v>
      </c>
      <c r="M100" s="119" t="str">
        <f>IF('P11'!$F110="nt","",'P11'!$F110)</f>
        <v>na</v>
      </c>
      <c r="N100" s="119" t="str">
        <f>IF('P12'!$F110="nt","",'P12'!$F110)</f>
        <v>na</v>
      </c>
      <c r="O100" s="119" t="str">
        <f>IF('P13'!$F110="nt","",'P13'!$F110)</f>
        <v>na</v>
      </c>
      <c r="P100" s="119" t="str">
        <f>IF('P14'!$F110="nt","",'P14'!$F110)</f>
        <v>na</v>
      </c>
      <c r="Q100" s="119" t="str">
        <f>IF('P15'!$F110="nt","",'P15'!$F110)</f>
        <v/>
      </c>
      <c r="R100" s="119" t="str">
        <f>IF('P16'!$F110="nt","",'P16'!$F110)</f>
        <v/>
      </c>
      <c r="S100" s="119" t="str">
        <f>IF('P17'!$F110="nt","",'P17'!$F110)</f>
        <v/>
      </c>
      <c r="T100" s="119" t="str">
        <f>IF('P18'!$F110="nt","",'P18'!$F110)</f>
        <v/>
      </c>
      <c r="U100" s="119" t="str">
        <f>IF('P19'!$F110="nt","",'P19'!$F110)</f>
        <v/>
      </c>
      <c r="V100" s="119" t="str">
        <f>IF('P20'!$F110="nt","",'P20'!$F110)</f>
        <v/>
      </c>
      <c r="W100" s="119" t="str">
        <f>IF('P21'!$F110="nt","",'P21'!$F110)</f>
        <v/>
      </c>
      <c r="X100" s="119" t="str">
        <f>IF('P22'!$F110="nt","",'P22'!$F110)</f>
        <v/>
      </c>
      <c r="Y100" s="119" t="str">
        <f>IF('P23'!$F110="nt","",'P23'!$F110)</f>
        <v/>
      </c>
      <c r="Z100" s="119" t="str">
        <f>IF('P24'!$F110="nt","",'P24'!$F110)</f>
        <v/>
      </c>
      <c r="AA100" s="119" t="str">
        <f>IF('P25'!$F110="nt","",'P25'!$F110)</f>
        <v/>
      </c>
    </row>
    <row r="101" spans="1:27" ht="13.8" x14ac:dyDescent="0.3">
      <c r="A101" s="121" t="s">
        <v>134</v>
      </c>
      <c r="B101" s="121" t="s">
        <v>118</v>
      </c>
      <c r="C101" s="119" t="str">
        <f>IF('P01'!$F111="nt","",'P01'!$F111)</f>
        <v>na</v>
      </c>
      <c r="D101" s="119" t="str">
        <f>IF('P02'!$F111="nt","",'P02'!$F111)</f>
        <v>na</v>
      </c>
      <c r="E101" s="119" t="str">
        <f>IF('P03'!$F111="nt","",'P03'!$F111)</f>
        <v>na</v>
      </c>
      <c r="F101" s="119" t="str">
        <f>IF('P04'!$F111="nt","",'P04'!$F111)</f>
        <v>na</v>
      </c>
      <c r="G101" s="119" t="str">
        <f>IF('P05'!$F111="nt","",'P05'!$F111)</f>
        <v>na</v>
      </c>
      <c r="H101" s="119" t="str">
        <f>IF('P06'!$F111="nt","",'P06'!$F111)</f>
        <v>na</v>
      </c>
      <c r="I101" s="119" t="str">
        <f>IF('P07'!$F111="nt","",'P07'!$F111)</f>
        <v>na</v>
      </c>
      <c r="J101" s="119" t="str">
        <f>IF('P08'!$F111="nt","",'P08'!$F111)</f>
        <v>na</v>
      </c>
      <c r="K101" s="119" t="str">
        <f>IF('P09'!$F111="nt","",'P09'!$F111)</f>
        <v>na</v>
      </c>
      <c r="L101" s="119" t="str">
        <f>IF('P10'!$F111="nt","",'P10'!$F111)</f>
        <v>na</v>
      </c>
      <c r="M101" s="119" t="str">
        <f>IF('P11'!$F111="nt","",'P11'!$F111)</f>
        <v>na</v>
      </c>
      <c r="N101" s="119" t="str">
        <f>IF('P12'!$F111="nt","",'P12'!$F111)</f>
        <v>na</v>
      </c>
      <c r="O101" s="119" t="str">
        <f>IF('P13'!$F111="nt","",'P13'!$F111)</f>
        <v>na</v>
      </c>
      <c r="P101" s="119" t="str">
        <f>IF('P14'!$F111="nt","",'P14'!$F111)</f>
        <v>na</v>
      </c>
      <c r="Q101" s="119" t="str">
        <f>IF('P15'!$F111="nt","",'P15'!$F111)</f>
        <v/>
      </c>
      <c r="R101" s="119" t="str">
        <f>IF('P16'!$F111="nt","",'P16'!$F111)</f>
        <v/>
      </c>
      <c r="S101" s="119" t="str">
        <f>IF('P17'!$F111="nt","",'P17'!$F111)</f>
        <v/>
      </c>
      <c r="T101" s="119" t="str">
        <f>IF('P18'!$F111="nt","",'P18'!$F111)</f>
        <v/>
      </c>
      <c r="U101" s="119" t="str">
        <f>IF('P19'!$F111="nt","",'P19'!$F111)</f>
        <v/>
      </c>
      <c r="V101" s="119" t="str">
        <f>IF('P20'!$F111="nt","",'P20'!$F111)</f>
        <v/>
      </c>
      <c r="W101" s="119" t="str">
        <f>IF('P21'!$F111="nt","",'P21'!$F111)</f>
        <v/>
      </c>
      <c r="X101" s="119" t="str">
        <f>IF('P22'!$F111="nt","",'P22'!$F111)</f>
        <v/>
      </c>
      <c r="Y101" s="119" t="str">
        <f>IF('P23'!$F111="nt","",'P23'!$F111)</f>
        <v/>
      </c>
      <c r="Z101" s="119" t="str">
        <f>IF('P24'!$F111="nt","",'P24'!$F111)</f>
        <v/>
      </c>
      <c r="AA101" s="119" t="str">
        <f>IF('P25'!$F111="nt","",'P25'!$F111)</f>
        <v/>
      </c>
    </row>
    <row r="102" spans="1:27" ht="13.8" x14ac:dyDescent="0.3">
      <c r="A102" s="121" t="s">
        <v>134</v>
      </c>
      <c r="B102" s="121" t="s">
        <v>128</v>
      </c>
      <c r="C102" s="119" t="str">
        <f>IF('P01'!$F112="nt","",'P01'!$F112)</f>
        <v>na</v>
      </c>
      <c r="D102" s="119" t="str">
        <f>IF('P02'!$F112="nt","",'P02'!$F112)</f>
        <v>na</v>
      </c>
      <c r="E102" s="119" t="str">
        <f>IF('P03'!$F112="nt","",'P03'!$F112)</f>
        <v>na</v>
      </c>
      <c r="F102" s="119" t="str">
        <f>IF('P04'!$F112="nt","",'P04'!$F112)</f>
        <v>na</v>
      </c>
      <c r="G102" s="119" t="str">
        <f>IF('P05'!$F112="nt","",'P05'!$F112)</f>
        <v>na</v>
      </c>
      <c r="H102" s="119" t="str">
        <f>IF('P06'!$F112="nt","",'P06'!$F112)</f>
        <v>na</v>
      </c>
      <c r="I102" s="119" t="str">
        <f>IF('P07'!$F112="nt","",'P07'!$F112)</f>
        <v>na</v>
      </c>
      <c r="J102" s="119" t="str">
        <f>IF('P08'!$F112="nt","",'P08'!$F112)</f>
        <v>na</v>
      </c>
      <c r="K102" s="119" t="str">
        <f>IF('P09'!$F112="nt","",'P09'!$F112)</f>
        <v>na</v>
      </c>
      <c r="L102" s="119" t="str">
        <f>IF('P10'!$F112="nt","",'P10'!$F112)</f>
        <v>na</v>
      </c>
      <c r="M102" s="119" t="str">
        <f>IF('P11'!$F112="nt","",'P11'!$F112)</f>
        <v>na</v>
      </c>
      <c r="N102" s="119" t="str">
        <f>IF('P12'!$F112="nt","",'P12'!$F112)</f>
        <v>na</v>
      </c>
      <c r="O102" s="119" t="str">
        <f>IF('P13'!$F112="nt","",'P13'!$F112)</f>
        <v>na</v>
      </c>
      <c r="P102" s="119" t="str">
        <f>IF('P14'!$F112="nt","",'P14'!$F112)</f>
        <v>na</v>
      </c>
      <c r="Q102" s="119" t="str">
        <f>IF('P15'!$F112="nt","",'P15'!$F112)</f>
        <v/>
      </c>
      <c r="R102" s="119" t="str">
        <f>IF('P16'!$F112="nt","",'P16'!$F112)</f>
        <v/>
      </c>
      <c r="S102" s="119" t="str">
        <f>IF('P17'!$F112="nt","",'P17'!$F112)</f>
        <v/>
      </c>
      <c r="T102" s="119" t="str">
        <f>IF('P18'!$F112="nt","",'P18'!$F112)</f>
        <v/>
      </c>
      <c r="U102" s="119" t="str">
        <f>IF('P19'!$F112="nt","",'P19'!$F112)</f>
        <v/>
      </c>
      <c r="V102" s="119" t="str">
        <f>IF('P20'!$F112="nt","",'P20'!$F112)</f>
        <v/>
      </c>
      <c r="W102" s="119" t="str">
        <f>IF('P21'!$F112="nt","",'P21'!$F112)</f>
        <v/>
      </c>
      <c r="X102" s="119" t="str">
        <f>IF('P22'!$F112="nt","",'P22'!$F112)</f>
        <v/>
      </c>
      <c r="Y102" s="119" t="str">
        <f>IF('P23'!$F112="nt","",'P23'!$F112)</f>
        <v/>
      </c>
      <c r="Z102" s="119" t="str">
        <f>IF('P24'!$F112="nt","",'P24'!$F112)</f>
        <v/>
      </c>
      <c r="AA102" s="119" t="str">
        <f>IF('P25'!$F112="nt","",'P25'!$F112)</f>
        <v/>
      </c>
    </row>
    <row r="103" spans="1:27" ht="13.8" x14ac:dyDescent="0.3">
      <c r="A103" s="121" t="s">
        <v>134</v>
      </c>
      <c r="B103" s="121" t="s">
        <v>129</v>
      </c>
      <c r="C103" s="119" t="str">
        <f>IF('P01'!$F113="nt","",'P01'!$F113)</f>
        <v>na</v>
      </c>
      <c r="D103" s="119" t="str">
        <f>IF('P02'!$F113="nt","",'P02'!$F113)</f>
        <v>na</v>
      </c>
      <c r="E103" s="119" t="str">
        <f>IF('P03'!$F113="nt","",'P03'!$F113)</f>
        <v>na</v>
      </c>
      <c r="F103" s="119" t="str">
        <f>IF('P04'!$F113="nt","",'P04'!$F113)</f>
        <v>na</v>
      </c>
      <c r="G103" s="119" t="str">
        <f>IF('P05'!$F113="nt","",'P05'!$F113)</f>
        <v>na</v>
      </c>
      <c r="H103" s="119" t="str">
        <f>IF('P06'!$F113="nt","",'P06'!$F113)</f>
        <v>na</v>
      </c>
      <c r="I103" s="119" t="str">
        <f>IF('P07'!$F113="nt","",'P07'!$F113)</f>
        <v>na</v>
      </c>
      <c r="J103" s="119" t="str">
        <f>IF('P08'!$F113="nt","",'P08'!$F113)</f>
        <v>na</v>
      </c>
      <c r="K103" s="119" t="str">
        <f>IF('P09'!$F113="nt","",'P09'!$F113)</f>
        <v>na</v>
      </c>
      <c r="L103" s="119" t="str">
        <f>IF('P10'!$F113="nt","",'P10'!$F113)</f>
        <v>na</v>
      </c>
      <c r="M103" s="119" t="str">
        <f>IF('P11'!$F113="nt","",'P11'!$F113)</f>
        <v>na</v>
      </c>
      <c r="N103" s="119" t="str">
        <f>IF('P12'!$F113="nt","",'P12'!$F113)</f>
        <v>na</v>
      </c>
      <c r="O103" s="119" t="str">
        <f>IF('P13'!$F113="nt","",'P13'!$F113)</f>
        <v>na</v>
      </c>
      <c r="P103" s="119" t="str">
        <f>IF('P14'!$F113="nt","",'P14'!$F113)</f>
        <v>na</v>
      </c>
      <c r="Q103" s="119" t="str">
        <f>IF('P15'!$F113="nt","",'P15'!$F113)</f>
        <v/>
      </c>
      <c r="R103" s="119" t="str">
        <f>IF('P16'!$F113="nt","",'P16'!$F113)</f>
        <v/>
      </c>
      <c r="S103" s="119" t="str">
        <f>IF('P17'!$F113="nt","",'P17'!$F113)</f>
        <v/>
      </c>
      <c r="T103" s="119" t="str">
        <f>IF('P18'!$F113="nt","",'P18'!$F113)</f>
        <v/>
      </c>
      <c r="U103" s="119" t="str">
        <f>IF('P19'!$F113="nt","",'P19'!$F113)</f>
        <v/>
      </c>
      <c r="V103" s="119" t="str">
        <f>IF('P20'!$F113="nt","",'P20'!$F113)</f>
        <v/>
      </c>
      <c r="W103" s="119" t="str">
        <f>IF('P21'!$F113="nt","",'P21'!$F113)</f>
        <v/>
      </c>
      <c r="X103" s="119" t="str">
        <f>IF('P22'!$F113="nt","",'P22'!$F113)</f>
        <v/>
      </c>
      <c r="Y103" s="119" t="str">
        <f>IF('P23'!$F113="nt","",'P23'!$F113)</f>
        <v/>
      </c>
      <c r="Z103" s="119" t="str">
        <f>IF('P24'!$F113="nt","",'P24'!$F113)</f>
        <v/>
      </c>
      <c r="AA103" s="119" t="str">
        <f>IF('P25'!$F113="nt","",'P25'!$F113)</f>
        <v/>
      </c>
    </row>
    <row r="104" spans="1:27" ht="13.8" x14ac:dyDescent="0.3">
      <c r="A104" s="121" t="s">
        <v>134</v>
      </c>
      <c r="B104" s="121" t="s">
        <v>130</v>
      </c>
      <c r="C104" s="119" t="str">
        <f>IF('P01'!$F114="nt","",'P01'!$F114)</f>
        <v>c</v>
      </c>
      <c r="D104" s="119" t="str">
        <f>IF('P02'!$F114="nt","",'P02'!$F114)</f>
        <v>c</v>
      </c>
      <c r="E104" s="119" t="str">
        <f>IF('P03'!$F114="nt","",'P03'!$F114)</f>
        <v>c</v>
      </c>
      <c r="F104" s="119" t="str">
        <f>IF('P04'!$F114="nt","",'P04'!$F114)</f>
        <v>c</v>
      </c>
      <c r="G104" s="119" t="str">
        <f>IF('P05'!$F114="nt","",'P05'!$F114)</f>
        <v>c</v>
      </c>
      <c r="H104" s="119" t="str">
        <f>IF('P06'!$F114="nt","",'P06'!$F114)</f>
        <v>c</v>
      </c>
      <c r="I104" s="119" t="str">
        <f>IF('P07'!$F114="nt","",'P07'!$F114)</f>
        <v>c</v>
      </c>
      <c r="J104" s="119" t="str">
        <f>IF('P08'!$F114="nt","",'P08'!$F114)</f>
        <v>c</v>
      </c>
      <c r="K104" s="119" t="str">
        <f>IF('P09'!$F114="nt","",'P09'!$F114)</f>
        <v>c</v>
      </c>
      <c r="L104" s="119" t="str">
        <f>IF('P10'!$F114="nt","",'P10'!$F114)</f>
        <v>c</v>
      </c>
      <c r="M104" s="119" t="str">
        <f>IF('P11'!$F114="nt","",'P11'!$F114)</f>
        <v>c</v>
      </c>
      <c r="N104" s="119" t="str">
        <f>IF('P12'!$F114="nt","",'P12'!$F114)</f>
        <v>c</v>
      </c>
      <c r="O104" s="119" t="str">
        <f>IF('P13'!$F114="nt","",'P13'!$F114)</f>
        <v>c</v>
      </c>
      <c r="P104" s="119" t="str">
        <f>IF('P14'!$F114="nt","",'P14'!$F114)</f>
        <v>c</v>
      </c>
      <c r="Q104" s="119" t="str">
        <f>IF('P15'!$F114="nt","",'P15'!$F114)</f>
        <v/>
      </c>
      <c r="R104" s="119" t="str">
        <f>IF('P16'!$F114="nt","",'P16'!$F114)</f>
        <v/>
      </c>
      <c r="S104" s="119" t="str">
        <f>IF('P17'!$F114="nt","",'P17'!$F114)</f>
        <v/>
      </c>
      <c r="T104" s="119" t="str">
        <f>IF('P18'!$F114="nt","",'P18'!$F114)</f>
        <v/>
      </c>
      <c r="U104" s="119" t="str">
        <f>IF('P19'!$F114="nt","",'P19'!$F114)</f>
        <v/>
      </c>
      <c r="V104" s="119" t="str">
        <f>IF('P20'!$F114="nt","",'P20'!$F114)</f>
        <v/>
      </c>
      <c r="W104" s="119" t="str">
        <f>IF('P21'!$F114="nt","",'P21'!$F114)</f>
        <v/>
      </c>
      <c r="X104" s="119" t="str">
        <f>IF('P22'!$F114="nt","",'P22'!$F114)</f>
        <v/>
      </c>
      <c r="Y104" s="119" t="str">
        <f>IF('P23'!$F114="nt","",'P23'!$F114)</f>
        <v/>
      </c>
      <c r="Z104" s="119" t="str">
        <f>IF('P24'!$F114="nt","",'P24'!$F114)</f>
        <v/>
      </c>
      <c r="AA104" s="119" t="str">
        <f>IF('P25'!$F114="nt","",'P25'!$F114)</f>
        <v/>
      </c>
    </row>
    <row r="105" spans="1:27" ht="13.8" x14ac:dyDescent="0.3">
      <c r="A105" s="121" t="s">
        <v>134</v>
      </c>
      <c r="B105" s="121" t="s">
        <v>131</v>
      </c>
      <c r="C105" s="119" t="str">
        <f>IF('P01'!$F115="nt","",'P01'!$F115)</f>
        <v>na</v>
      </c>
      <c r="D105" s="119" t="str">
        <f>IF('P02'!$F115="nt","",'P02'!$F115)</f>
        <v>na</v>
      </c>
      <c r="E105" s="119" t="str">
        <f>IF('P03'!$F115="nt","",'P03'!$F115)</f>
        <v>na</v>
      </c>
      <c r="F105" s="119" t="str">
        <f>IF('P04'!$F115="nt","",'P04'!$F115)</f>
        <v>na</v>
      </c>
      <c r="G105" s="119" t="str">
        <f>IF('P05'!$F115="nt","",'P05'!$F115)</f>
        <v>na</v>
      </c>
      <c r="H105" s="119" t="str">
        <f>IF('P06'!$F115="nt","",'P06'!$F115)</f>
        <v>na</v>
      </c>
      <c r="I105" s="119" t="str">
        <f>IF('P07'!$F115="nt","",'P07'!$F115)</f>
        <v>na</v>
      </c>
      <c r="J105" s="119" t="str">
        <f>IF('P08'!$F115="nt","",'P08'!$F115)</f>
        <v>na</v>
      </c>
      <c r="K105" s="119" t="str">
        <f>IF('P09'!$F115="nt","",'P09'!$F115)</f>
        <v>na</v>
      </c>
      <c r="L105" s="119" t="str">
        <f>IF('P10'!$F115="nt","",'P10'!$F115)</f>
        <v>na</v>
      </c>
      <c r="M105" s="119" t="str">
        <f>IF('P11'!$F115="nt","",'P11'!$F115)</f>
        <v>na</v>
      </c>
      <c r="N105" s="119" t="str">
        <f>IF('P12'!$F115="nt","",'P12'!$F115)</f>
        <v>na</v>
      </c>
      <c r="O105" s="119" t="str">
        <f>IF('P13'!$F115="nt","",'P13'!$F115)</f>
        <v>na</v>
      </c>
      <c r="P105" s="119" t="str">
        <f>IF('P14'!$F115="nt","",'P14'!$F115)</f>
        <v>na</v>
      </c>
      <c r="Q105" s="119" t="str">
        <f>IF('P15'!$F115="nt","",'P15'!$F115)</f>
        <v/>
      </c>
      <c r="R105" s="119" t="str">
        <f>IF('P16'!$F115="nt","",'P16'!$F115)</f>
        <v/>
      </c>
      <c r="S105" s="119" t="str">
        <f>IF('P17'!$F115="nt","",'P17'!$F115)</f>
        <v/>
      </c>
      <c r="T105" s="119" t="str">
        <f>IF('P18'!$F115="nt","",'P18'!$F115)</f>
        <v/>
      </c>
      <c r="U105" s="119" t="str">
        <f>IF('P19'!$F115="nt","",'P19'!$F115)</f>
        <v/>
      </c>
      <c r="V105" s="119" t="str">
        <f>IF('P20'!$F115="nt","",'P20'!$F115)</f>
        <v/>
      </c>
      <c r="W105" s="119" t="str">
        <f>IF('P21'!$F115="nt","",'P21'!$F115)</f>
        <v/>
      </c>
      <c r="X105" s="119" t="str">
        <f>IF('P22'!$F115="nt","",'P22'!$F115)</f>
        <v/>
      </c>
      <c r="Y105" s="119" t="str">
        <f>IF('P23'!$F115="nt","",'P23'!$F115)</f>
        <v/>
      </c>
      <c r="Z105" s="119" t="str">
        <f>IF('P24'!$F115="nt","",'P24'!$F115)</f>
        <v/>
      </c>
      <c r="AA105" s="119" t="str">
        <f>IF('P25'!$F115="nt","",'P25'!$F115)</f>
        <v/>
      </c>
    </row>
    <row r="106" spans="1:27" ht="13.8" x14ac:dyDescent="0.3">
      <c r="A106" s="121" t="s">
        <v>134</v>
      </c>
      <c r="B106" s="121" t="s">
        <v>132</v>
      </c>
      <c r="C106" s="119" t="str">
        <f>IF('P01'!$F116="nt","",'P01'!$F116)</f>
        <v>c</v>
      </c>
      <c r="D106" s="119" t="str">
        <f>IF('P02'!$F116="nt","",'P02'!$F116)</f>
        <v>c</v>
      </c>
      <c r="E106" s="119" t="str">
        <f>IF('P03'!$F116="nt","",'P03'!$F116)</f>
        <v>c</v>
      </c>
      <c r="F106" s="119" t="str">
        <f>IF('P04'!$F116="nt","",'P04'!$F116)</f>
        <v>c</v>
      </c>
      <c r="G106" s="119" t="str">
        <f>IF('P05'!$F116="nt","",'P05'!$F116)</f>
        <v>c</v>
      </c>
      <c r="H106" s="119" t="str">
        <f>IF('P06'!$F116="nt","",'P06'!$F116)</f>
        <v>c</v>
      </c>
      <c r="I106" s="119" t="str">
        <f>IF('P07'!$F116="nt","",'P07'!$F116)</f>
        <v>c</v>
      </c>
      <c r="J106" s="119" t="str">
        <f>IF('P08'!$F116="nt","",'P08'!$F116)</f>
        <v>c</v>
      </c>
      <c r="K106" s="119" t="str">
        <f>IF('P09'!$F116="nt","",'P09'!$F116)</f>
        <v>c</v>
      </c>
      <c r="L106" s="119" t="str">
        <f>IF('P10'!$F116="nt","",'P10'!$F116)</f>
        <v>c</v>
      </c>
      <c r="M106" s="119" t="str">
        <f>IF('P11'!$F116="nt","",'P11'!$F116)</f>
        <v>c</v>
      </c>
      <c r="N106" s="119" t="str">
        <f>IF('P12'!$F116="nt","",'P12'!$F116)</f>
        <v>c</v>
      </c>
      <c r="O106" s="119" t="str">
        <f>IF('P13'!$F116="nt","",'P13'!$F116)</f>
        <v>c</v>
      </c>
      <c r="P106" s="119" t="str">
        <f>IF('P14'!$F116="nt","",'P14'!$F116)</f>
        <v>c</v>
      </c>
      <c r="Q106" s="119" t="str">
        <f>IF('P15'!$F116="nt","",'P15'!$F116)</f>
        <v/>
      </c>
      <c r="R106" s="119" t="str">
        <f>IF('P16'!$F116="nt","",'P16'!$F116)</f>
        <v/>
      </c>
      <c r="S106" s="119" t="str">
        <f>IF('P17'!$F116="nt","",'P17'!$F116)</f>
        <v/>
      </c>
      <c r="T106" s="119" t="str">
        <f>IF('P18'!$F116="nt","",'P18'!$F116)</f>
        <v/>
      </c>
      <c r="U106" s="119" t="str">
        <f>IF('P19'!$F116="nt","",'P19'!$F116)</f>
        <v/>
      </c>
      <c r="V106" s="119" t="str">
        <f>IF('P20'!$F116="nt","",'P20'!$F116)</f>
        <v/>
      </c>
      <c r="W106" s="119" t="str">
        <f>IF('P21'!$F116="nt","",'P21'!$F116)</f>
        <v/>
      </c>
      <c r="X106" s="119" t="str">
        <f>IF('P22'!$F116="nt","",'P22'!$F116)</f>
        <v/>
      </c>
      <c r="Y106" s="119" t="str">
        <f>IF('P23'!$F116="nt","",'P23'!$F116)</f>
        <v/>
      </c>
      <c r="Z106" s="119" t="str">
        <f>IF('P24'!$F116="nt","",'P24'!$F116)</f>
        <v/>
      </c>
      <c r="AA106" s="119" t="str">
        <f>IF('P25'!$F116="nt","",'P25'!$F116)</f>
        <v/>
      </c>
    </row>
    <row r="107" spans="1:27" ht="13.8" x14ac:dyDescent="0.3">
      <c r="A107" s="121" t="s">
        <v>134</v>
      </c>
      <c r="B107" s="121" t="s">
        <v>133</v>
      </c>
      <c r="C107" s="119" t="str">
        <f>IF('P01'!$F117="nt","",'P01'!$F117)</f>
        <v>na</v>
      </c>
      <c r="D107" s="119" t="str">
        <f>IF('P02'!$F117="nt","",'P02'!$F117)</f>
        <v>na</v>
      </c>
      <c r="E107" s="119" t="str">
        <f>IF('P03'!$F117="nt","",'P03'!$F117)</f>
        <v>na</v>
      </c>
      <c r="F107" s="119" t="str">
        <f>IF('P04'!$F117="nt","",'P04'!$F117)</f>
        <v>na</v>
      </c>
      <c r="G107" s="119" t="str">
        <f>IF('P05'!$F117="nt","",'P05'!$F117)</f>
        <v>na</v>
      </c>
      <c r="H107" s="119" t="str">
        <f>IF('P06'!$F117="nt","",'P06'!$F117)</f>
        <v>na</v>
      </c>
      <c r="I107" s="119" t="str">
        <f>IF('P07'!$F117="nt","",'P07'!$F117)</f>
        <v>na</v>
      </c>
      <c r="J107" s="119" t="str">
        <f>IF('P08'!$F117="nt","",'P08'!$F117)</f>
        <v>na</v>
      </c>
      <c r="K107" s="119" t="str">
        <f>IF('P09'!$F117="nt","",'P09'!$F117)</f>
        <v>na</v>
      </c>
      <c r="L107" s="119" t="str">
        <f>IF('P10'!$F117="nt","",'P10'!$F117)</f>
        <v>na</v>
      </c>
      <c r="M107" s="119" t="str">
        <f>IF('P11'!$F117="nt","",'P11'!$F117)</f>
        <v>na</v>
      </c>
      <c r="N107" s="119" t="str">
        <f>IF('P12'!$F117="nt","",'P12'!$F117)</f>
        <v>na</v>
      </c>
      <c r="O107" s="119" t="str">
        <f>IF('P13'!$F117="nt","",'P13'!$F117)</f>
        <v>na</v>
      </c>
      <c r="P107" s="119" t="str">
        <f>IF('P14'!$F117="nt","",'P14'!$F117)</f>
        <v>na</v>
      </c>
      <c r="Q107" s="119" t="str">
        <f>IF('P15'!$F117="nt","",'P15'!$F117)</f>
        <v/>
      </c>
      <c r="R107" s="119" t="str">
        <f>IF('P16'!$F117="nt","",'P16'!$F117)</f>
        <v/>
      </c>
      <c r="S107" s="119" t="str">
        <f>IF('P17'!$F117="nt","",'P17'!$F117)</f>
        <v/>
      </c>
      <c r="T107" s="119" t="str">
        <f>IF('P18'!$F117="nt","",'P18'!$F117)</f>
        <v/>
      </c>
      <c r="U107" s="119" t="str">
        <f>IF('P19'!$F117="nt","",'P19'!$F117)</f>
        <v/>
      </c>
      <c r="V107" s="119" t="str">
        <f>IF('P20'!$F117="nt","",'P20'!$F117)</f>
        <v/>
      </c>
      <c r="W107" s="119" t="str">
        <f>IF('P21'!$F117="nt","",'P21'!$F117)</f>
        <v/>
      </c>
      <c r="X107" s="119" t="str">
        <f>IF('P22'!$F117="nt","",'P22'!$F117)</f>
        <v/>
      </c>
      <c r="Y107" s="119" t="str">
        <f>IF('P23'!$F117="nt","",'P23'!$F117)</f>
        <v/>
      </c>
      <c r="Z107" s="119" t="str">
        <f>IF('P24'!$F117="nt","",'P24'!$F117)</f>
        <v/>
      </c>
      <c r="AA107" s="119" t="str">
        <f>IF('P25'!$F117="nt","",'P25'!$F117)</f>
        <v/>
      </c>
    </row>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E1000"/>
  <sheetViews>
    <sheetView workbookViewId="0"/>
  </sheetViews>
  <sheetFormatPr baseColWidth="10" defaultColWidth="14.44140625" defaultRowHeight="15" customHeight="1" x14ac:dyDescent="0.3"/>
  <cols>
    <col min="3" max="8" width="4.44140625" customWidth="1"/>
    <col min="11" max="16" width="4.44140625" customWidth="1"/>
    <col min="19" max="24" width="4.44140625" customWidth="1"/>
    <col min="26" max="26" width="3.5546875" customWidth="1"/>
    <col min="27" max="27" width="43.5546875" customWidth="1"/>
    <col min="28" max="29" width="10.6640625" customWidth="1"/>
    <col min="30" max="30" width="10.109375" customWidth="1"/>
    <col min="31" max="31" width="15.109375" customWidth="1"/>
  </cols>
  <sheetData>
    <row r="1" spans="1:31" ht="13.8" x14ac:dyDescent="0.3">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row>
    <row r="2" spans="1:31" ht="13.8" x14ac:dyDescent="0.3">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row>
    <row r="3" spans="1:31" ht="16.2" x14ac:dyDescent="0.3">
      <c r="A3" s="24"/>
      <c r="B3" s="367" t="s">
        <v>136</v>
      </c>
      <c r="C3" s="368"/>
      <c r="D3" s="368"/>
      <c r="E3" s="368"/>
      <c r="F3" s="368"/>
      <c r="G3" s="369"/>
      <c r="H3" s="122"/>
      <c r="I3" s="24"/>
      <c r="J3" s="367" t="s">
        <v>137</v>
      </c>
      <c r="K3" s="368"/>
      <c r="L3" s="368"/>
      <c r="M3" s="368"/>
      <c r="N3" s="368"/>
      <c r="O3" s="369"/>
      <c r="P3" s="122"/>
      <c r="Q3" s="24"/>
      <c r="R3" s="367" t="s">
        <v>138</v>
      </c>
      <c r="S3" s="368"/>
      <c r="T3" s="368"/>
      <c r="U3" s="368"/>
      <c r="V3" s="368"/>
      <c r="W3" s="369"/>
      <c r="X3" s="24"/>
      <c r="Y3" s="24"/>
      <c r="Z3" s="24"/>
      <c r="AA3" s="24"/>
      <c r="AB3" s="24"/>
      <c r="AC3" s="24"/>
      <c r="AD3" s="24"/>
      <c r="AE3" s="24"/>
    </row>
    <row r="4" spans="1:31" ht="82.5" customHeight="1" x14ac:dyDescent="0.3">
      <c r="A4" s="24"/>
      <c r="B4" s="123"/>
      <c r="C4" s="124" t="str">
        <f>Backlog!P$7</f>
        <v>dev</v>
      </c>
      <c r="D4" s="124" t="str">
        <f>Backlog!Q$7</f>
        <v>design</v>
      </c>
      <c r="E4" s="124" t="str">
        <f>Backlog!R$7</f>
        <v>contribution</v>
      </c>
      <c r="F4" s="124" t="str">
        <f>Backlog!S$7</f>
        <v>configuration</v>
      </c>
      <c r="G4" s="125" t="str">
        <f>Backlog!T$7</f>
        <v>autre (presta, etc.)</v>
      </c>
      <c r="H4" s="126" t="str">
        <f>Backlog!U$7</f>
        <v>charge totale</v>
      </c>
      <c r="I4" s="24"/>
      <c r="J4" s="127" t="s">
        <v>139</v>
      </c>
      <c r="K4" s="124" t="str">
        <f>Backlog!P$7</f>
        <v>dev</v>
      </c>
      <c r="L4" s="124" t="str">
        <f>Backlog!Q$7</f>
        <v>design</v>
      </c>
      <c r="M4" s="124" t="str">
        <f>Backlog!R$7</f>
        <v>contribution</v>
      </c>
      <c r="N4" s="124" t="str">
        <f>Backlog!S$7</f>
        <v>configuration</v>
      </c>
      <c r="O4" s="125" t="str">
        <f>Backlog!T$7</f>
        <v>autre (presta, etc.)</v>
      </c>
      <c r="P4" s="126" t="str">
        <f>Backlog!U$7</f>
        <v>charge totale</v>
      </c>
      <c r="Q4" s="24"/>
      <c r="R4" s="123"/>
      <c r="S4" s="124" t="str">
        <f>Backlog!P$7</f>
        <v>dev</v>
      </c>
      <c r="T4" s="124" t="str">
        <f>Backlog!Q$7</f>
        <v>design</v>
      </c>
      <c r="U4" s="124" t="str">
        <f>Backlog!R$7</f>
        <v>contribution</v>
      </c>
      <c r="V4" s="124" t="str">
        <f>Backlog!S$7</f>
        <v>configuration</v>
      </c>
      <c r="W4" s="125" t="str">
        <f>Backlog!T$7</f>
        <v>autre (presta, etc.)</v>
      </c>
      <c r="X4" s="126" t="str">
        <f>Backlog!U$7</f>
        <v>charge totale</v>
      </c>
      <c r="Y4" s="24"/>
      <c r="Z4" s="24"/>
      <c r="AA4" s="24"/>
      <c r="AB4" s="24"/>
      <c r="AC4" s="24"/>
      <c r="AD4" s="24"/>
      <c r="AE4" s="24"/>
    </row>
    <row r="5" spans="1:31" ht="13.8" x14ac:dyDescent="0.3">
      <c r="A5" s="24"/>
      <c r="B5" s="128" t="s">
        <v>140</v>
      </c>
      <c r="C5" s="57">
        <f>SUMIF(Backlog!$L$7:$L$168, $B5,Backlog!P$7:P$168)</f>
        <v>0</v>
      </c>
      <c r="D5" s="57">
        <f>SUMIF(Backlog!$L$7:$L$168, $B5,Backlog!Q$7:Q$168)</f>
        <v>0</v>
      </c>
      <c r="E5" s="57">
        <f>SUMIF(Backlog!$L$7:$L$168, $B5,Backlog!R$7:R$168)</f>
        <v>0</v>
      </c>
      <c r="F5" s="57">
        <f>SUMIF(Backlog!$L$7:$L$168, $B5,Backlog!S$7:S$168)</f>
        <v>0</v>
      </c>
      <c r="G5" s="57">
        <f>SUMIF(Backlog!$L$7:$L$168, $B5,Backlog!T$7:T$168)</f>
        <v>0</v>
      </c>
      <c r="H5" s="129">
        <f t="shared" ref="H5:H8" si="0">SUM(C5:G5)</f>
        <v>0</v>
      </c>
      <c r="I5" s="24"/>
      <c r="J5" s="130">
        <v>1</v>
      </c>
      <c r="K5" s="131">
        <f ca="1">SUMIF(Backlog!$M$7:$M$168, 1,Backlog!P$7:P$168)</f>
        <v>0</v>
      </c>
      <c r="L5" s="131">
        <f ca="1">SUMIF(Backlog!$M$7:$M$168, 1,Backlog!Q$7:Q$168)</f>
        <v>0</v>
      </c>
      <c r="M5" s="131">
        <f ca="1">SUMIF(Backlog!$M$7:$M$168, 1,Backlog!R$7:R$168)</f>
        <v>0</v>
      </c>
      <c r="N5" s="131">
        <f ca="1">SUMIF(Backlog!$M$7:$M$168, 1,Backlog!S$7:S$168)</f>
        <v>0</v>
      </c>
      <c r="O5" s="131">
        <f ca="1">SUMIF(Backlog!$M$7:$M$168, 1,Backlog!T$7:T$168)</f>
        <v>0</v>
      </c>
      <c r="P5" s="129">
        <f t="shared" ref="P5:P7" ca="1" si="1">SUM(K5:O5)</f>
        <v>0</v>
      </c>
      <c r="Q5" s="24"/>
      <c r="R5" s="132">
        <v>1</v>
      </c>
      <c r="S5" s="57">
        <f ca="1">SUMIF(Backlog!$K$7:$K$168, $R5,Backlog!P$7:P$168)</f>
        <v>0</v>
      </c>
      <c r="T5" s="57">
        <f ca="1">SUMIF(Backlog!$K$7:$K$168, $R5,Backlog!Q$7:Q$168)</f>
        <v>0</v>
      </c>
      <c r="U5" s="57">
        <f ca="1">SUMIF(Backlog!$K$7:$K$168, $R5,Backlog!R$7:R$168)</f>
        <v>0</v>
      </c>
      <c r="V5" s="57">
        <f ca="1">SUMIF(Backlog!$K$7:$K$168, $R5,Backlog!S$7:S$168)</f>
        <v>0</v>
      </c>
      <c r="W5" s="57">
        <f ca="1">SUMIF(Backlog!$K$7:$K$168, $R5,Backlog!T$7:T$168)</f>
        <v>0</v>
      </c>
      <c r="X5" s="129">
        <f t="shared" ref="X5:X8" ca="1" si="2">SUM(S5:W5)</f>
        <v>0</v>
      </c>
      <c r="Y5" s="24"/>
      <c r="Z5" s="24"/>
      <c r="AA5" s="24"/>
      <c r="AB5" s="24"/>
      <c r="AC5" s="24"/>
      <c r="AD5" s="24"/>
      <c r="AE5" s="24"/>
    </row>
    <row r="6" spans="1:31" ht="13.8" x14ac:dyDescent="0.3">
      <c r="A6" s="24"/>
      <c r="B6" s="133" t="s">
        <v>141</v>
      </c>
      <c r="C6" s="57">
        <f>SUMIF(Backlog!$L$7:$L$168,$B6,Backlog!P$7:P$168)</f>
        <v>0</v>
      </c>
      <c r="D6" s="57">
        <f>SUMIF(Backlog!$L$7:$L$168,$B6,Backlog!Q$7:Q$168)</f>
        <v>0</v>
      </c>
      <c r="E6" s="57">
        <f>SUMIF(Backlog!$L$7:$L$168,$B6,Backlog!R$7:R$168)</f>
        <v>0</v>
      </c>
      <c r="F6" s="57">
        <f>SUMIF(Backlog!$L$7:$L$168,$B6,Backlog!S$7:S$168)</f>
        <v>0</v>
      </c>
      <c r="G6" s="57">
        <f>SUMIF(Backlog!$L$7:$L$168,$B6,Backlog!T$7:T$168)</f>
        <v>0</v>
      </c>
      <c r="H6" s="134">
        <f t="shared" si="0"/>
        <v>0</v>
      </c>
      <c r="I6" s="24"/>
      <c r="J6" s="130" t="s">
        <v>142</v>
      </c>
      <c r="K6" s="131">
        <f ca="1">SUMIF(Backlog!$M$7:$M$168, "&gt;1",Backlog!P$7:P$168)-SUMIF(Backlog!$M$7:$M$168, "&gt;5",Backlog!P$7:P$168)</f>
        <v>0</v>
      </c>
      <c r="L6" s="131">
        <f ca="1">SUMIF(Backlog!$M$7:$M$168, "&gt;1",Backlog!Q$7:Q$168)-SUMIF(Backlog!$M$7:$M$168, "&gt;5",Backlog!Q$7:Q$168)</f>
        <v>0</v>
      </c>
      <c r="M6" s="131">
        <f ca="1">SUMIF(Backlog!$M$7:$M$168, "&gt;1",Backlog!R$7:R$168)-SUMIF(Backlog!$M$7:$M$168, "&gt;5",Backlog!R$7:R$168)</f>
        <v>0</v>
      </c>
      <c r="N6" s="131">
        <f ca="1">SUMIF(Backlog!$M$7:$M$168, "&gt;1",Backlog!S$7:S$168)-SUMIF(Backlog!$M$7:$M$168, "&gt;5",Backlog!S$7:S$168)</f>
        <v>0</v>
      </c>
      <c r="O6" s="131">
        <f ca="1">SUMIF(Backlog!$M$7:$M$168, "&gt;1",Backlog!T$7:T$168)-SUMIF(Backlog!$M$7:$M$168, "&gt;5",Backlog!T$7:T$168)</f>
        <v>0</v>
      </c>
      <c r="P6" s="135">
        <f t="shared" ca="1" si="1"/>
        <v>0</v>
      </c>
      <c r="Q6" s="24"/>
      <c r="R6" s="130">
        <v>2</v>
      </c>
      <c r="S6" s="57">
        <f ca="1">SUMIF(Backlog!$K$7:$K$168,$R6,Backlog!P$7:P$168)</f>
        <v>0</v>
      </c>
      <c r="T6" s="57">
        <f ca="1">SUMIF(Backlog!$K$7:$K$168,$R6,Backlog!Q$7:Q$168)</f>
        <v>0</v>
      </c>
      <c r="U6" s="57">
        <f ca="1">SUMIF(Backlog!$K$7:$K$168,$R6,Backlog!R$7:R$168)</f>
        <v>0</v>
      </c>
      <c r="V6" s="57">
        <f ca="1">SUMIF(Backlog!$K$7:$K$168,$R6,Backlog!S$7:S$168)</f>
        <v>0</v>
      </c>
      <c r="W6" s="57">
        <f ca="1">SUMIF(Backlog!$K$7:$K$168,$R6,Backlog!T$7:T$168)</f>
        <v>0</v>
      </c>
      <c r="X6" s="135">
        <f t="shared" ca="1" si="2"/>
        <v>0</v>
      </c>
      <c r="Y6" s="24"/>
      <c r="Z6" s="24"/>
      <c r="AA6" s="24"/>
      <c r="AB6" s="24"/>
      <c r="AC6" s="24"/>
      <c r="AD6" s="24"/>
      <c r="AE6" s="24"/>
    </row>
    <row r="7" spans="1:31" ht="13.8" x14ac:dyDescent="0.3">
      <c r="A7" s="24"/>
      <c r="B7" s="128" t="s">
        <v>143</v>
      </c>
      <c r="C7" s="57">
        <f>SUMIF(Backlog!$L$7:$L$168,$B7,Backlog!P$7:P$168)</f>
        <v>0</v>
      </c>
      <c r="D7" s="57">
        <f>SUMIF(Backlog!$L$7:$L$168,$B7,Backlog!Q$7:Q$168)</f>
        <v>0</v>
      </c>
      <c r="E7" s="57">
        <f>SUMIF(Backlog!$L$7:$L$168,$B7,Backlog!R$7:R$168)</f>
        <v>0</v>
      </c>
      <c r="F7" s="57">
        <f>SUMIF(Backlog!$L$7:$L$168,$B7,Backlog!S$7:S$168)</f>
        <v>0</v>
      </c>
      <c r="G7" s="57">
        <f>SUMIF(Backlog!$L$7:$L$168,$B7,Backlog!T$7:T$168)</f>
        <v>0</v>
      </c>
      <c r="H7" s="135">
        <f t="shared" si="0"/>
        <v>0</v>
      </c>
      <c r="I7" s="24"/>
      <c r="J7" s="136" t="s">
        <v>144</v>
      </c>
      <c r="K7" s="137">
        <f ca="1">SUMIF(Backlog!$M$7:$M$168, "&gt;5",Backlog!P$7:P$168)</f>
        <v>0</v>
      </c>
      <c r="L7" s="137">
        <f ca="1">SUMIF(Backlog!$M$7:$M$168, "&gt;5",Backlog!Q$7:Q$168)</f>
        <v>0</v>
      </c>
      <c r="M7" s="137">
        <f ca="1">SUMIF(Backlog!$M$7:$M$168, "&gt;5",Backlog!R$7:R$168)</f>
        <v>0</v>
      </c>
      <c r="N7" s="137">
        <f ca="1">SUMIF(Backlog!$M$7:$M$168, "&gt;5",Backlog!S$7:S$168)</f>
        <v>0</v>
      </c>
      <c r="O7" s="137">
        <f ca="1">SUMIF(Backlog!$M$7:$M$168, "&gt;5",Backlog!T$7:T$168)</f>
        <v>0</v>
      </c>
      <c r="P7" s="138">
        <f t="shared" ca="1" si="1"/>
        <v>0</v>
      </c>
      <c r="Q7" s="24"/>
      <c r="R7" s="130">
        <v>3</v>
      </c>
      <c r="S7" s="57">
        <f ca="1">SUMIF(Backlog!$K$7:$K$168,$R7,Backlog!P$7:P$168)</f>
        <v>0</v>
      </c>
      <c r="T7" s="57">
        <f ca="1">SUMIF(Backlog!$K$7:$K$168,$R7,Backlog!Q$7:Q$168)</f>
        <v>0</v>
      </c>
      <c r="U7" s="57">
        <f ca="1">SUMIF(Backlog!$K$7:$K$168,$R7,Backlog!R$7:R$168)</f>
        <v>0</v>
      </c>
      <c r="V7" s="57">
        <f ca="1">SUMIF(Backlog!$K$7:$K$168,$R7,Backlog!S$7:S$168)</f>
        <v>0</v>
      </c>
      <c r="W7" s="57">
        <f ca="1">SUMIF(Backlog!$K$7:$K$168,$R7,Backlog!T$7:T$168)</f>
        <v>0</v>
      </c>
      <c r="X7" s="135">
        <f t="shared" ca="1" si="2"/>
        <v>0</v>
      </c>
      <c r="Y7" s="24"/>
      <c r="Z7" s="24"/>
      <c r="AA7" s="24"/>
      <c r="AB7" s="24"/>
      <c r="AC7" s="24"/>
      <c r="AD7" s="24"/>
      <c r="AE7" s="24"/>
    </row>
    <row r="8" spans="1:31" ht="13.8" x14ac:dyDescent="0.3">
      <c r="A8" s="24"/>
      <c r="B8" s="139" t="s">
        <v>145</v>
      </c>
      <c r="C8" s="140">
        <f>SUMIF(Backlog!$L$7:$L$168,$B8,Backlog!P$7:P$168)</f>
        <v>0</v>
      </c>
      <c r="D8" s="140">
        <f>SUMIF(Backlog!$L$7:$L$168,$B8,Backlog!Q$7:Q$168)</f>
        <v>0</v>
      </c>
      <c r="E8" s="140">
        <f>SUMIF(Backlog!$L$7:$L$168,$B8,Backlog!R$7:R$168)</f>
        <v>0</v>
      </c>
      <c r="F8" s="140">
        <f>SUMIF(Backlog!$L$7:$L$168,$B8,Backlog!S$7:S$168)</f>
        <v>0</v>
      </c>
      <c r="G8" s="140">
        <f>SUMIF(Backlog!$L$7:$L$168,$B8,Backlog!T$7:T$168)</f>
        <v>0</v>
      </c>
      <c r="H8" s="138">
        <f t="shared" si="0"/>
        <v>0</v>
      </c>
      <c r="I8" s="24"/>
      <c r="J8" s="24"/>
      <c r="K8" s="24"/>
      <c r="L8" s="24"/>
      <c r="M8" s="24"/>
      <c r="N8" s="24"/>
      <c r="O8" s="24"/>
      <c r="P8" s="24"/>
      <c r="Q8" s="24"/>
      <c r="R8" s="136">
        <v>4</v>
      </c>
      <c r="S8" s="140">
        <f ca="1">SUMIF(Backlog!$K$7:$K$168,$R8,Backlog!P$7:P$168)</f>
        <v>0</v>
      </c>
      <c r="T8" s="140">
        <f ca="1">SUMIF(Backlog!$K$7:$K$168,$R8,Backlog!Q$7:Q$168)</f>
        <v>0</v>
      </c>
      <c r="U8" s="140">
        <f ca="1">SUMIF(Backlog!$K$7:$K$168,$R8,Backlog!R$7:R$168)</f>
        <v>0</v>
      </c>
      <c r="V8" s="140">
        <f ca="1">SUMIF(Backlog!$K$7:$K$168,$R8,Backlog!S$7:S$168)</f>
        <v>0</v>
      </c>
      <c r="W8" s="140">
        <f ca="1">SUMIF(Backlog!$K$7:$K$168,$R8,Backlog!T$7:T$168)</f>
        <v>0</v>
      </c>
      <c r="X8" s="138">
        <f t="shared" ca="1" si="2"/>
        <v>0</v>
      </c>
      <c r="Y8" s="24"/>
      <c r="Z8" s="24"/>
      <c r="AA8" s="24"/>
      <c r="AB8" s="24"/>
      <c r="AC8" s="24"/>
      <c r="AD8" s="24"/>
      <c r="AE8" s="24"/>
    </row>
    <row r="9" spans="1:31" ht="13.8" x14ac:dyDescent="0.3">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31" ht="13.8" x14ac:dyDescent="0.3">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332" t="s">
        <v>64</v>
      </c>
      <c r="AA10" s="28" t="str">
        <f>Paramètres!D2</f>
        <v>Sur toutes les pages du site</v>
      </c>
      <c r="AB10" s="29">
        <v>3</v>
      </c>
      <c r="AC10" s="141">
        <v>2</v>
      </c>
      <c r="AD10" s="29">
        <v>1</v>
      </c>
      <c r="AE10" s="29">
        <v>1</v>
      </c>
    </row>
    <row r="11" spans="1:31" ht="13.8" x14ac:dyDescent="0.3">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333"/>
      <c r="AA11" s="28" t="str">
        <f>Paramètres!D3</f>
        <v>Sur plusieurs pages de l'échantillon</v>
      </c>
      <c r="AB11" s="29">
        <v>3</v>
      </c>
      <c r="AC11" s="141">
        <v>2</v>
      </c>
      <c r="AD11" s="29">
        <v>1</v>
      </c>
      <c r="AE11" s="29">
        <v>1</v>
      </c>
    </row>
    <row r="12" spans="1:31" ht="13.8" x14ac:dyDescent="0.3">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333"/>
      <c r="AA12" s="28" t="str">
        <f>Paramètres!D4</f>
        <v>Plusieurs fois sur cette page uniquement</v>
      </c>
      <c r="AB12" s="29">
        <v>4</v>
      </c>
      <c r="AC12" s="29">
        <v>3</v>
      </c>
      <c r="AD12" s="141">
        <v>2</v>
      </c>
      <c r="AE12" s="29">
        <v>1</v>
      </c>
    </row>
    <row r="13" spans="1:31" ht="20.25" customHeight="1" x14ac:dyDescent="0.3">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334"/>
      <c r="AA13" s="28" t="str">
        <f>Paramètres!D5</f>
        <v>Une seule fois dans la page</v>
      </c>
      <c r="AB13" s="29">
        <v>4</v>
      </c>
      <c r="AC13" s="29">
        <v>4</v>
      </c>
      <c r="AD13" s="29">
        <v>3</v>
      </c>
      <c r="AE13" s="29">
        <v>1</v>
      </c>
    </row>
    <row r="14" spans="1:31" ht="13.8" x14ac:dyDescent="0.3">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142"/>
      <c r="AA14" s="143"/>
      <c r="AB14" s="144" t="str">
        <f>Paramètres!A5</f>
        <v>Mineure</v>
      </c>
      <c r="AC14" s="144" t="str">
        <f>Paramètres!A4</f>
        <v>Moyenne</v>
      </c>
      <c r="AD14" s="144" t="str">
        <f>Paramètres!A3</f>
        <v>Majeure</v>
      </c>
      <c r="AE14" s="144" t="str">
        <f>Paramètres!A2</f>
        <v>Bloquante</v>
      </c>
    </row>
    <row r="15" spans="1:31" ht="13.8" x14ac:dyDescent="0.3">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36"/>
      <c r="AA15" s="37"/>
      <c r="AB15" s="338" t="s">
        <v>66</v>
      </c>
      <c r="AC15" s="339"/>
      <c r="AD15" s="339"/>
      <c r="AE15" s="340"/>
    </row>
    <row r="16" spans="1:31" ht="13.8" x14ac:dyDescent="0.3">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row>
    <row r="17" spans="1:31" ht="13.8" x14ac:dyDescent="0.3">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row>
    <row r="18" spans="1:31" ht="13.8" x14ac:dyDescent="0.3">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row>
    <row r="19" spans="1:31" ht="13.8" x14ac:dyDescent="0.3">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row>
    <row r="20" spans="1:31" ht="13.8" x14ac:dyDescent="0.3">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row>
    <row r="21" spans="1:31" ht="13.8" x14ac:dyDescent="0.3">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row>
    <row r="22" spans="1:31" ht="13.8" x14ac:dyDescent="0.3">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row>
    <row r="23" spans="1:31" ht="13.8" x14ac:dyDescent="0.3">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row>
    <row r="24" spans="1:31" ht="13.8" x14ac:dyDescent="0.3">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row>
    <row r="25" spans="1:31" ht="13.8" x14ac:dyDescent="0.3">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row>
    <row r="26" spans="1:31" ht="13.8" x14ac:dyDescent="0.3">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row>
    <row r="27" spans="1:31" ht="13.8" x14ac:dyDescent="0.3">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row>
    <row r="28" spans="1:31" ht="13.8" x14ac:dyDescent="0.3">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row>
    <row r="29" spans="1:31" ht="13.8" x14ac:dyDescent="0.3">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row>
    <row r="30" spans="1:31" ht="13.8" x14ac:dyDescent="0.3">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row>
    <row r="31" spans="1:31" ht="13.8" x14ac:dyDescent="0.3">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row>
    <row r="32" spans="1:31" ht="13.8" x14ac:dyDescent="0.3">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row>
    <row r="33" spans="1:31" ht="13.8" x14ac:dyDescent="0.3">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row>
    <row r="34" spans="1:31" ht="13.8" x14ac:dyDescent="0.3">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row>
    <row r="35" spans="1:31" ht="13.8" x14ac:dyDescent="0.3">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row>
    <row r="36" spans="1:31" ht="13.8" x14ac:dyDescent="0.3">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row>
    <row r="37" spans="1:31" ht="13.8" x14ac:dyDescent="0.3">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row>
    <row r="38" spans="1:31" ht="13.8" x14ac:dyDescent="0.3">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row>
    <row r="39" spans="1:31" ht="13.8" x14ac:dyDescent="0.3">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row>
    <row r="40" spans="1:31" ht="13.8" x14ac:dyDescent="0.3">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row>
    <row r="41" spans="1:31" ht="13.8" x14ac:dyDescent="0.3">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row>
    <row r="42" spans="1:31" ht="13.8" x14ac:dyDescent="0.3">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row>
    <row r="43" spans="1:31" ht="13.8" x14ac:dyDescent="0.3">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row>
    <row r="44" spans="1:31" ht="13.8" x14ac:dyDescent="0.3">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row>
    <row r="45" spans="1:31" ht="13.8" x14ac:dyDescent="0.3">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row>
    <row r="46" spans="1:31" ht="13.8" x14ac:dyDescent="0.3">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row>
    <row r="47" spans="1:31" ht="13.8" x14ac:dyDescent="0.3">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row>
    <row r="48" spans="1:31" ht="13.8" x14ac:dyDescent="0.3">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row>
    <row r="49" spans="1:31" ht="13.8" x14ac:dyDescent="0.3">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row>
    <row r="50" spans="1:31" ht="13.8" x14ac:dyDescent="0.3">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row>
    <row r="51" spans="1:31" ht="13.8" x14ac:dyDescent="0.3">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row>
    <row r="52" spans="1:31" ht="13.8" x14ac:dyDescent="0.3">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row>
    <row r="53" spans="1:31" ht="13.8" x14ac:dyDescent="0.3">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row>
    <row r="54" spans="1:31" ht="13.8" x14ac:dyDescent="0.3">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row>
    <row r="55" spans="1:31" ht="13.8" x14ac:dyDescent="0.3">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row>
    <row r="56" spans="1:31" ht="13.8" x14ac:dyDescent="0.3">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row>
    <row r="57" spans="1:31" ht="13.8" x14ac:dyDescent="0.3">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row>
    <row r="58" spans="1:31" ht="13.8" x14ac:dyDescent="0.3">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row>
    <row r="59" spans="1:31" ht="13.8" x14ac:dyDescent="0.3">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row>
    <row r="60" spans="1:31" ht="13.8" x14ac:dyDescent="0.3">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row>
    <row r="61" spans="1:31" ht="13.8" x14ac:dyDescent="0.3">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row>
    <row r="62" spans="1:31" ht="13.8" x14ac:dyDescent="0.3">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row>
    <row r="63" spans="1:31" ht="13.8" x14ac:dyDescent="0.3">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row>
    <row r="64" spans="1:31" ht="13.8" x14ac:dyDescent="0.3">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row>
    <row r="65" spans="1:31" ht="13.8" x14ac:dyDescent="0.3">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row>
    <row r="66" spans="1:31" ht="13.8" x14ac:dyDescent="0.3">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row>
    <row r="67" spans="1:31" ht="13.8" x14ac:dyDescent="0.3">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row>
    <row r="68" spans="1:31" ht="13.8" x14ac:dyDescent="0.3">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row>
    <row r="69" spans="1:31" ht="13.8" x14ac:dyDescent="0.3">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row>
    <row r="70" spans="1:31" ht="13.8" x14ac:dyDescent="0.3">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row>
    <row r="71" spans="1:31" ht="13.8" x14ac:dyDescent="0.3">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row>
    <row r="72" spans="1:31" ht="13.8" x14ac:dyDescent="0.3">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row>
    <row r="73" spans="1:31" ht="13.8" x14ac:dyDescent="0.3">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row>
    <row r="74" spans="1:31" ht="13.8" x14ac:dyDescent="0.3">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row>
    <row r="75" spans="1:31" ht="13.8" x14ac:dyDescent="0.3">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row>
    <row r="76" spans="1:31" ht="13.8" x14ac:dyDescent="0.3">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row>
    <row r="77" spans="1:31" ht="13.8" x14ac:dyDescent="0.3">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row>
    <row r="78" spans="1:31" ht="13.8" x14ac:dyDescent="0.3">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row>
    <row r="79" spans="1:31" ht="13.8" x14ac:dyDescent="0.3">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row>
    <row r="80" spans="1:31" ht="13.8" x14ac:dyDescent="0.3">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row>
    <row r="81" spans="1:31" ht="13.8" x14ac:dyDescent="0.3">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row>
    <row r="82" spans="1:31" ht="13.8" x14ac:dyDescent="0.3">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row>
    <row r="83" spans="1:31" ht="13.8" x14ac:dyDescent="0.3">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row>
    <row r="84" spans="1:31" ht="13.8" x14ac:dyDescent="0.3">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row>
    <row r="85" spans="1:31" ht="13.8" x14ac:dyDescent="0.3">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row>
    <row r="86" spans="1:31" ht="13.8" x14ac:dyDescent="0.3">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row>
    <row r="87" spans="1:31" ht="13.8" x14ac:dyDescent="0.3">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row>
    <row r="88" spans="1:31" ht="13.8" x14ac:dyDescent="0.3">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row>
    <row r="89" spans="1:31" ht="13.8" x14ac:dyDescent="0.3">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row>
    <row r="90" spans="1:31" ht="13.8" x14ac:dyDescent="0.3">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row>
    <row r="91" spans="1:31" ht="13.8" x14ac:dyDescent="0.3">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row>
    <row r="92" spans="1:31" ht="13.8" x14ac:dyDescent="0.3">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row>
    <row r="93" spans="1:31" ht="13.8" x14ac:dyDescent="0.3">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row>
    <row r="94" spans="1:31" ht="13.8" x14ac:dyDescent="0.3">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row>
    <row r="95" spans="1:31" ht="13.8" x14ac:dyDescent="0.3">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row>
    <row r="96" spans="1:31" ht="13.8" x14ac:dyDescent="0.3">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row>
    <row r="97" spans="1:31" ht="13.8" x14ac:dyDescent="0.3">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row>
    <row r="98" spans="1:31" ht="13.8" x14ac:dyDescent="0.3">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row>
    <row r="99" spans="1:31" ht="13.8" x14ac:dyDescent="0.3">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row>
    <row r="100" spans="1:31" ht="13.8" x14ac:dyDescent="0.3">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row>
    <row r="101" spans="1:31" ht="13.8" x14ac:dyDescent="0.3">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row>
    <row r="102" spans="1:31" ht="13.8" x14ac:dyDescent="0.3">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row>
    <row r="103" spans="1:31" ht="13.8" x14ac:dyDescent="0.3">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row>
    <row r="104" spans="1:31" ht="13.8" x14ac:dyDescent="0.3">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row>
    <row r="105" spans="1:31" ht="13.8" x14ac:dyDescent="0.3">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row>
    <row r="106" spans="1:31" ht="13.8" x14ac:dyDescent="0.3">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row>
    <row r="107" spans="1:31" ht="13.8" x14ac:dyDescent="0.3">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row>
    <row r="108" spans="1:31" ht="13.8" x14ac:dyDescent="0.3">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row>
    <row r="109" spans="1:31" ht="13.8" x14ac:dyDescent="0.3">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row>
    <row r="110" spans="1:31" ht="13.8" x14ac:dyDescent="0.3">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row>
    <row r="111" spans="1:31" ht="13.8" x14ac:dyDescent="0.3">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row>
    <row r="112" spans="1:31" ht="13.8" x14ac:dyDescent="0.3">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row>
    <row r="113" spans="1:31" ht="13.8" x14ac:dyDescent="0.3">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row>
    <row r="114" spans="1:31" ht="13.8" x14ac:dyDescent="0.3">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row>
    <row r="115" spans="1:31" ht="13.8" x14ac:dyDescent="0.3">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row>
    <row r="116" spans="1:31" ht="13.8" x14ac:dyDescent="0.3">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row>
    <row r="117" spans="1:31" ht="13.8" x14ac:dyDescent="0.3">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row>
    <row r="118" spans="1:31" ht="13.8" x14ac:dyDescent="0.3">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row>
    <row r="119" spans="1:31" ht="13.8" x14ac:dyDescent="0.3">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row>
    <row r="120" spans="1:31" ht="13.8" x14ac:dyDescent="0.3">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row>
    <row r="121" spans="1:31" ht="13.8" x14ac:dyDescent="0.3">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row>
    <row r="122" spans="1:31" ht="13.8" x14ac:dyDescent="0.3">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row>
    <row r="123" spans="1:31" ht="13.8" x14ac:dyDescent="0.3">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row>
    <row r="124" spans="1:31" ht="13.8" x14ac:dyDescent="0.3">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row>
    <row r="125" spans="1:31" ht="13.8" x14ac:dyDescent="0.3">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row>
    <row r="126" spans="1:31" ht="13.8" x14ac:dyDescent="0.3">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row>
    <row r="127" spans="1:31" ht="13.8" x14ac:dyDescent="0.3">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row>
    <row r="128" spans="1:31" ht="13.8" x14ac:dyDescent="0.3">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row>
    <row r="129" spans="1:31" ht="13.8" x14ac:dyDescent="0.3">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row>
    <row r="130" spans="1:31" ht="13.8" x14ac:dyDescent="0.3">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row>
    <row r="131" spans="1:31" ht="13.8" x14ac:dyDescent="0.3">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row>
    <row r="132" spans="1:31" ht="13.8" x14ac:dyDescent="0.3">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row>
    <row r="133" spans="1:31" ht="13.8" x14ac:dyDescent="0.3">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row>
    <row r="134" spans="1:31" ht="13.8" x14ac:dyDescent="0.3">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row>
    <row r="135" spans="1:31" ht="13.8" x14ac:dyDescent="0.3">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row>
    <row r="136" spans="1:31" ht="13.8" x14ac:dyDescent="0.3">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row>
    <row r="137" spans="1:31" ht="13.8" x14ac:dyDescent="0.3">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row>
    <row r="138" spans="1:31" ht="13.8" x14ac:dyDescent="0.3">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row>
    <row r="139" spans="1:31" ht="13.8" x14ac:dyDescent="0.3">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row>
    <row r="140" spans="1:31" ht="13.8" x14ac:dyDescent="0.3">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row>
    <row r="141" spans="1:31" ht="13.8" x14ac:dyDescent="0.3">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row>
    <row r="142" spans="1:31" ht="13.8" x14ac:dyDescent="0.3">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row>
    <row r="143" spans="1:31" ht="13.8" x14ac:dyDescent="0.3">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row>
    <row r="144" spans="1:31" ht="13.8" x14ac:dyDescent="0.3">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row>
    <row r="145" spans="1:31" ht="13.8"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row>
    <row r="146" spans="1:31" ht="13.8" x14ac:dyDescent="0.3">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row>
    <row r="147" spans="1:31" ht="13.8" x14ac:dyDescent="0.3">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row>
    <row r="148" spans="1:31" ht="13.8" x14ac:dyDescent="0.3">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row>
    <row r="149" spans="1:31" ht="13.8" x14ac:dyDescent="0.3">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row>
    <row r="150" spans="1:31" ht="13.8" x14ac:dyDescent="0.3">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row>
    <row r="151" spans="1:31" ht="13.8" x14ac:dyDescent="0.3">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row>
    <row r="152" spans="1:31" ht="13.8" x14ac:dyDescent="0.3">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row>
    <row r="153" spans="1:31" ht="13.8" x14ac:dyDescent="0.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row>
    <row r="154" spans="1:31" ht="13.8" x14ac:dyDescent="0.3">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row>
    <row r="155" spans="1:31" ht="13.8" x14ac:dyDescent="0.3">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row>
    <row r="156" spans="1:31" ht="13.8" x14ac:dyDescent="0.3">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row>
    <row r="157" spans="1:31" ht="13.8" x14ac:dyDescent="0.3">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row>
    <row r="158" spans="1:31" ht="13.8" x14ac:dyDescent="0.3">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row>
    <row r="159" spans="1:31" ht="13.8" x14ac:dyDescent="0.3">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row>
    <row r="160" spans="1:31" ht="13.8" x14ac:dyDescent="0.3">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row>
    <row r="161" spans="1:31" ht="13.8" x14ac:dyDescent="0.3">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row>
    <row r="162" spans="1:31" ht="13.8" x14ac:dyDescent="0.3">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row>
    <row r="163" spans="1:31" ht="13.8" x14ac:dyDescent="0.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row>
    <row r="164" spans="1:31" ht="13.8" x14ac:dyDescent="0.3">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row>
    <row r="165" spans="1:31" ht="13.8" x14ac:dyDescent="0.3">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row>
    <row r="166" spans="1:31" ht="13.8" x14ac:dyDescent="0.3">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row>
    <row r="167" spans="1:31" ht="13.8" x14ac:dyDescent="0.3">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row>
    <row r="168" spans="1:31" ht="13.8" x14ac:dyDescent="0.3">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row>
    <row r="169" spans="1:31" ht="13.8" x14ac:dyDescent="0.3">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row>
    <row r="170" spans="1:31" ht="13.8" x14ac:dyDescent="0.3">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row>
    <row r="171" spans="1:31" ht="13.8" x14ac:dyDescent="0.3">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row>
    <row r="172" spans="1:31" ht="13.8" x14ac:dyDescent="0.3">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row>
    <row r="173" spans="1:31" ht="13.8" x14ac:dyDescent="0.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row>
    <row r="174" spans="1:31" ht="13.8" x14ac:dyDescent="0.3">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row>
    <row r="175" spans="1:31" ht="13.8" x14ac:dyDescent="0.3">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row>
    <row r="176" spans="1:31" ht="13.8" x14ac:dyDescent="0.3">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row>
    <row r="177" spans="1:31" ht="13.8" x14ac:dyDescent="0.3">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row>
    <row r="178" spans="1:31" ht="13.8" x14ac:dyDescent="0.3">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row>
    <row r="179" spans="1:31" ht="13.8" x14ac:dyDescent="0.3">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row>
    <row r="180" spans="1:31" ht="13.8" x14ac:dyDescent="0.3">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row>
    <row r="181" spans="1:31" ht="13.8" x14ac:dyDescent="0.3">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row>
    <row r="182" spans="1:31" ht="13.8" x14ac:dyDescent="0.3">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row>
    <row r="183" spans="1:31" ht="13.8" x14ac:dyDescent="0.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row>
    <row r="184" spans="1:31" ht="13.8" x14ac:dyDescent="0.3">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row>
    <row r="185" spans="1:31" ht="13.8" x14ac:dyDescent="0.3">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row>
    <row r="186" spans="1:31" ht="13.8" x14ac:dyDescent="0.3">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row>
    <row r="187" spans="1:31" ht="13.8" x14ac:dyDescent="0.3">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row>
    <row r="188" spans="1:31" ht="13.8" x14ac:dyDescent="0.3">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row>
    <row r="189" spans="1:31" ht="13.8" x14ac:dyDescent="0.3">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row>
    <row r="190" spans="1:31" ht="13.8" x14ac:dyDescent="0.3">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row>
    <row r="191" spans="1:31" ht="13.8" x14ac:dyDescent="0.3">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row>
    <row r="192" spans="1:31" ht="13.8" x14ac:dyDescent="0.3">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row>
    <row r="193" spans="1:31" ht="13.8" x14ac:dyDescent="0.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row>
    <row r="194" spans="1:31" ht="13.8" x14ac:dyDescent="0.3">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row>
    <row r="195" spans="1:31" ht="13.8" x14ac:dyDescent="0.3">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row>
    <row r="196" spans="1:31" ht="13.8" x14ac:dyDescent="0.3">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row>
    <row r="197" spans="1:31" ht="13.8" x14ac:dyDescent="0.3">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row>
    <row r="198" spans="1:31" ht="13.8" x14ac:dyDescent="0.3">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row>
    <row r="199" spans="1:31" ht="13.8" x14ac:dyDescent="0.3">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row>
    <row r="200" spans="1:31" ht="13.8" x14ac:dyDescent="0.3">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row>
    <row r="201" spans="1:31" ht="13.8" x14ac:dyDescent="0.3">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row>
    <row r="202" spans="1:31" ht="13.8" x14ac:dyDescent="0.3">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row>
    <row r="203" spans="1:31" ht="13.8" x14ac:dyDescent="0.3">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row>
    <row r="204" spans="1:31" ht="13.8" x14ac:dyDescent="0.3">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row>
    <row r="205" spans="1:31" ht="13.8" x14ac:dyDescent="0.3">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row>
    <row r="206" spans="1:31" ht="13.8" x14ac:dyDescent="0.3">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row>
    <row r="207" spans="1:31" ht="13.8" x14ac:dyDescent="0.3">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row>
    <row r="208" spans="1:31" ht="13.8" x14ac:dyDescent="0.3">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row>
    <row r="209" spans="1:31" ht="13.8" x14ac:dyDescent="0.3">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row>
    <row r="210" spans="1:31" ht="13.8" x14ac:dyDescent="0.3">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row>
    <row r="211" spans="1:31" ht="13.8" x14ac:dyDescent="0.3">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row>
    <row r="212" spans="1:31" ht="13.8" x14ac:dyDescent="0.3">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row>
    <row r="213" spans="1:31" ht="13.8" x14ac:dyDescent="0.3">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row>
    <row r="214" spans="1:31" ht="13.8" x14ac:dyDescent="0.3">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row>
    <row r="215" spans="1:31" ht="13.8" x14ac:dyDescent="0.3">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row>
    <row r="216" spans="1:31" ht="13.8" x14ac:dyDescent="0.3">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row>
    <row r="217" spans="1:31" ht="13.8" x14ac:dyDescent="0.3">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row>
    <row r="218" spans="1:31" ht="13.8" x14ac:dyDescent="0.3">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row>
    <row r="219" spans="1:31" ht="13.8" x14ac:dyDescent="0.3">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row>
    <row r="220" spans="1:31" ht="13.8" x14ac:dyDescent="0.3">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row>
    <row r="221" spans="1:31" ht="13.8" x14ac:dyDescent="0.3">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row>
    <row r="222" spans="1:31" ht="13.8" x14ac:dyDescent="0.3">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row>
    <row r="223" spans="1:31" ht="13.8" x14ac:dyDescent="0.3">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row>
    <row r="224" spans="1:31" ht="13.8" x14ac:dyDescent="0.3">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row>
    <row r="225" spans="1:31" ht="13.8" x14ac:dyDescent="0.3">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row>
    <row r="226" spans="1:31" ht="13.8" x14ac:dyDescent="0.3">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row>
    <row r="227" spans="1:31" ht="13.8" x14ac:dyDescent="0.3">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row>
    <row r="228" spans="1:31" ht="13.8" x14ac:dyDescent="0.3">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row>
    <row r="229" spans="1:31" ht="13.8" x14ac:dyDescent="0.3">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row>
    <row r="230" spans="1:31" ht="13.8" x14ac:dyDescent="0.3">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row>
    <row r="231" spans="1:31" ht="13.8" x14ac:dyDescent="0.3">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row>
    <row r="232" spans="1:31" ht="13.8"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row>
    <row r="233" spans="1:31" ht="13.8"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row>
    <row r="234" spans="1:31" ht="13.8"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row>
    <row r="235" spans="1:31" ht="13.8"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row>
    <row r="236" spans="1:31" ht="13.8"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row>
    <row r="237" spans="1:31" ht="13.8"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row>
    <row r="238" spans="1:31" ht="13.8"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row>
    <row r="239" spans="1:31" ht="13.8"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row>
    <row r="240" spans="1:31" ht="13.8"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row>
    <row r="241" spans="1:31" ht="13.8"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row>
    <row r="242" spans="1:31" ht="13.8"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row>
    <row r="243" spans="1:31" ht="13.8"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row>
    <row r="244" spans="1:31" ht="13.8"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row>
    <row r="245" spans="1:31" ht="13.8"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row>
    <row r="246" spans="1:31" ht="13.8"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row>
    <row r="247" spans="1:31" ht="13.8"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row>
    <row r="248" spans="1:31" ht="13.8"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row>
    <row r="249" spans="1:31" ht="13.8"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row>
    <row r="250" spans="1:31" ht="13.8"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row>
    <row r="251" spans="1:31" ht="13.8"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row>
    <row r="252" spans="1:31" ht="13.8"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row>
    <row r="253" spans="1:31" ht="13.8"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row>
    <row r="254" spans="1:31" ht="13.8"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row>
    <row r="255" spans="1:31" ht="13.8"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row>
    <row r="256" spans="1:31" ht="13.8"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row>
    <row r="257" spans="1:31" ht="13.8"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row>
    <row r="258" spans="1:31" ht="13.8"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row>
    <row r="259" spans="1:31" ht="13.8"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row>
    <row r="260" spans="1:31" ht="13.8"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row>
    <row r="261" spans="1:31" ht="13.8"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row>
    <row r="262" spans="1:31" ht="13.8"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row>
    <row r="263" spans="1:31" ht="13.8"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row>
    <row r="264" spans="1:31" ht="13.8"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row>
    <row r="265" spans="1:31" ht="13.8"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row>
    <row r="266" spans="1:31" ht="13.8"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row>
    <row r="267" spans="1:31" ht="13.8"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row>
    <row r="268" spans="1:31" ht="13.8"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row>
    <row r="269" spans="1:31" ht="13.8"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row>
    <row r="270" spans="1:31" ht="13.8"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row>
    <row r="271" spans="1:31" ht="13.8"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row>
    <row r="272" spans="1:31" ht="13.8"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row>
    <row r="273" spans="1:31" ht="13.8"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row>
    <row r="274" spans="1:31" ht="13.8"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row>
    <row r="275" spans="1:31" ht="13.8"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row>
    <row r="276" spans="1:31" ht="13.8"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row>
    <row r="277" spans="1:31" ht="13.8"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row>
    <row r="278" spans="1:31" ht="13.8"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row>
    <row r="279" spans="1:31" ht="13.8"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row>
    <row r="280" spans="1:31" ht="13.8"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row>
    <row r="281" spans="1:31" ht="13.8"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row>
    <row r="282" spans="1:31" ht="13.8"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row>
    <row r="283" spans="1:31" ht="13.8"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row>
    <row r="284" spans="1:31" ht="13.8"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row>
    <row r="285" spans="1:31" ht="13.8"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row>
    <row r="286" spans="1:31" ht="13.8"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row>
    <row r="287" spans="1:31" ht="13.8"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row>
    <row r="288" spans="1:31" ht="13.8"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row>
    <row r="289" spans="1:31" ht="13.8"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row>
    <row r="290" spans="1:31" ht="13.8"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row>
    <row r="291" spans="1:31" ht="13.8"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row>
    <row r="292" spans="1:31" ht="13.8"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row>
    <row r="293" spans="1:31" ht="13.8"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row>
    <row r="294" spans="1:31" ht="13.8"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row>
    <row r="295" spans="1:31" ht="13.8"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row>
    <row r="296" spans="1:31" ht="13.8"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row>
    <row r="297" spans="1:31" ht="13.8"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row>
    <row r="298" spans="1:31" ht="13.8"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row>
    <row r="299" spans="1:31" ht="13.8"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row>
    <row r="300" spans="1:31" ht="13.8"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row>
    <row r="301" spans="1:31" ht="13.8"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row>
    <row r="302" spans="1:31" ht="13.8"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row>
    <row r="303" spans="1:31" ht="13.8"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row>
    <row r="304" spans="1:31" ht="13.8"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row>
    <row r="305" spans="1:31" ht="13.8"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row>
    <row r="306" spans="1:31" ht="13.8"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row>
    <row r="307" spans="1:31" ht="13.8"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row>
    <row r="308" spans="1:31" ht="13.8"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row>
    <row r="309" spans="1:31" ht="13.8"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row>
    <row r="310" spans="1:31" ht="13.8"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row>
    <row r="311" spans="1:31" ht="13.8"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row>
    <row r="312" spans="1:31" ht="13.8"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row>
    <row r="313" spans="1:31" ht="13.8"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row>
    <row r="314" spans="1:31" ht="13.8"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row>
    <row r="315" spans="1:31" ht="13.8"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row>
    <row r="316" spans="1:31" ht="13.8"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row>
    <row r="317" spans="1:31" ht="13.8"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row>
    <row r="318" spans="1:31" ht="13.8"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row>
    <row r="319" spans="1:31" ht="13.8"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row>
    <row r="320" spans="1:31" ht="13.8"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row>
    <row r="321" spans="1:31" ht="13.8"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row>
    <row r="322" spans="1:31" ht="13.8"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row>
    <row r="323" spans="1:31" ht="13.8"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row>
    <row r="324" spans="1:31" ht="13.8"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row>
    <row r="325" spans="1:31" ht="13.8"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row>
    <row r="326" spans="1:31" ht="13.8"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row>
    <row r="327" spans="1:31" ht="13.8"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row>
    <row r="328" spans="1:31" ht="13.8"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row>
    <row r="329" spans="1:31" ht="13.8"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row>
    <row r="330" spans="1:31" ht="13.8"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row>
    <row r="331" spans="1:31" ht="13.8"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row>
    <row r="332" spans="1:31" ht="13.8"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row>
    <row r="333" spans="1:31" ht="13.8"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row>
    <row r="334" spans="1:31" ht="13.8"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row>
    <row r="335" spans="1:31" ht="13.8"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row>
    <row r="336" spans="1:31" ht="13.8"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row>
    <row r="337" spans="1:31" ht="13.8"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row>
    <row r="338" spans="1:31" ht="13.8"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row>
    <row r="339" spans="1:31" ht="13.8"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row>
    <row r="340" spans="1:31" ht="13.8"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row>
    <row r="341" spans="1:31" ht="13.8"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row>
    <row r="342" spans="1:31" ht="13.8"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row>
    <row r="343" spans="1:31" ht="13.8"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row>
    <row r="344" spans="1:31" ht="13.8"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row>
    <row r="345" spans="1:31" ht="13.8"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row>
    <row r="346" spans="1:31" ht="13.8"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row>
    <row r="347" spans="1:31" ht="13.8"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row>
    <row r="348" spans="1:31" ht="13.8"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row>
    <row r="349" spans="1:31" ht="13.8"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row>
    <row r="350" spans="1:31" ht="13.8"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row>
    <row r="351" spans="1:31" ht="13.8"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row>
    <row r="352" spans="1:31" ht="13.8"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row>
    <row r="353" spans="1:31" ht="13.8"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row>
    <row r="354" spans="1:31" ht="13.8"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row>
    <row r="355" spans="1:31" ht="13.8"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row>
    <row r="356" spans="1:31" ht="13.8"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row>
    <row r="357" spans="1:31" ht="13.8"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row>
    <row r="358" spans="1:31" ht="13.8"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row>
    <row r="359" spans="1:31" ht="13.8"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row>
    <row r="360" spans="1:31" ht="13.8"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row>
    <row r="361" spans="1:31" ht="13.8"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row>
    <row r="362" spans="1:31" ht="13.8"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row>
    <row r="363" spans="1:31" ht="13.8"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row>
    <row r="364" spans="1:31" ht="13.8"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row>
    <row r="365" spans="1:31" ht="13.8"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row>
    <row r="366" spans="1:31" ht="13.8"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row>
    <row r="367" spans="1:31" ht="13.8"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row>
    <row r="368" spans="1:31" ht="13.8"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row>
    <row r="369" spans="1:31" ht="13.8"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row>
    <row r="370" spans="1:31" ht="13.8"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row>
    <row r="371" spans="1:31" ht="13.8"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row>
    <row r="372" spans="1:31" ht="13.8"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row>
    <row r="373" spans="1:31" ht="13.8"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row>
    <row r="374" spans="1:31" ht="13.8"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row>
    <row r="375" spans="1:31" ht="13.8"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row>
    <row r="376" spans="1:31" ht="13.8"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row>
    <row r="377" spans="1:31" ht="13.8"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row>
    <row r="378" spans="1:31" ht="13.8"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row>
    <row r="379" spans="1:31" ht="13.8"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row>
    <row r="380" spans="1:31" ht="13.8"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row>
    <row r="381" spans="1:31" ht="13.8"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row>
    <row r="382" spans="1:31" ht="13.8"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row>
    <row r="383" spans="1:31" ht="13.8"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row>
    <row r="384" spans="1:31" ht="13.8"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row>
    <row r="385" spans="1:31" ht="13.8"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row>
    <row r="386" spans="1:31" ht="13.8"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row>
    <row r="387" spans="1:31" ht="13.8"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row>
    <row r="388" spans="1:31" ht="13.8"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row>
    <row r="389" spans="1:31" ht="13.8"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row>
    <row r="390" spans="1:31" ht="13.8"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row>
    <row r="391" spans="1:31" ht="13.8"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row>
    <row r="392" spans="1:31" ht="13.8"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row>
    <row r="393" spans="1:31" ht="13.8"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row>
    <row r="394" spans="1:31" ht="13.8"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row>
    <row r="395" spans="1:31" ht="13.8"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row>
    <row r="396" spans="1:31" ht="13.8"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row>
    <row r="397" spans="1:31" ht="13.8"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row>
    <row r="398" spans="1:31" ht="13.8"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row>
    <row r="399" spans="1:31" ht="13.8"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row>
    <row r="400" spans="1:31" ht="13.8"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row>
    <row r="401" spans="1:31" ht="13.8"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row>
    <row r="402" spans="1:31" ht="13.8"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row>
    <row r="403" spans="1:31" ht="13.8"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row>
    <row r="404" spans="1:31" ht="13.8"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row>
    <row r="405" spans="1:31" ht="13.8"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row>
    <row r="406" spans="1:31" ht="13.8"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row>
    <row r="407" spans="1:31" ht="13.8"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row>
    <row r="408" spans="1:31" ht="13.8"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row>
    <row r="409" spans="1:31" ht="13.8"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row>
    <row r="410" spans="1:31" ht="13.8"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row>
    <row r="411" spans="1:31" ht="13.8"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row>
    <row r="412" spans="1:31" ht="13.8"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row>
    <row r="413" spans="1:31" ht="13.8"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row>
    <row r="414" spans="1:31" ht="13.8"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row>
    <row r="415" spans="1:31" ht="13.8"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row>
    <row r="416" spans="1:31" ht="13.8"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row>
    <row r="417" spans="1:31" ht="13.8"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row>
    <row r="418" spans="1:31" ht="13.8"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row>
    <row r="419" spans="1:31" ht="13.8"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row>
    <row r="420" spans="1:31" ht="13.8"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row>
    <row r="421" spans="1:31" ht="13.8"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row>
    <row r="422" spans="1:31" ht="13.8"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row>
    <row r="423" spans="1:31" ht="13.8"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row>
    <row r="424" spans="1:31" ht="13.8"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row>
    <row r="425" spans="1:31" ht="13.8"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row>
    <row r="426" spans="1:31" ht="13.8"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row>
    <row r="427" spans="1:31" ht="13.8"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row>
    <row r="428" spans="1:31" ht="13.8"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row>
    <row r="429" spans="1:31" ht="13.8"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row>
    <row r="430" spans="1:31" ht="13.8"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row>
    <row r="431" spans="1:31" ht="13.8"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row>
    <row r="432" spans="1:31" ht="13.8"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row>
    <row r="433" spans="1:31" ht="13.8"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row>
    <row r="434" spans="1:31" ht="13.8"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row>
    <row r="435" spans="1:31" ht="13.8"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row>
    <row r="436" spans="1:31" ht="13.8"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row>
    <row r="437" spans="1:31" ht="13.8"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row>
    <row r="438" spans="1:31" ht="13.8"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row>
    <row r="439" spans="1:31" ht="13.8"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row>
    <row r="440" spans="1:31" ht="13.8"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row>
    <row r="441" spans="1:31" ht="13.8"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row>
    <row r="442" spans="1:31" ht="13.8"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row>
    <row r="443" spans="1:31" ht="13.8"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row>
    <row r="444" spans="1:31" ht="13.8"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row>
    <row r="445" spans="1:31" ht="13.8"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row>
    <row r="446" spans="1:31" ht="13.8"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row>
    <row r="447" spans="1:31" ht="13.8"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row>
    <row r="448" spans="1:31" ht="13.8"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row>
    <row r="449" spans="1:31" ht="13.8"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row>
    <row r="450" spans="1:31" ht="13.8"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row>
    <row r="451" spans="1:31" ht="13.8"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row>
    <row r="452" spans="1:31" ht="13.8"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row>
    <row r="453" spans="1:31" ht="13.8"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row>
    <row r="454" spans="1:31" ht="13.8"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row>
    <row r="455" spans="1:31" ht="13.8"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row>
    <row r="456" spans="1:31" ht="13.8"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row>
    <row r="457" spans="1:31" ht="13.8"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row>
    <row r="458" spans="1:31" ht="13.8"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row>
    <row r="459" spans="1:31" ht="13.8"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row>
    <row r="460" spans="1:31" ht="13.8"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row>
    <row r="461" spans="1:31" ht="13.8"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row>
    <row r="462" spans="1:31" ht="13.8"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row>
    <row r="463" spans="1:31" ht="13.8"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row>
    <row r="464" spans="1:31" ht="13.8"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row>
    <row r="465" spans="1:31" ht="13.8"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row>
    <row r="466" spans="1:31" ht="13.8"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row>
    <row r="467" spans="1:31" ht="13.8"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row>
    <row r="468" spans="1:31" ht="13.8"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row>
    <row r="469" spans="1:31" ht="13.8"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row>
    <row r="470" spans="1:31" ht="13.8"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row>
    <row r="471" spans="1:31" ht="13.8"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row>
    <row r="472" spans="1:31" ht="13.8"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row>
    <row r="473" spans="1:31" ht="13.8"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row>
    <row r="474" spans="1:31" ht="13.8"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row>
    <row r="475" spans="1:31" ht="13.8"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row>
    <row r="476" spans="1:31" ht="13.8"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row>
    <row r="477" spans="1:31" ht="13.8"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row>
    <row r="478" spans="1:31" ht="13.8"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row>
    <row r="479" spans="1:31" ht="13.8"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row>
    <row r="480" spans="1:31" ht="13.8"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row>
    <row r="481" spans="1:31" ht="13.8"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row>
    <row r="482" spans="1:31" ht="13.8"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row>
    <row r="483" spans="1:31" ht="13.8"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row>
    <row r="484" spans="1:31" ht="13.8"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row>
    <row r="485" spans="1:31" ht="13.8"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row>
    <row r="486" spans="1:31" ht="13.8"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row>
    <row r="487" spans="1:31" ht="13.8"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row>
    <row r="488" spans="1:31" ht="13.8"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row>
    <row r="489" spans="1:31" ht="13.8"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row>
    <row r="490" spans="1:31" ht="13.8"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row>
    <row r="491" spans="1:31" ht="13.8"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row>
    <row r="492" spans="1:31" ht="13.8"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row>
    <row r="493" spans="1:31" ht="13.8"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row>
    <row r="494" spans="1:31" ht="13.8"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row>
    <row r="495" spans="1:31" ht="13.8"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row>
    <row r="496" spans="1:31" ht="13.8"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row>
    <row r="497" spans="1:31" ht="13.8"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row>
    <row r="498" spans="1:31" ht="13.8"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row>
    <row r="499" spans="1:31" ht="13.8"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row>
    <row r="500" spans="1:31" ht="13.8"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row>
    <row r="501" spans="1:31" ht="13.8"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row>
    <row r="502" spans="1:31" ht="13.8"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row>
    <row r="503" spans="1:31" ht="13.8"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row>
    <row r="504" spans="1:31" ht="13.8"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row>
    <row r="505" spans="1:31" ht="13.8"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row>
    <row r="506" spans="1:31" ht="13.8"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row>
    <row r="507" spans="1:31" ht="13.8"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row>
    <row r="508" spans="1:31" ht="13.8"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row>
    <row r="509" spans="1:31" ht="13.8"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row>
    <row r="510" spans="1:31" ht="13.8"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row>
    <row r="511" spans="1:31" ht="13.8"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row>
    <row r="512" spans="1:31" ht="13.8"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row>
    <row r="513" spans="1:31" ht="13.8"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row>
    <row r="514" spans="1:31" ht="13.8"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row>
    <row r="515" spans="1:31" ht="13.8"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row>
    <row r="516" spans="1:31" ht="13.8"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row>
    <row r="517" spans="1:31" ht="13.8"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row>
    <row r="518" spans="1:31" ht="13.8"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row>
    <row r="519" spans="1:31" ht="13.8"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row>
    <row r="520" spans="1:31" ht="13.8"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row>
    <row r="521" spans="1:31" ht="13.8"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row>
    <row r="522" spans="1:31" ht="13.8"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row>
    <row r="523" spans="1:31" ht="13.8"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row>
    <row r="524" spans="1:31" ht="13.8"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row>
    <row r="525" spans="1:31" ht="13.8"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row>
    <row r="526" spans="1:31" ht="13.8"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row>
    <row r="527" spans="1:31" ht="13.8"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row>
    <row r="528" spans="1:31" ht="13.8"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row>
    <row r="529" spans="1:31" ht="13.8"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row>
    <row r="530" spans="1:31" ht="13.8"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row>
    <row r="531" spans="1:31" ht="13.8"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row>
    <row r="532" spans="1:31" ht="13.8"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row>
    <row r="533" spans="1:31" ht="13.8"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row>
    <row r="534" spans="1:31" ht="13.8"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row>
    <row r="535" spans="1:31" ht="13.8"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row>
    <row r="536" spans="1:31" ht="13.8"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row>
    <row r="537" spans="1:31" ht="13.8"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row>
    <row r="538" spans="1:31" ht="13.8"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row>
    <row r="539" spans="1:31" ht="13.8"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row>
    <row r="540" spans="1:31" ht="13.8"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row>
    <row r="541" spans="1:31" ht="13.8"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row>
    <row r="542" spans="1:31" ht="13.8"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row>
    <row r="543" spans="1:31" ht="13.8"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row>
    <row r="544" spans="1:31" ht="13.8"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row>
    <row r="545" spans="1:31" ht="13.8"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row>
    <row r="546" spans="1:31" ht="13.8"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row>
    <row r="547" spans="1:31" ht="13.8"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row>
    <row r="548" spans="1:31" ht="13.8"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row>
    <row r="549" spans="1:31" ht="13.8"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row>
    <row r="550" spans="1:31" ht="13.8"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row>
    <row r="551" spans="1:31" ht="13.8"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row>
    <row r="552" spans="1:31" ht="13.8"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row>
    <row r="553" spans="1:31" ht="13.8"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row>
    <row r="554" spans="1:31" ht="13.8"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row>
    <row r="555" spans="1:31" ht="13.8"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row>
    <row r="556" spans="1:31" ht="13.8"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row>
    <row r="557" spans="1:31" ht="13.8"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row>
    <row r="558" spans="1:31" ht="13.8"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row>
    <row r="559" spans="1:31" ht="13.8"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row>
    <row r="560" spans="1:31" ht="13.8"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row>
    <row r="561" spans="1:31" ht="13.8"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row>
    <row r="562" spans="1:31" ht="13.8"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row>
    <row r="563" spans="1:31" ht="13.8"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row>
    <row r="564" spans="1:31" ht="13.8"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row>
    <row r="565" spans="1:31" ht="13.8"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row>
    <row r="566" spans="1:31" ht="13.8"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row>
    <row r="567" spans="1:31" ht="13.8"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row>
    <row r="568" spans="1:31" ht="13.8"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row>
    <row r="569" spans="1:31" ht="13.8"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row>
    <row r="570" spans="1:31" ht="13.8"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row>
    <row r="571" spans="1:31" ht="13.8"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row>
    <row r="572" spans="1:31" ht="13.8"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row>
    <row r="573" spans="1:31" ht="13.8"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row>
    <row r="574" spans="1:31" ht="13.8"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row>
    <row r="575" spans="1:31" ht="13.8"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row>
    <row r="576" spans="1:31" ht="13.8"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row>
    <row r="577" spans="1:31" ht="13.8"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row>
    <row r="578" spans="1:31" ht="13.8"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row>
    <row r="579" spans="1:31" ht="13.8"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row>
    <row r="580" spans="1:31" ht="13.8"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row>
    <row r="581" spans="1:31" ht="13.8"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row>
    <row r="582" spans="1:31" ht="13.8"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row>
    <row r="583" spans="1:31" ht="13.8"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row>
    <row r="584" spans="1:31" ht="13.8"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row>
    <row r="585" spans="1:31" ht="13.8"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row>
    <row r="586" spans="1:31" ht="13.8"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row>
    <row r="587" spans="1:31" ht="13.8"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row>
    <row r="588" spans="1:31" ht="13.8"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row>
    <row r="589" spans="1:31" ht="13.8"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row>
    <row r="590" spans="1:31" ht="13.8"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row>
    <row r="591" spans="1:31" ht="13.8"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row>
    <row r="592" spans="1:31" ht="13.8"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row>
    <row r="593" spans="1:31" ht="13.8"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row>
    <row r="594" spans="1:31" ht="13.8"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row>
    <row r="595" spans="1:31" ht="13.8"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row>
    <row r="596" spans="1:31" ht="13.8"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row>
    <row r="597" spans="1:31" ht="13.8"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row>
    <row r="598" spans="1:31" ht="13.8"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row>
    <row r="599" spans="1:31" ht="13.8"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row>
    <row r="600" spans="1:31" ht="13.8"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row>
    <row r="601" spans="1:31" ht="13.8"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row>
    <row r="602" spans="1:31" ht="13.8"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row>
    <row r="603" spans="1:31" ht="13.8"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row>
    <row r="604" spans="1:31" ht="13.8"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row>
    <row r="605" spans="1:31" ht="13.8"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row>
    <row r="606" spans="1:31" ht="13.8"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row>
    <row r="607" spans="1:31" ht="13.8"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row>
    <row r="608" spans="1:31" ht="13.8"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row>
    <row r="609" spans="1:31" ht="13.8"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row>
    <row r="610" spans="1:31" ht="13.8"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row>
    <row r="611" spans="1:31" ht="13.8"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row>
    <row r="612" spans="1:31" ht="13.8"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row>
    <row r="613" spans="1:31" ht="13.8"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row>
    <row r="614" spans="1:31" ht="13.8"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row>
    <row r="615" spans="1:31" ht="13.8"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row>
    <row r="616" spans="1:31" ht="13.8"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row>
    <row r="617" spans="1:31" ht="13.8"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row>
    <row r="618" spans="1:31" ht="13.8"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row>
    <row r="619" spans="1:31" ht="13.8"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row>
    <row r="620" spans="1:31" ht="13.8"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row>
    <row r="621" spans="1:31" ht="13.8"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row>
    <row r="622" spans="1:31" ht="13.8"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row>
    <row r="623" spans="1:31" ht="13.8"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row>
    <row r="624" spans="1:31" ht="13.8"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row>
    <row r="625" spans="1:31" ht="13.8"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row>
    <row r="626" spans="1:31" ht="13.8"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row>
    <row r="627" spans="1:31" ht="13.8"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row>
    <row r="628" spans="1:31" ht="13.8"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row>
    <row r="629" spans="1:31" ht="13.8"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row>
    <row r="630" spans="1:31" ht="13.8"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row>
    <row r="631" spans="1:31" ht="13.8"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row>
    <row r="632" spans="1:31" ht="13.8"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row>
    <row r="633" spans="1:31" ht="13.8"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row>
    <row r="634" spans="1:31" ht="13.8"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row>
    <row r="635" spans="1:31" ht="13.8"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row>
    <row r="636" spans="1:31" ht="13.8"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row>
    <row r="637" spans="1:31" ht="13.8"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row>
    <row r="638" spans="1:31" ht="13.8"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row>
    <row r="639" spans="1:31" ht="13.8"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row>
    <row r="640" spans="1:31" ht="13.8"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row>
    <row r="641" spans="1:31" ht="13.8"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row>
    <row r="642" spans="1:31" ht="13.8"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row>
    <row r="643" spans="1:31" ht="13.8"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row>
    <row r="644" spans="1:31" ht="13.8"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row>
    <row r="645" spans="1:31" ht="13.8"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row>
    <row r="646" spans="1:31" ht="13.8"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row>
    <row r="647" spans="1:31" ht="13.8"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row>
    <row r="648" spans="1:31" ht="13.8"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row>
    <row r="649" spans="1:31" ht="13.8"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row>
    <row r="650" spans="1:31" ht="13.8"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row>
    <row r="651" spans="1:31" ht="13.8"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row>
    <row r="652" spans="1:31" ht="13.8"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row>
    <row r="653" spans="1:31" ht="13.8"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row>
    <row r="654" spans="1:31" ht="13.8"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row>
    <row r="655" spans="1:31" ht="13.8"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row>
    <row r="656" spans="1:31" ht="13.8"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row>
    <row r="657" spans="1:31" ht="13.8"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row>
    <row r="658" spans="1:31" ht="13.8"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row>
    <row r="659" spans="1:31" ht="13.8"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row>
    <row r="660" spans="1:31" ht="13.8"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row>
    <row r="661" spans="1:31" ht="13.8"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row>
    <row r="662" spans="1:31" ht="13.8"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row>
    <row r="663" spans="1:31" ht="13.8"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row>
    <row r="664" spans="1:31" ht="13.8"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row>
    <row r="665" spans="1:31" ht="13.8"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row>
    <row r="666" spans="1:31" ht="13.8"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row>
    <row r="667" spans="1:31" ht="13.8"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row>
    <row r="668" spans="1:31" ht="13.8"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row>
    <row r="669" spans="1:31" ht="13.8"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row>
    <row r="670" spans="1:31" ht="13.8"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row>
    <row r="671" spans="1:31" ht="13.8"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row>
    <row r="672" spans="1:31" ht="13.8"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row>
    <row r="673" spans="1:31" ht="13.8"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row>
    <row r="674" spans="1:31" ht="13.8"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row>
    <row r="675" spans="1:31" ht="13.8"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row>
    <row r="676" spans="1:31" ht="13.8"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row>
    <row r="677" spans="1:31" ht="13.8"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row>
    <row r="678" spans="1:31" ht="13.8"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row>
    <row r="679" spans="1:31" ht="13.8"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row>
    <row r="680" spans="1:31" ht="13.8"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row>
    <row r="681" spans="1:31" ht="13.8"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row>
    <row r="682" spans="1:31" ht="13.8"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row>
    <row r="683" spans="1:31" ht="13.8"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row>
    <row r="684" spans="1:31" ht="13.8"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row>
    <row r="685" spans="1:31" ht="13.8"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row>
    <row r="686" spans="1:31" ht="13.8"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row>
    <row r="687" spans="1:31" ht="13.8"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row>
    <row r="688" spans="1:31" ht="13.8"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row>
    <row r="689" spans="1:31" ht="13.8"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row>
    <row r="690" spans="1:31" ht="13.8"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row>
    <row r="691" spans="1:31" ht="13.8"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row>
    <row r="692" spans="1:31" ht="13.8"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row>
    <row r="693" spans="1:31" ht="13.8"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row>
    <row r="694" spans="1:31" ht="13.8"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row>
    <row r="695" spans="1:31" ht="13.8"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row>
    <row r="696" spans="1:31" ht="13.8"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row>
    <row r="697" spans="1:31" ht="13.8"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row>
    <row r="698" spans="1:31" ht="13.8"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row>
    <row r="699" spans="1:31" ht="13.8"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row>
    <row r="700" spans="1:31" ht="13.8"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row>
    <row r="701" spans="1:31" ht="13.8"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row>
    <row r="702" spans="1:31" ht="13.8"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row>
    <row r="703" spans="1:31" ht="13.8"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row>
    <row r="704" spans="1:31" ht="13.8"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row>
    <row r="705" spans="1:31" ht="13.8"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row>
    <row r="706" spans="1:31" ht="13.8"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row>
    <row r="707" spans="1:31" ht="13.8"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row>
    <row r="708" spans="1:31" ht="13.8"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row>
    <row r="709" spans="1:31" ht="13.8"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row>
    <row r="710" spans="1:31" ht="13.8"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row>
    <row r="711" spans="1:31" ht="13.8"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row>
    <row r="712" spans="1:31" ht="13.8"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row>
    <row r="713" spans="1:31" ht="13.8"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row>
    <row r="714" spans="1:31" ht="13.8"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row>
    <row r="715" spans="1:31" ht="13.8"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row>
    <row r="716" spans="1:31" ht="13.8"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row>
    <row r="717" spans="1:31" ht="13.8"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row>
    <row r="718" spans="1:31" ht="13.8"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row>
    <row r="719" spans="1:31" ht="13.8"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row>
    <row r="720" spans="1:31" ht="13.8"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row>
    <row r="721" spans="1:31" ht="13.8"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row>
    <row r="722" spans="1:31" ht="13.8"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row>
    <row r="723" spans="1:31" ht="13.8"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row>
    <row r="724" spans="1:31" ht="13.8"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row>
    <row r="725" spans="1:31" ht="13.8"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row>
    <row r="726" spans="1:31" ht="13.8"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row>
    <row r="727" spans="1:31" ht="13.8"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row>
    <row r="728" spans="1:31" ht="13.8"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row>
    <row r="729" spans="1:31" ht="13.8"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row>
    <row r="730" spans="1:31" ht="13.8"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row>
    <row r="731" spans="1:31" ht="13.8"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row>
    <row r="732" spans="1:31" ht="13.8"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row>
    <row r="733" spans="1:31" ht="13.8"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row>
    <row r="734" spans="1:31" ht="13.8"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row>
    <row r="735" spans="1:31" ht="13.8"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row>
    <row r="736" spans="1:31" ht="13.8"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row>
    <row r="737" spans="1:31" ht="13.8"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row>
    <row r="738" spans="1:31" ht="13.8"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row>
    <row r="739" spans="1:31" ht="13.8"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row>
    <row r="740" spans="1:31" ht="13.8"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row>
    <row r="741" spans="1:31" ht="13.8"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row>
    <row r="742" spans="1:31" ht="13.8"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row>
    <row r="743" spans="1:31" ht="13.8"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row>
    <row r="744" spans="1:31" ht="13.8"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row>
    <row r="745" spans="1:31" ht="13.8"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row>
    <row r="746" spans="1:31" ht="13.8"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row>
    <row r="747" spans="1:31" ht="13.8"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row>
    <row r="748" spans="1:31" ht="13.8"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row>
    <row r="749" spans="1:31" ht="13.8"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row>
    <row r="750" spans="1:31" ht="13.8"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row>
    <row r="751" spans="1:31" ht="13.8"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row>
    <row r="752" spans="1:31" ht="13.8"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row>
    <row r="753" spans="1:31" ht="13.8"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row>
    <row r="754" spans="1:31" ht="13.8"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row>
    <row r="755" spans="1:31" ht="13.8"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row>
    <row r="756" spans="1:31" ht="13.8"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row>
    <row r="757" spans="1:31" ht="13.8"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row>
    <row r="758" spans="1:31" ht="13.8"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row>
    <row r="759" spans="1:31" ht="13.8"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row>
    <row r="760" spans="1:31" ht="13.8"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row>
    <row r="761" spans="1:31" ht="13.8"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row>
    <row r="762" spans="1:31" ht="13.8"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row>
    <row r="763" spans="1:31" ht="13.8"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row>
    <row r="764" spans="1:31" ht="13.8"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row>
    <row r="765" spans="1:31" ht="13.8"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row>
    <row r="766" spans="1:31" ht="13.8"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row>
    <row r="767" spans="1:31" ht="13.8"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row>
    <row r="768" spans="1:31" ht="13.8"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row>
    <row r="769" spans="1:31" ht="13.8"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row>
    <row r="770" spans="1:31" ht="13.8"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row>
    <row r="771" spans="1:31" ht="13.8"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row>
    <row r="772" spans="1:31" ht="13.8"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row>
    <row r="773" spans="1:31" ht="13.8"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row>
    <row r="774" spans="1:31" ht="13.8"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row>
    <row r="775" spans="1:31" ht="13.8"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row>
    <row r="776" spans="1:31" ht="13.8"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row>
    <row r="777" spans="1:31" ht="13.8"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row>
    <row r="778" spans="1:31" ht="13.8"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row>
    <row r="779" spans="1:31" ht="13.8"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row>
    <row r="780" spans="1:31" ht="13.8"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row>
    <row r="781" spans="1:31" ht="13.8"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row>
    <row r="782" spans="1:31" ht="13.8"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row>
    <row r="783" spans="1:31" ht="13.8"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row>
    <row r="784" spans="1:31" ht="13.8"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row>
    <row r="785" spans="1:31" ht="13.8"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row>
    <row r="786" spans="1:31" ht="13.8"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row>
    <row r="787" spans="1:31" ht="13.8"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row>
    <row r="788" spans="1:31" ht="13.8"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row>
    <row r="789" spans="1:31" ht="13.8"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row>
    <row r="790" spans="1:31" ht="13.8"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row>
    <row r="791" spans="1:31" ht="13.8"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row>
    <row r="792" spans="1:31" ht="13.8"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row>
    <row r="793" spans="1:31" ht="13.8"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row>
    <row r="794" spans="1:31" ht="13.8"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row>
    <row r="795" spans="1:31" ht="13.8"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row>
    <row r="796" spans="1:31" ht="13.8"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row>
    <row r="797" spans="1:31" ht="13.8"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row>
    <row r="798" spans="1:31" ht="13.8"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row>
    <row r="799" spans="1:31" ht="13.8"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row>
    <row r="800" spans="1:31" ht="13.8"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row>
    <row r="801" spans="1:31" ht="13.8"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row>
    <row r="802" spans="1:31" ht="13.8"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row>
    <row r="803" spans="1:31" ht="13.8"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row>
    <row r="804" spans="1:31" ht="13.8"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row>
    <row r="805" spans="1:31" ht="13.8"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row>
    <row r="806" spans="1:31" ht="13.8"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row>
    <row r="807" spans="1:31" ht="13.8"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row>
    <row r="808" spans="1:31" ht="13.8"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row>
    <row r="809" spans="1:31" ht="13.8"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row>
    <row r="810" spans="1:31" ht="13.8"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row>
    <row r="811" spans="1:31" ht="13.8"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row>
    <row r="812" spans="1:31" ht="13.8"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row>
    <row r="813" spans="1:31" ht="13.8"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row>
    <row r="814" spans="1:31" ht="13.8"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row>
    <row r="815" spans="1:31" ht="13.8"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row>
    <row r="816" spans="1:31" ht="13.8"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row>
    <row r="817" spans="1:31" ht="13.8"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row>
    <row r="818" spans="1:31" ht="13.8"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row>
    <row r="819" spans="1:31" ht="13.8"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row>
    <row r="820" spans="1:31" ht="13.8"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row>
    <row r="821" spans="1:31" ht="13.8"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row>
    <row r="822" spans="1:31" ht="13.8"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row>
    <row r="823" spans="1:31" ht="13.8"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row>
    <row r="824" spans="1:31" ht="13.8"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row>
    <row r="825" spans="1:31" ht="13.8"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row>
    <row r="826" spans="1:31" ht="13.8"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row>
    <row r="827" spans="1:31" ht="13.8"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row>
    <row r="828" spans="1:31" ht="13.8"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row>
    <row r="829" spans="1:31" ht="13.8"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row>
    <row r="830" spans="1:31" ht="13.8"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row>
    <row r="831" spans="1:31" ht="13.8"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row>
    <row r="832" spans="1:31" ht="13.8"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row>
    <row r="833" spans="1:31" ht="13.8"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row>
    <row r="834" spans="1:31" ht="13.8"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row>
    <row r="835" spans="1:31" ht="13.8"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row>
    <row r="836" spans="1:31" ht="13.8"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row>
    <row r="837" spans="1:31" ht="13.8"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row>
    <row r="838" spans="1:31" ht="13.8"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row>
    <row r="839" spans="1:31" ht="13.8"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row>
    <row r="840" spans="1:31" ht="13.8"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row>
    <row r="841" spans="1:31" ht="13.8"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row>
    <row r="842" spans="1:31" ht="13.8"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row>
    <row r="843" spans="1:31" ht="13.8"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row>
    <row r="844" spans="1:31" ht="13.8"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row>
    <row r="845" spans="1:31" ht="13.8"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row>
    <row r="846" spans="1:31" ht="13.8"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row>
    <row r="847" spans="1:31" ht="13.8"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row>
    <row r="848" spans="1:31" ht="13.8"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row>
    <row r="849" spans="1:31" ht="13.8"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row>
    <row r="850" spans="1:31" ht="13.8"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row>
    <row r="851" spans="1:31" ht="13.8"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row>
    <row r="852" spans="1:31" ht="13.8"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row>
    <row r="853" spans="1:31" ht="13.8"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row>
    <row r="854" spans="1:31" ht="13.8"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row>
    <row r="855" spans="1:31" ht="13.8"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row>
    <row r="856" spans="1:31" ht="13.8"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row>
    <row r="857" spans="1:31" ht="13.8"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row>
    <row r="858" spans="1:31" ht="13.8"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row>
    <row r="859" spans="1:31" ht="13.8"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row>
    <row r="860" spans="1:31" ht="13.8"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row>
    <row r="861" spans="1:31" ht="13.8"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row>
    <row r="862" spans="1:31" ht="13.8"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row>
    <row r="863" spans="1:31" ht="13.8"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row>
    <row r="864" spans="1:31" ht="13.8"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row>
    <row r="865" spans="1:31" ht="13.8"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row>
    <row r="866" spans="1:31" ht="13.8"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row>
    <row r="867" spans="1:31" ht="13.8"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row>
    <row r="868" spans="1:31" ht="13.8"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row>
    <row r="869" spans="1:31" ht="13.8"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row>
    <row r="870" spans="1:31" ht="13.8"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row>
    <row r="871" spans="1:31" ht="13.8"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row>
    <row r="872" spans="1:31" ht="13.8"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row>
    <row r="873" spans="1:31" ht="13.8"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row>
    <row r="874" spans="1:31" ht="13.8"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row>
    <row r="875" spans="1:31" ht="13.8"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row>
    <row r="876" spans="1:31" ht="13.8" x14ac:dyDescent="0.3">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row>
    <row r="877" spans="1:31" ht="13.8" x14ac:dyDescent="0.3">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row>
    <row r="878" spans="1:31" ht="13.8" x14ac:dyDescent="0.3">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row>
    <row r="879" spans="1:31" ht="13.8" x14ac:dyDescent="0.3">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row>
    <row r="880" spans="1:31" ht="13.8" x14ac:dyDescent="0.3">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row>
    <row r="881" spans="1:31" ht="13.8" x14ac:dyDescent="0.3">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row>
    <row r="882" spans="1:31" ht="13.8" x14ac:dyDescent="0.3">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row>
    <row r="883" spans="1:31" ht="13.8" x14ac:dyDescent="0.3">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row>
    <row r="884" spans="1:31" ht="13.8" x14ac:dyDescent="0.3">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row>
    <row r="885" spans="1:31" ht="13.8" x14ac:dyDescent="0.3">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row>
    <row r="886" spans="1:31" ht="13.8" x14ac:dyDescent="0.3">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row>
    <row r="887" spans="1:31" ht="13.8" x14ac:dyDescent="0.3">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row>
    <row r="888" spans="1:31" ht="13.8" x14ac:dyDescent="0.3">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row>
    <row r="889" spans="1:31" ht="13.8" x14ac:dyDescent="0.3">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row>
    <row r="890" spans="1:31" ht="13.8" x14ac:dyDescent="0.3">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row>
    <row r="891" spans="1:31" ht="13.8" x14ac:dyDescent="0.3">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row>
    <row r="892" spans="1:31" ht="13.8" x14ac:dyDescent="0.3">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row>
    <row r="893" spans="1:31" ht="13.8" x14ac:dyDescent="0.3">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row>
    <row r="894" spans="1:31" ht="13.8" x14ac:dyDescent="0.3">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row>
    <row r="895" spans="1:31" ht="13.8" x14ac:dyDescent="0.3">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row>
    <row r="896" spans="1:31" ht="13.8" x14ac:dyDescent="0.3">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row>
    <row r="897" spans="1:31" ht="13.8" x14ac:dyDescent="0.3">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row>
    <row r="898" spans="1:31" ht="13.8" x14ac:dyDescent="0.3">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row>
    <row r="899" spans="1:31" ht="13.8" x14ac:dyDescent="0.3">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row>
    <row r="900" spans="1:31" ht="13.8" x14ac:dyDescent="0.3">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row>
    <row r="901" spans="1:31" ht="13.8" x14ac:dyDescent="0.3">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row>
    <row r="902" spans="1:31" ht="13.8" x14ac:dyDescent="0.3">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row>
    <row r="903" spans="1:31" ht="13.8" x14ac:dyDescent="0.3">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row>
    <row r="904" spans="1:31" ht="13.8" x14ac:dyDescent="0.3">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row>
    <row r="905" spans="1:31" ht="13.8" x14ac:dyDescent="0.3">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row>
    <row r="906" spans="1:31" ht="13.8" x14ac:dyDescent="0.3">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row>
    <row r="907" spans="1:31" ht="13.8" x14ac:dyDescent="0.3">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row>
    <row r="908" spans="1:31" ht="13.8" x14ac:dyDescent="0.3">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row>
    <row r="909" spans="1:31" ht="13.8" x14ac:dyDescent="0.3">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row>
    <row r="910" spans="1:31" ht="13.8" x14ac:dyDescent="0.3">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row>
    <row r="911" spans="1:31" ht="13.8" x14ac:dyDescent="0.3">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row>
    <row r="912" spans="1:31" ht="13.8" x14ac:dyDescent="0.3">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row>
    <row r="913" spans="1:31" ht="13.8" x14ac:dyDescent="0.3">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row>
    <row r="914" spans="1:31" ht="13.8" x14ac:dyDescent="0.3">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row>
    <row r="915" spans="1:31" ht="13.8" x14ac:dyDescent="0.3">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row>
    <row r="916" spans="1:31" ht="13.8" x14ac:dyDescent="0.3">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row>
    <row r="917" spans="1:31" ht="13.8" x14ac:dyDescent="0.3">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row>
    <row r="918" spans="1:31" ht="13.8" x14ac:dyDescent="0.3">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row>
    <row r="919" spans="1:31" ht="13.8" x14ac:dyDescent="0.3">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row>
    <row r="920" spans="1:31" ht="13.8" x14ac:dyDescent="0.3">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row>
    <row r="921" spans="1:31" ht="13.8" x14ac:dyDescent="0.3">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row>
    <row r="922" spans="1:31" ht="13.8" x14ac:dyDescent="0.3">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row>
    <row r="923" spans="1:31" ht="13.8" x14ac:dyDescent="0.3">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row>
    <row r="924" spans="1:31" ht="13.8" x14ac:dyDescent="0.3">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row>
    <row r="925" spans="1:31" ht="13.8" x14ac:dyDescent="0.3">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row>
    <row r="926" spans="1:31" ht="13.8" x14ac:dyDescent="0.3">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row>
    <row r="927" spans="1:31" ht="13.8" x14ac:dyDescent="0.3">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row>
    <row r="928" spans="1:31" ht="13.8" x14ac:dyDescent="0.3">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row>
    <row r="929" spans="1:31" ht="13.8" x14ac:dyDescent="0.3">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row>
    <row r="930" spans="1:31" ht="13.8" x14ac:dyDescent="0.3">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row>
    <row r="931" spans="1:31" ht="13.8" x14ac:dyDescent="0.3">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row>
    <row r="932" spans="1:31" ht="13.8" x14ac:dyDescent="0.3">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row>
    <row r="933" spans="1:31" ht="13.8" x14ac:dyDescent="0.3">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row>
    <row r="934" spans="1:31" ht="13.8" x14ac:dyDescent="0.3">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row>
    <row r="935" spans="1:31" ht="13.8" x14ac:dyDescent="0.3">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row>
    <row r="936" spans="1:31" ht="13.8" x14ac:dyDescent="0.3">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row>
    <row r="937" spans="1:31" ht="13.8" x14ac:dyDescent="0.3">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row>
    <row r="938" spans="1:31" ht="13.8" x14ac:dyDescent="0.3">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row>
    <row r="939" spans="1:31" ht="13.8" x14ac:dyDescent="0.3">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row>
    <row r="940" spans="1:31" ht="13.8" x14ac:dyDescent="0.3">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row>
    <row r="941" spans="1:31" ht="13.8" x14ac:dyDescent="0.3">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row>
    <row r="942" spans="1:31" ht="13.8" x14ac:dyDescent="0.3">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row>
    <row r="943" spans="1:31" ht="13.8" x14ac:dyDescent="0.3">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row>
    <row r="944" spans="1:31" ht="13.8" x14ac:dyDescent="0.3">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row>
    <row r="945" spans="1:31" ht="13.8" x14ac:dyDescent="0.3">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row>
    <row r="946" spans="1:31" ht="13.8" x14ac:dyDescent="0.3">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row>
    <row r="947" spans="1:31" ht="13.8" x14ac:dyDescent="0.3">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row>
    <row r="948" spans="1:31" ht="13.8" x14ac:dyDescent="0.3">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row>
    <row r="949" spans="1:31" ht="13.8" x14ac:dyDescent="0.3">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row>
    <row r="950" spans="1:31" ht="13.8" x14ac:dyDescent="0.3">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row>
    <row r="951" spans="1:31" ht="13.8" x14ac:dyDescent="0.3">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row>
    <row r="952" spans="1:31" ht="13.8" x14ac:dyDescent="0.3">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row>
    <row r="953" spans="1:31" ht="13.8" x14ac:dyDescent="0.3">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row>
    <row r="954" spans="1:31" ht="13.8" x14ac:dyDescent="0.3">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row>
    <row r="955" spans="1:31" ht="13.8" x14ac:dyDescent="0.3">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row>
    <row r="956" spans="1:31" ht="13.8" x14ac:dyDescent="0.3">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row>
    <row r="957" spans="1:31" ht="13.8" x14ac:dyDescent="0.3">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row>
    <row r="958" spans="1:31" ht="13.8" x14ac:dyDescent="0.3">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row>
    <row r="959" spans="1:31" ht="13.8" x14ac:dyDescent="0.3">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row>
    <row r="960" spans="1:31" ht="13.8" x14ac:dyDescent="0.3">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row>
    <row r="961" spans="1:31" ht="13.8" x14ac:dyDescent="0.3">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row>
    <row r="962" spans="1:31" ht="13.8" x14ac:dyDescent="0.3">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row>
    <row r="963" spans="1:31" ht="13.8" x14ac:dyDescent="0.3">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row>
    <row r="964" spans="1:31" ht="13.8" x14ac:dyDescent="0.3">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row>
    <row r="965" spans="1:31" ht="13.8" x14ac:dyDescent="0.3">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row>
    <row r="966" spans="1:31" ht="13.8" x14ac:dyDescent="0.3">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row>
    <row r="967" spans="1:31" ht="13.8" x14ac:dyDescent="0.3">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row>
    <row r="968" spans="1:31" ht="13.8" x14ac:dyDescent="0.3">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row>
    <row r="969" spans="1:31" ht="13.8" x14ac:dyDescent="0.3">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row>
    <row r="970" spans="1:31" ht="13.8" x14ac:dyDescent="0.3">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row>
    <row r="971" spans="1:31" ht="13.8" x14ac:dyDescent="0.3">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row>
    <row r="972" spans="1:31" ht="13.8" x14ac:dyDescent="0.3">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row>
    <row r="973" spans="1:31" ht="13.8" x14ac:dyDescent="0.3">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row>
    <row r="974" spans="1:31" ht="13.8" x14ac:dyDescent="0.3">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row>
    <row r="975" spans="1:31" ht="13.8" x14ac:dyDescent="0.3">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row>
    <row r="976" spans="1:31" ht="13.8" x14ac:dyDescent="0.3">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row>
    <row r="977" spans="1:31" ht="13.8" x14ac:dyDescent="0.3">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row>
    <row r="978" spans="1:31" ht="13.8" x14ac:dyDescent="0.3">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row>
    <row r="979" spans="1:31" ht="13.8" x14ac:dyDescent="0.3">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row>
    <row r="980" spans="1:31" ht="13.8" x14ac:dyDescent="0.3">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row>
    <row r="981" spans="1:31" ht="13.8" x14ac:dyDescent="0.3">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row>
    <row r="982" spans="1:31" ht="13.8" x14ac:dyDescent="0.3">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row>
    <row r="983" spans="1:31" ht="13.8" x14ac:dyDescent="0.3">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row>
    <row r="984" spans="1:31" ht="13.8" x14ac:dyDescent="0.3">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row>
    <row r="985" spans="1:31" ht="13.8" x14ac:dyDescent="0.3">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row>
    <row r="986" spans="1:31" ht="13.8" x14ac:dyDescent="0.3">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row>
    <row r="987" spans="1:31" ht="13.8" x14ac:dyDescent="0.3">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row>
    <row r="988" spans="1:31" ht="13.8" x14ac:dyDescent="0.3">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row>
    <row r="989" spans="1:31" ht="13.8" x14ac:dyDescent="0.3">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row>
    <row r="990" spans="1:31" ht="13.8" x14ac:dyDescent="0.3">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row>
    <row r="991" spans="1:31" ht="13.8" x14ac:dyDescent="0.3">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row>
    <row r="992" spans="1:31" ht="13.8" x14ac:dyDescent="0.3">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row>
    <row r="993" spans="1:31" ht="13.8" x14ac:dyDescent="0.3">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row>
    <row r="994" spans="1:31" ht="13.8" x14ac:dyDescent="0.3">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row>
    <row r="995" spans="1:31" ht="13.8" x14ac:dyDescent="0.3">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row>
    <row r="996" spans="1:31" ht="13.8" x14ac:dyDescent="0.3">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row>
    <row r="997" spans="1:31" ht="13.8" x14ac:dyDescent="0.3">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row>
    <row r="998" spans="1:31" ht="13.8" x14ac:dyDescent="0.3">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row>
    <row r="999" spans="1:31" ht="13.8" x14ac:dyDescent="0.3">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row>
    <row r="1000" spans="1:31" ht="13.8" x14ac:dyDescent="0.3">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row>
  </sheetData>
  <mergeCells count="5">
    <mergeCell ref="B3:G3"/>
    <mergeCell ref="J3:O3"/>
    <mergeCell ref="R3:W3"/>
    <mergeCell ref="Z10:Z13"/>
    <mergeCell ref="AB15:AE15"/>
  </mergeCells>
  <conditionalFormatting sqref="AB10:AE13">
    <cfRule type="cellIs" dxfId="327" priority="1" operator="equal">
      <formula>2</formula>
    </cfRule>
  </conditionalFormatting>
  <conditionalFormatting sqref="AB10:AE13">
    <cfRule type="cellIs" dxfId="326" priority="2" operator="equal">
      <formula>3</formula>
    </cfRule>
  </conditionalFormatting>
  <conditionalFormatting sqref="AB10:AE13">
    <cfRule type="cellIs" dxfId="325" priority="3" operator="equal">
      <formula>4</formula>
    </cfRule>
  </conditionalFormatting>
  <conditionalFormatting sqref="AB10:AE13">
    <cfRule type="cellIs" dxfId="324" priority="4" operator="equal">
      <formula>1</formula>
    </cfRule>
  </conditionalFormatting>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891"/>
    <outlinePr summaryBelow="0" summaryRight="0"/>
  </sheetPr>
  <dimension ref="A1:AF1000"/>
  <sheetViews>
    <sheetView showGridLines="0" workbookViewId="0">
      <pane ySplit="12" topLeftCell="A13" activePane="bottomLeft" state="frozen"/>
      <selection activeCell="C83" sqref="C83"/>
      <selection pane="bottomLeft"/>
    </sheetView>
  </sheetViews>
  <sheetFormatPr baseColWidth="10" defaultColWidth="14.44140625" defaultRowHeight="15" customHeight="1" x14ac:dyDescent="0.3"/>
  <cols>
    <col min="1" max="1" width="7.88671875" customWidth="1"/>
    <col min="2" max="2" width="6" customWidth="1"/>
    <col min="3" max="3" width="4.33203125" customWidth="1"/>
    <col min="4" max="4" width="9.33203125" customWidth="1"/>
    <col min="5" max="5" width="3.44140625" customWidth="1"/>
    <col min="6" max="6" width="53.6640625" customWidth="1"/>
    <col min="7" max="31" width="11" customWidth="1"/>
    <col min="32" max="32" width="34.44140625" customWidth="1"/>
  </cols>
  <sheetData>
    <row r="1" spans="1:32" ht="0.75" customHeight="1" x14ac:dyDescent="0.3">
      <c r="A1" s="145"/>
      <c r="B1" s="146"/>
      <c r="C1" s="147"/>
      <c r="D1" s="147"/>
      <c r="E1" s="148"/>
      <c r="F1" s="149"/>
      <c r="G1" s="149"/>
      <c r="H1" s="149"/>
      <c r="I1" s="149"/>
      <c r="J1" s="149"/>
      <c r="K1" s="149"/>
      <c r="L1" s="149"/>
      <c r="M1" s="149"/>
      <c r="N1" s="149"/>
      <c r="O1" s="149"/>
      <c r="P1" s="149"/>
      <c r="Q1" s="149"/>
      <c r="R1" s="149"/>
      <c r="S1" s="149"/>
      <c r="T1" s="149"/>
      <c r="U1" s="150"/>
      <c r="V1" s="150"/>
      <c r="W1" s="150"/>
      <c r="X1" s="150"/>
      <c r="Y1" s="150"/>
      <c r="Z1" s="149"/>
      <c r="AA1" s="149"/>
      <c r="AB1" s="149"/>
      <c r="AC1" s="149"/>
      <c r="AD1" s="149"/>
      <c r="AE1" s="149"/>
      <c r="AF1" s="149"/>
    </row>
    <row r="2" spans="1:32" ht="26.25" customHeight="1" x14ac:dyDescent="0.3">
      <c r="A2" s="374" t="s">
        <v>146</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row>
    <row r="3" spans="1:32" ht="50.4" x14ac:dyDescent="0.3">
      <c r="A3" s="375" t="s">
        <v>67</v>
      </c>
      <c r="B3" s="376" t="s">
        <v>147</v>
      </c>
      <c r="C3" s="377" t="s">
        <v>148</v>
      </c>
      <c r="D3" s="377" t="s">
        <v>149</v>
      </c>
      <c r="E3" s="378" t="s">
        <v>150</v>
      </c>
      <c r="F3" s="151" t="s">
        <v>151</v>
      </c>
      <c r="G3" s="151" t="str">
        <f>Echantillon!$C13</f>
        <v xml:space="preserve">Accueil </v>
      </c>
      <c r="H3" s="151" t="str">
        <f>Echantillon!$C14</f>
        <v xml:space="preserve">Plan du site </v>
      </c>
      <c r="I3" s="151" t="str">
        <f>Echantillon!$C15</f>
        <v xml:space="preserve">Musique </v>
      </c>
      <c r="J3" s="151" t="str">
        <f>Echantillon!$C16</f>
        <v xml:space="preserve">Parcours du musicien </v>
      </c>
      <c r="K3" s="151" t="str">
        <f>Echantillon!$C17</f>
        <v xml:space="preserve">Enseignants </v>
      </c>
      <c r="L3" s="151" t="str">
        <f>Echantillon!$C18</f>
        <v xml:space="preserve">Agenda </v>
      </c>
      <c r="M3" s="151" t="str">
        <f>Echantillon!$C19</f>
        <v xml:space="preserve">Détail d'un évènement </v>
      </c>
      <c r="N3" s="151" t="str">
        <f>Echantillon!$C20</f>
        <v xml:space="preserve">Actualité </v>
      </c>
      <c r="O3" s="151" t="str">
        <f>Echantillon!$C21</f>
        <v>Détail d'une actu</v>
      </c>
      <c r="P3" s="151" t="str">
        <f>Echantillon!$C22</f>
        <v xml:space="preserve">Contactez-nous </v>
      </c>
      <c r="Q3" s="151" t="str">
        <f>Echantillon!$C23</f>
        <v xml:space="preserve">Réseau des écoles </v>
      </c>
      <c r="R3" s="151" t="str">
        <f>Echantillon!$C24</f>
        <v xml:space="preserve">Ressources documentaires </v>
      </c>
      <c r="S3" s="151" t="str">
        <f>Echantillon!$C25</f>
        <v xml:space="preserve">Accessibilité </v>
      </c>
      <c r="T3" s="151" t="str">
        <f>Echantillon!$C26</f>
        <v xml:space="preserve">Mentions légales </v>
      </c>
      <c r="U3" s="151">
        <f>Echantillon!$C27</f>
        <v>0</v>
      </c>
      <c r="V3" s="151">
        <f>Echantillon!$C28</f>
        <v>0</v>
      </c>
      <c r="W3" s="151">
        <f>Echantillon!$C29</f>
        <v>0</v>
      </c>
      <c r="X3" s="151">
        <f>Echantillon!$C30</f>
        <v>0</v>
      </c>
      <c r="Y3" s="151">
        <f>Echantillon!$C31</f>
        <v>0</v>
      </c>
      <c r="Z3" s="151">
        <f>Echantillon!$C32</f>
        <v>0</v>
      </c>
      <c r="AA3" s="151">
        <f>Echantillon!$C33</f>
        <v>0</v>
      </c>
      <c r="AB3" s="151">
        <f>Echantillon!$C34</f>
        <v>0</v>
      </c>
      <c r="AC3" s="151">
        <f>Echantillon!$C35</f>
        <v>0</v>
      </c>
      <c r="AD3" s="151">
        <f>Echantillon!$C36</f>
        <v>0</v>
      </c>
      <c r="AE3" s="151">
        <f>Echantillon!$C37</f>
        <v>0</v>
      </c>
      <c r="AF3" s="380" t="s">
        <v>152</v>
      </c>
    </row>
    <row r="4" spans="1:32" ht="13.8" x14ac:dyDescent="0.3">
      <c r="A4" s="333"/>
      <c r="B4" s="333"/>
      <c r="C4" s="333"/>
      <c r="D4" s="333"/>
      <c r="E4" s="379"/>
      <c r="F4" s="152" t="s">
        <v>153</v>
      </c>
      <c r="G4" s="153">
        <f t="shared" ref="G4:AE4" si="0">COUNTIF(G13:G118,"c")</f>
        <v>46</v>
      </c>
      <c r="H4" s="153">
        <f t="shared" si="0"/>
        <v>36</v>
      </c>
      <c r="I4" s="153">
        <f t="shared" si="0"/>
        <v>38</v>
      </c>
      <c r="J4" s="153">
        <f t="shared" si="0"/>
        <v>39</v>
      </c>
      <c r="K4" s="153">
        <f t="shared" si="0"/>
        <v>40</v>
      </c>
      <c r="L4" s="153">
        <f t="shared" si="0"/>
        <v>39</v>
      </c>
      <c r="M4" s="153">
        <f t="shared" si="0"/>
        <v>39</v>
      </c>
      <c r="N4" s="153">
        <f t="shared" si="0"/>
        <v>37</v>
      </c>
      <c r="O4" s="153">
        <f t="shared" si="0"/>
        <v>44</v>
      </c>
      <c r="P4" s="153">
        <f t="shared" si="0"/>
        <v>49</v>
      </c>
      <c r="Q4" s="153">
        <f t="shared" si="0"/>
        <v>39</v>
      </c>
      <c r="R4" s="153">
        <f t="shared" si="0"/>
        <v>39</v>
      </c>
      <c r="S4" s="153">
        <f t="shared" si="0"/>
        <v>31</v>
      </c>
      <c r="T4" s="153">
        <f t="shared" si="0"/>
        <v>36</v>
      </c>
      <c r="U4" s="153">
        <f t="shared" si="0"/>
        <v>0</v>
      </c>
      <c r="V4" s="153">
        <f t="shared" si="0"/>
        <v>0</v>
      </c>
      <c r="W4" s="153">
        <f t="shared" si="0"/>
        <v>0</v>
      </c>
      <c r="X4" s="153">
        <f t="shared" si="0"/>
        <v>0</v>
      </c>
      <c r="Y4" s="153">
        <f t="shared" si="0"/>
        <v>0</v>
      </c>
      <c r="Z4" s="153">
        <f t="shared" si="0"/>
        <v>0</v>
      </c>
      <c r="AA4" s="153">
        <f t="shared" si="0"/>
        <v>0</v>
      </c>
      <c r="AB4" s="153">
        <f t="shared" si="0"/>
        <v>0</v>
      </c>
      <c r="AC4" s="153">
        <f t="shared" si="0"/>
        <v>0</v>
      </c>
      <c r="AD4" s="153">
        <f t="shared" si="0"/>
        <v>0</v>
      </c>
      <c r="AE4" s="153">
        <f t="shared" si="0"/>
        <v>0</v>
      </c>
      <c r="AF4" s="381"/>
    </row>
    <row r="5" spans="1:32" ht="13.8" x14ac:dyDescent="0.3">
      <c r="A5" s="333"/>
      <c r="B5" s="333"/>
      <c r="C5" s="333"/>
      <c r="D5" s="333"/>
      <c r="E5" s="379"/>
      <c r="F5" s="152" t="s">
        <v>154</v>
      </c>
      <c r="G5" s="153">
        <f t="shared" ref="G5:AE5" si="1">COUNTIF(G13:G118,"nc")</f>
        <v>0</v>
      </c>
      <c r="H5" s="153">
        <f t="shared" si="1"/>
        <v>0</v>
      </c>
      <c r="I5" s="153">
        <f t="shared" si="1"/>
        <v>0</v>
      </c>
      <c r="J5" s="153">
        <f t="shared" si="1"/>
        <v>0</v>
      </c>
      <c r="K5" s="153">
        <f t="shared" si="1"/>
        <v>0</v>
      </c>
      <c r="L5" s="153">
        <f t="shared" si="1"/>
        <v>0</v>
      </c>
      <c r="M5" s="153">
        <f t="shared" si="1"/>
        <v>0</v>
      </c>
      <c r="N5" s="153">
        <f t="shared" si="1"/>
        <v>0</v>
      </c>
      <c r="O5" s="153">
        <f t="shared" si="1"/>
        <v>0</v>
      </c>
      <c r="P5" s="153">
        <f t="shared" si="1"/>
        <v>0</v>
      </c>
      <c r="Q5" s="153">
        <f t="shared" si="1"/>
        <v>0</v>
      </c>
      <c r="R5" s="153">
        <f t="shared" si="1"/>
        <v>0</v>
      </c>
      <c r="S5" s="153">
        <f t="shared" si="1"/>
        <v>0</v>
      </c>
      <c r="T5" s="153">
        <f t="shared" si="1"/>
        <v>0</v>
      </c>
      <c r="U5" s="153">
        <f t="shared" si="1"/>
        <v>0</v>
      </c>
      <c r="V5" s="153">
        <f t="shared" si="1"/>
        <v>0</v>
      </c>
      <c r="W5" s="153">
        <f t="shared" si="1"/>
        <v>0</v>
      </c>
      <c r="X5" s="153">
        <f t="shared" si="1"/>
        <v>0</v>
      </c>
      <c r="Y5" s="153">
        <f t="shared" si="1"/>
        <v>0</v>
      </c>
      <c r="Z5" s="153">
        <f t="shared" si="1"/>
        <v>0</v>
      </c>
      <c r="AA5" s="153">
        <f t="shared" si="1"/>
        <v>0</v>
      </c>
      <c r="AB5" s="153">
        <f t="shared" si="1"/>
        <v>0</v>
      </c>
      <c r="AC5" s="153">
        <f t="shared" si="1"/>
        <v>0</v>
      </c>
      <c r="AD5" s="153">
        <f t="shared" si="1"/>
        <v>0</v>
      </c>
      <c r="AE5" s="153">
        <f t="shared" si="1"/>
        <v>0</v>
      </c>
      <c r="AF5" s="381"/>
    </row>
    <row r="6" spans="1:32" ht="13.8" x14ac:dyDescent="0.3">
      <c r="A6" s="333"/>
      <c r="B6" s="333"/>
      <c r="C6" s="333"/>
      <c r="D6" s="333"/>
      <c r="E6" s="379"/>
      <c r="F6" s="152" t="s">
        <v>155</v>
      </c>
      <c r="G6" s="153">
        <f t="shared" ref="G6:AE6" si="2">COUNTIF(G13:G118,"na")</f>
        <v>60</v>
      </c>
      <c r="H6" s="153">
        <f t="shared" si="2"/>
        <v>70</v>
      </c>
      <c r="I6" s="153">
        <f t="shared" si="2"/>
        <v>68</v>
      </c>
      <c r="J6" s="153">
        <f t="shared" si="2"/>
        <v>67</v>
      </c>
      <c r="K6" s="153">
        <f t="shared" si="2"/>
        <v>66</v>
      </c>
      <c r="L6" s="153">
        <f t="shared" si="2"/>
        <v>67</v>
      </c>
      <c r="M6" s="153">
        <f t="shared" si="2"/>
        <v>67</v>
      </c>
      <c r="N6" s="153">
        <f t="shared" si="2"/>
        <v>69</v>
      </c>
      <c r="O6" s="153">
        <f t="shared" si="2"/>
        <v>62</v>
      </c>
      <c r="P6" s="153">
        <f t="shared" si="2"/>
        <v>57</v>
      </c>
      <c r="Q6" s="153">
        <f t="shared" si="2"/>
        <v>67</v>
      </c>
      <c r="R6" s="153">
        <f t="shared" si="2"/>
        <v>67</v>
      </c>
      <c r="S6" s="153">
        <f t="shared" si="2"/>
        <v>75</v>
      </c>
      <c r="T6" s="153">
        <f t="shared" si="2"/>
        <v>70</v>
      </c>
      <c r="U6" s="153">
        <f t="shared" si="2"/>
        <v>0</v>
      </c>
      <c r="V6" s="153">
        <f t="shared" si="2"/>
        <v>0</v>
      </c>
      <c r="W6" s="153">
        <f t="shared" si="2"/>
        <v>0</v>
      </c>
      <c r="X6" s="153">
        <f t="shared" si="2"/>
        <v>0</v>
      </c>
      <c r="Y6" s="153">
        <f t="shared" si="2"/>
        <v>0</v>
      </c>
      <c r="Z6" s="153">
        <f t="shared" si="2"/>
        <v>0</v>
      </c>
      <c r="AA6" s="153">
        <f t="shared" si="2"/>
        <v>0</v>
      </c>
      <c r="AB6" s="153">
        <f t="shared" si="2"/>
        <v>0</v>
      </c>
      <c r="AC6" s="153">
        <f t="shared" si="2"/>
        <v>0</v>
      </c>
      <c r="AD6" s="153">
        <f t="shared" si="2"/>
        <v>0</v>
      </c>
      <c r="AE6" s="153">
        <f t="shared" si="2"/>
        <v>0</v>
      </c>
      <c r="AF6" s="381"/>
    </row>
    <row r="7" spans="1:32" ht="13.8" x14ac:dyDescent="0.3">
      <c r="A7" s="333"/>
      <c r="B7" s="333"/>
      <c r="C7" s="333"/>
      <c r="D7" s="333"/>
      <c r="E7" s="379"/>
      <c r="F7" s="152" t="s">
        <v>156</v>
      </c>
      <c r="G7" s="153">
        <f t="shared" ref="G7:AE7" si="3">COUNTIF(G13:G118,"nt")</f>
        <v>0</v>
      </c>
      <c r="H7" s="153">
        <f t="shared" si="3"/>
        <v>0</v>
      </c>
      <c r="I7" s="153">
        <f t="shared" si="3"/>
        <v>0</v>
      </c>
      <c r="J7" s="153">
        <f t="shared" si="3"/>
        <v>0</v>
      </c>
      <c r="K7" s="153">
        <f t="shared" si="3"/>
        <v>0</v>
      </c>
      <c r="L7" s="153">
        <f t="shared" si="3"/>
        <v>0</v>
      </c>
      <c r="M7" s="153">
        <f t="shared" si="3"/>
        <v>0</v>
      </c>
      <c r="N7" s="153">
        <f t="shared" si="3"/>
        <v>0</v>
      </c>
      <c r="O7" s="153">
        <f t="shared" si="3"/>
        <v>0</v>
      </c>
      <c r="P7" s="153">
        <f t="shared" si="3"/>
        <v>0</v>
      </c>
      <c r="Q7" s="153">
        <f t="shared" si="3"/>
        <v>0</v>
      </c>
      <c r="R7" s="153">
        <f t="shared" si="3"/>
        <v>0</v>
      </c>
      <c r="S7" s="153">
        <f t="shared" si="3"/>
        <v>0</v>
      </c>
      <c r="T7" s="153">
        <f t="shared" si="3"/>
        <v>0</v>
      </c>
      <c r="U7" s="153">
        <f t="shared" si="3"/>
        <v>106</v>
      </c>
      <c r="V7" s="153">
        <f t="shared" si="3"/>
        <v>106</v>
      </c>
      <c r="W7" s="153">
        <f t="shared" si="3"/>
        <v>106</v>
      </c>
      <c r="X7" s="153">
        <f t="shared" si="3"/>
        <v>106</v>
      </c>
      <c r="Y7" s="153">
        <f t="shared" si="3"/>
        <v>106</v>
      </c>
      <c r="Z7" s="153">
        <f t="shared" si="3"/>
        <v>106</v>
      </c>
      <c r="AA7" s="153">
        <f t="shared" si="3"/>
        <v>106</v>
      </c>
      <c r="AB7" s="153">
        <f t="shared" si="3"/>
        <v>106</v>
      </c>
      <c r="AC7" s="153">
        <f t="shared" si="3"/>
        <v>106</v>
      </c>
      <c r="AD7" s="153">
        <f t="shared" si="3"/>
        <v>106</v>
      </c>
      <c r="AE7" s="153">
        <f t="shared" si="3"/>
        <v>106</v>
      </c>
      <c r="AF7" s="381"/>
    </row>
    <row r="8" spans="1:32" ht="13.8" x14ac:dyDescent="0.3">
      <c r="A8" s="333"/>
      <c r="B8" s="333"/>
      <c r="C8" s="333"/>
      <c r="D8" s="333"/>
      <c r="E8" s="379"/>
      <c r="F8" s="152" t="s">
        <v>157</v>
      </c>
      <c r="G8" s="154">
        <f>'P01'!$T$5</f>
        <v>1</v>
      </c>
      <c r="H8" s="154">
        <f>'P02'!$T$5</f>
        <v>1</v>
      </c>
      <c r="I8" s="154">
        <f>'P03'!$T$5</f>
        <v>1</v>
      </c>
      <c r="J8" s="154">
        <f>'P04'!$T$5</f>
        <v>1</v>
      </c>
      <c r="K8" s="154">
        <f>'P05'!$T$5</f>
        <v>1</v>
      </c>
      <c r="L8" s="154">
        <f>'P06'!$T$5</f>
        <v>1</v>
      </c>
      <c r="M8" s="154">
        <f>'P07'!$T$5</f>
        <v>1</v>
      </c>
      <c r="N8" s="154">
        <f>'P08'!$T$5</f>
        <v>1</v>
      </c>
      <c r="O8" s="154">
        <f>'P09'!$T$5</f>
        <v>1</v>
      </c>
      <c r="P8" s="154">
        <f>'P10'!$T$5</f>
        <v>1</v>
      </c>
      <c r="Q8" s="154">
        <f>'P11'!$T$5</f>
        <v>1</v>
      </c>
      <c r="R8" s="154">
        <f>'P12'!$T$5</f>
        <v>1</v>
      </c>
      <c r="S8" s="154">
        <f>'P13'!$T$5</f>
        <v>1</v>
      </c>
      <c r="T8" s="154">
        <f>'P14'!$T$5</f>
        <v>1</v>
      </c>
      <c r="U8" s="154" t="str">
        <f>'P15'!$T$5</f>
        <v>-</v>
      </c>
      <c r="V8" s="154" t="str">
        <f>'P16'!$U$5</f>
        <v>-</v>
      </c>
      <c r="W8" s="154" t="str">
        <f>'P17'!$T$5</f>
        <v>-</v>
      </c>
      <c r="X8" s="154" t="str">
        <f>'P18'!$T$5</f>
        <v>-</v>
      </c>
      <c r="Y8" s="154" t="str">
        <f>'P19'!$T$5</f>
        <v>-</v>
      </c>
      <c r="Z8" s="154" t="str">
        <f>'P20'!$T$5</f>
        <v>-</v>
      </c>
      <c r="AA8" s="154" t="str">
        <f>'P21'!$T$5</f>
        <v>-</v>
      </c>
      <c r="AB8" s="154" t="str">
        <f>'P22'!$T$5</f>
        <v>-</v>
      </c>
      <c r="AC8" s="154" t="str">
        <f>'P23'!$T$5</f>
        <v>-</v>
      </c>
      <c r="AD8" s="154" t="str">
        <f>'P24'!$T$5</f>
        <v>-</v>
      </c>
      <c r="AE8" s="154" t="str">
        <f>'P25'!$T$5</f>
        <v>-</v>
      </c>
      <c r="AF8" s="381"/>
    </row>
    <row r="9" spans="1:32" ht="13.8" x14ac:dyDescent="0.3">
      <c r="A9" s="333"/>
      <c r="B9" s="333"/>
      <c r="C9" s="333"/>
      <c r="D9" s="333"/>
      <c r="E9" s="379"/>
      <c r="F9" s="152" t="s">
        <v>158</v>
      </c>
      <c r="G9" s="154">
        <f>'P01'!$T$6</f>
        <v>1</v>
      </c>
      <c r="H9" s="154">
        <f>'P02'!$T$6</f>
        <v>1</v>
      </c>
      <c r="I9" s="154">
        <f>'P03'!$T$6</f>
        <v>1</v>
      </c>
      <c r="J9" s="154">
        <f>'P04'!$T$6</f>
        <v>1</v>
      </c>
      <c r="K9" s="154">
        <f>'P05'!$T$6</f>
        <v>1</v>
      </c>
      <c r="L9" s="154">
        <f>'P06'!$T$6</f>
        <v>1</v>
      </c>
      <c r="M9" s="154">
        <f>'P07'!$T$6</f>
        <v>1</v>
      </c>
      <c r="N9" s="154">
        <f>'P08'!$T$6</f>
        <v>1</v>
      </c>
      <c r="O9" s="154">
        <f>'P09'!$T$6</f>
        <v>1</v>
      </c>
      <c r="P9" s="154">
        <f>'P10'!$T$6</f>
        <v>1</v>
      </c>
      <c r="Q9" s="154">
        <f>'P11'!$T$6</f>
        <v>1</v>
      </c>
      <c r="R9" s="154">
        <f>'P12'!$T$6</f>
        <v>1</v>
      </c>
      <c r="S9" s="154">
        <f>'P13'!$T$6</f>
        <v>1</v>
      </c>
      <c r="T9" s="154">
        <f>'P14'!$T$6</f>
        <v>1</v>
      </c>
      <c r="U9" s="154" t="str">
        <f>'P15'!$T$6</f>
        <v>-</v>
      </c>
      <c r="V9" s="154" t="str">
        <f>'P16'!$U$6</f>
        <v>-</v>
      </c>
      <c r="W9" s="154" t="str">
        <f>'P17'!$T$6</f>
        <v>-</v>
      </c>
      <c r="X9" s="154" t="str">
        <f>'P18'!$T$6</f>
        <v>-</v>
      </c>
      <c r="Y9" s="154" t="str">
        <f>'P19'!$T$6</f>
        <v>-</v>
      </c>
      <c r="Z9" s="154" t="str">
        <f>'P20'!$T$6</f>
        <v>-</v>
      </c>
      <c r="AA9" s="154" t="str">
        <f>'P21'!$T$6</f>
        <v>-</v>
      </c>
      <c r="AB9" s="154" t="str">
        <f>'P22'!$T$6</f>
        <v>-</v>
      </c>
      <c r="AC9" s="154" t="str">
        <f>'P23'!$T$6</f>
        <v>-</v>
      </c>
      <c r="AD9" s="154" t="str">
        <f>'P24'!$T$6</f>
        <v>-</v>
      </c>
      <c r="AE9" s="154" t="str">
        <f>'P25'!$T$6</f>
        <v>-</v>
      </c>
      <c r="AF9" s="381"/>
    </row>
    <row r="10" spans="1:32" ht="13.8" x14ac:dyDescent="0.3">
      <c r="A10" s="333"/>
      <c r="B10" s="333"/>
      <c r="C10" s="333"/>
      <c r="D10" s="333"/>
      <c r="E10" s="379"/>
      <c r="F10" s="152" t="s">
        <v>159</v>
      </c>
      <c r="G10" s="154" t="str">
        <f>'P01'!$T$7</f>
        <v>-</v>
      </c>
      <c r="H10" s="154" t="str">
        <f>'P02'!$T$7</f>
        <v>-</v>
      </c>
      <c r="I10" s="154" t="str">
        <f>'P03'!$T$7</f>
        <v>-</v>
      </c>
      <c r="J10" s="154" t="str">
        <f>'P04'!$T$7</f>
        <v>-</v>
      </c>
      <c r="K10" s="154" t="str">
        <f>'P05'!$T$7</f>
        <v>-</v>
      </c>
      <c r="L10" s="154" t="str">
        <f>'P06'!$T$7</f>
        <v>-</v>
      </c>
      <c r="M10" s="154" t="str">
        <f>'P07'!$T$7</f>
        <v>-</v>
      </c>
      <c r="N10" s="154" t="str">
        <f>'P08'!$T$7</f>
        <v>-</v>
      </c>
      <c r="O10" s="154" t="str">
        <f>'P09'!$T$7</f>
        <v>-</v>
      </c>
      <c r="P10" s="154" t="str">
        <f>'P10'!$T$7</f>
        <v>-</v>
      </c>
      <c r="Q10" s="154" t="str">
        <f>'P11'!$T$7</f>
        <v>-</v>
      </c>
      <c r="R10" s="154" t="str">
        <f>'P12'!$T$7</f>
        <v>-</v>
      </c>
      <c r="S10" s="154" t="str">
        <f>'P13'!$T$7</f>
        <v>-</v>
      </c>
      <c r="T10" s="154" t="str">
        <f>'P14'!$T$7</f>
        <v>-</v>
      </c>
      <c r="U10" s="154" t="str">
        <f>'P15'!$T$7</f>
        <v>-</v>
      </c>
      <c r="V10" s="154" t="str">
        <f>'P16'!$U$7</f>
        <v>-</v>
      </c>
      <c r="W10" s="154" t="str">
        <f>'P17'!$T$7</f>
        <v>-</v>
      </c>
      <c r="X10" s="154" t="str">
        <f>'P18'!$T$7</f>
        <v>-</v>
      </c>
      <c r="Y10" s="154" t="str">
        <f>'P19'!$T$7</f>
        <v>-</v>
      </c>
      <c r="Z10" s="154" t="str">
        <f>'P20'!$T$7</f>
        <v>-</v>
      </c>
      <c r="AA10" s="154" t="str">
        <f>'P21'!$T$7</f>
        <v>-</v>
      </c>
      <c r="AB10" s="154" t="str">
        <f>'P22'!$T$7</f>
        <v>-</v>
      </c>
      <c r="AC10" s="154" t="str">
        <f>'P23'!$T$7</f>
        <v>-</v>
      </c>
      <c r="AD10" s="154" t="str">
        <f>'P24'!$T$7</f>
        <v>-</v>
      </c>
      <c r="AE10" s="154" t="str">
        <f>'P25'!$T$7</f>
        <v>-</v>
      </c>
      <c r="AF10" s="381"/>
    </row>
    <row r="11" spans="1:32" ht="19.5" customHeight="1" x14ac:dyDescent="0.3">
      <c r="A11" s="333"/>
      <c r="B11" s="333"/>
      <c r="C11" s="333"/>
      <c r="D11" s="333"/>
      <c r="E11" s="379"/>
      <c r="F11" s="152" t="s">
        <v>160</v>
      </c>
      <c r="G11" s="154" t="str">
        <f>'P01'!$U$7</f>
        <v>-</v>
      </c>
      <c r="H11" s="154" t="str">
        <f>'P02'!$U$7</f>
        <v>-</v>
      </c>
      <c r="I11" s="154" t="str">
        <f>'P03'!$U$7</f>
        <v>-</v>
      </c>
      <c r="J11" s="154" t="str">
        <f>'P04'!$U$7</f>
        <v>-</v>
      </c>
      <c r="K11" s="154" t="str">
        <f>'P05'!$U$7</f>
        <v>-</v>
      </c>
      <c r="L11" s="154" t="str">
        <f>'P06'!$U$7</f>
        <v>-</v>
      </c>
      <c r="M11" s="154" t="str">
        <f>'P07'!$U$7</f>
        <v>-</v>
      </c>
      <c r="N11" s="154" t="str">
        <f>'P08'!$U$7</f>
        <v>-</v>
      </c>
      <c r="O11" s="154" t="str">
        <f>'P09'!$U$7</f>
        <v>-</v>
      </c>
      <c r="P11" s="154" t="str">
        <f>'P10'!$U$7</f>
        <v>-</v>
      </c>
      <c r="Q11" s="154" t="str">
        <f>'P11'!$U$7</f>
        <v>-</v>
      </c>
      <c r="R11" s="154" t="str">
        <f>'P12'!$U$7</f>
        <v>-</v>
      </c>
      <c r="S11" s="154" t="str">
        <f>'P13'!$U$7</f>
        <v>-</v>
      </c>
      <c r="T11" s="154" t="str">
        <f>'P14'!$U$7</f>
        <v>-</v>
      </c>
      <c r="U11" s="154" t="str">
        <f>'P15'!$U$7</f>
        <v>-</v>
      </c>
      <c r="V11" s="154" t="e">
        <f>'P16'!$V$7</f>
        <v>#DIV/0!</v>
      </c>
      <c r="W11" s="154" t="str">
        <f>'P17'!$U$7</f>
        <v>-</v>
      </c>
      <c r="X11" s="154" t="str">
        <f>'P18'!$U$7</f>
        <v>-</v>
      </c>
      <c r="Y11" s="154" t="str">
        <f>'P19'!$U$7</f>
        <v>-</v>
      </c>
      <c r="Z11" s="154" t="str">
        <f>'P20'!$U$7</f>
        <v>-</v>
      </c>
      <c r="AA11" s="154" t="str">
        <f>'P21'!$U$7</f>
        <v>-</v>
      </c>
      <c r="AB11" s="154" t="str">
        <f>'P22'!$U$7</f>
        <v>-</v>
      </c>
      <c r="AC11" s="154" t="str">
        <f>'P23'!$U$7</f>
        <v>-</v>
      </c>
      <c r="AD11" s="154" t="str">
        <f>'P24'!$U$7</f>
        <v>-</v>
      </c>
      <c r="AE11" s="154" t="str">
        <f>'P25'!$U$7</f>
        <v>-</v>
      </c>
      <c r="AF11" s="382"/>
    </row>
    <row r="12" spans="1:32" ht="15.75" customHeight="1" x14ac:dyDescent="0.3">
      <c r="A12" s="155"/>
      <c r="B12" s="156"/>
      <c r="C12" s="157"/>
      <c r="D12" s="157"/>
      <c r="E12" s="158"/>
      <c r="F12" s="159"/>
      <c r="G12" s="160"/>
      <c r="H12" s="160"/>
      <c r="I12" s="160"/>
      <c r="J12" s="160"/>
      <c r="K12" s="160"/>
      <c r="L12" s="160"/>
      <c r="M12" s="160"/>
      <c r="N12" s="160"/>
      <c r="O12" s="160"/>
      <c r="P12" s="160"/>
      <c r="Q12" s="160"/>
      <c r="R12" s="160"/>
      <c r="S12" s="160"/>
      <c r="T12" s="160"/>
      <c r="U12" s="160"/>
      <c r="V12" s="160"/>
      <c r="W12" s="160"/>
      <c r="X12" s="160"/>
      <c r="Y12" s="160"/>
      <c r="Z12" s="161"/>
      <c r="AA12" s="161"/>
      <c r="AB12" s="161"/>
      <c r="AC12" s="161"/>
      <c r="AD12" s="161"/>
      <c r="AE12" s="161"/>
      <c r="AF12" s="162"/>
    </row>
    <row r="13" spans="1:32" ht="37.5" customHeight="1" x14ac:dyDescent="0.3">
      <c r="A13" s="370" t="s">
        <v>161</v>
      </c>
      <c r="B13" s="163" t="s">
        <v>162</v>
      </c>
      <c r="C13" s="164" t="s">
        <v>107</v>
      </c>
      <c r="D13" s="165" t="s">
        <v>163</v>
      </c>
      <c r="E13" s="166" t="s">
        <v>164</v>
      </c>
      <c r="F13" s="165" t="s">
        <v>165</v>
      </c>
      <c r="G13" s="167" t="str">
        <f>'P01'!F12</f>
        <v>c</v>
      </c>
      <c r="H13" s="168" t="str">
        <f>'P02'!F12</f>
        <v>na</v>
      </c>
      <c r="I13" s="168" t="str">
        <f>'P03'!F12</f>
        <v>na</v>
      </c>
      <c r="J13" s="168" t="str">
        <f>'P04'!F12</f>
        <v>na</v>
      </c>
      <c r="K13" s="168" t="str">
        <f>'P05'!F12</f>
        <v>na</v>
      </c>
      <c r="L13" s="168" t="str">
        <f>'P06'!F12</f>
        <v>na</v>
      </c>
      <c r="M13" s="168" t="str">
        <f>'P07'!F12</f>
        <v>na</v>
      </c>
      <c r="N13" s="168" t="str">
        <f>'P08'!F12</f>
        <v>na</v>
      </c>
      <c r="O13" s="168" t="str">
        <f>'P09'!F12</f>
        <v>c</v>
      </c>
      <c r="P13" s="168" t="str">
        <f>'P10'!F12</f>
        <v>na</v>
      </c>
      <c r="Q13" s="168" t="str">
        <f>'P11'!F12</f>
        <v>na</v>
      </c>
      <c r="R13" s="168" t="str">
        <f>'P12'!F12</f>
        <v>na</v>
      </c>
      <c r="S13" s="168" t="str">
        <f>'P13'!F12</f>
        <v>na</v>
      </c>
      <c r="T13" s="168" t="str">
        <f>'P14'!F12</f>
        <v>na</v>
      </c>
      <c r="U13" s="168" t="str">
        <f>'P15'!F12</f>
        <v>nt</v>
      </c>
      <c r="V13" s="168" t="str">
        <f>'P16'!F12</f>
        <v>nt</v>
      </c>
      <c r="W13" s="168" t="str">
        <f>'P17'!F12</f>
        <v>nt</v>
      </c>
      <c r="X13" s="168" t="str">
        <f>'P18'!F12</f>
        <v>nt</v>
      </c>
      <c r="Y13" s="168" t="str">
        <f>'P19'!F12</f>
        <v>nt</v>
      </c>
      <c r="Z13" s="169" t="str">
        <f>'P20'!F12</f>
        <v>nt</v>
      </c>
      <c r="AA13" s="170" t="str">
        <f>'P21'!F12</f>
        <v>nt</v>
      </c>
      <c r="AB13" s="170" t="str">
        <f>'P22'!F12</f>
        <v>nt</v>
      </c>
      <c r="AC13" s="170" t="str">
        <f>'P23'!F12</f>
        <v>nt</v>
      </c>
      <c r="AD13" s="170" t="str">
        <f>'P24'!F12</f>
        <v>nt</v>
      </c>
      <c r="AE13" s="170" t="str">
        <f>'P25'!F12</f>
        <v>nt</v>
      </c>
      <c r="AF13" s="171"/>
    </row>
    <row r="14" spans="1:32" ht="37.5" customHeight="1" x14ac:dyDescent="0.3">
      <c r="A14" s="371"/>
      <c r="B14" s="163" t="s">
        <v>166</v>
      </c>
      <c r="C14" s="164" t="s">
        <v>107</v>
      </c>
      <c r="D14" s="165" t="s">
        <v>167</v>
      </c>
      <c r="E14" s="166"/>
      <c r="F14" s="165" t="s">
        <v>168</v>
      </c>
      <c r="G14" s="167" t="str">
        <f>'P01'!F13</f>
        <v>c</v>
      </c>
      <c r="H14" s="167" t="str">
        <f>'P02'!F13</f>
        <v>na</v>
      </c>
      <c r="I14" s="167" t="str">
        <f>'P03'!F13</f>
        <v>na</v>
      </c>
      <c r="J14" s="167" t="str">
        <f>'P04'!F13</f>
        <v>na</v>
      </c>
      <c r="K14" s="167" t="str">
        <f>'P05'!F13</f>
        <v>c</v>
      </c>
      <c r="L14" s="167" t="str">
        <f>'P06'!F13</f>
        <v>na</v>
      </c>
      <c r="M14" s="167" t="str">
        <f>'P07'!F13</f>
        <v>na</v>
      </c>
      <c r="N14" s="167" t="str">
        <f>'P08'!F13</f>
        <v>na</v>
      </c>
      <c r="O14" s="167" t="str">
        <f>'P09'!F13</f>
        <v>c</v>
      </c>
      <c r="P14" s="172" t="str">
        <f>'P10'!F13</f>
        <v>na</v>
      </c>
      <c r="Q14" s="173" t="str">
        <f>'P11'!F13</f>
        <v>na</v>
      </c>
      <c r="R14" s="173" t="str">
        <f>'P12'!F13</f>
        <v>na</v>
      </c>
      <c r="S14" s="173" t="str">
        <f>'P13'!F13</f>
        <v>c</v>
      </c>
      <c r="T14" s="173" t="str">
        <f>'P14'!F13</f>
        <v>na</v>
      </c>
      <c r="U14" s="173" t="str">
        <f>'P15'!F13</f>
        <v>nt</v>
      </c>
      <c r="V14" s="174" t="str">
        <f>'P16'!F13</f>
        <v>nt</v>
      </c>
      <c r="W14" s="174" t="str">
        <f>'P17'!F13</f>
        <v>nt</v>
      </c>
      <c r="X14" s="174" t="str">
        <f>'P18'!F13</f>
        <v>nt</v>
      </c>
      <c r="Y14" s="174" t="str">
        <f>'P19'!F13</f>
        <v>nt</v>
      </c>
      <c r="Z14" s="169" t="str">
        <f>'P20'!F13</f>
        <v>nt</v>
      </c>
      <c r="AA14" s="170" t="str">
        <f>'P21'!F13</f>
        <v>nt</v>
      </c>
      <c r="AB14" s="170" t="str">
        <f>'P22'!F13</f>
        <v>nt</v>
      </c>
      <c r="AC14" s="170" t="str">
        <f>'P23'!F13</f>
        <v>nt</v>
      </c>
      <c r="AD14" s="170" t="str">
        <f>'P24'!F13</f>
        <v>nt</v>
      </c>
      <c r="AE14" s="170" t="str">
        <f>'P25'!F13</f>
        <v>nt</v>
      </c>
      <c r="AF14" s="171"/>
    </row>
    <row r="15" spans="1:32" ht="37.5" customHeight="1" x14ac:dyDescent="0.3">
      <c r="A15" s="371"/>
      <c r="B15" s="163" t="s">
        <v>169</v>
      </c>
      <c r="C15" s="164" t="s">
        <v>107</v>
      </c>
      <c r="D15" s="165" t="s">
        <v>167</v>
      </c>
      <c r="E15" s="166"/>
      <c r="F15" s="165" t="s">
        <v>170</v>
      </c>
      <c r="G15" s="167" t="str">
        <f>'P01'!F14</f>
        <v>c</v>
      </c>
      <c r="H15" s="167" t="str">
        <f>'P02'!F14</f>
        <v>na</v>
      </c>
      <c r="I15" s="167" t="str">
        <f>'P03'!F14</f>
        <v>na</v>
      </c>
      <c r="J15" s="167" t="str">
        <f>'P04'!F14</f>
        <v>na</v>
      </c>
      <c r="K15" s="167" t="str">
        <f>'P05'!F14</f>
        <v>na</v>
      </c>
      <c r="L15" s="167" t="str">
        <f>'P06'!F14</f>
        <v>na</v>
      </c>
      <c r="M15" s="167" t="str">
        <f>'P07'!F14</f>
        <v>na</v>
      </c>
      <c r="N15" s="167" t="str">
        <f>'P08'!F14</f>
        <v>na</v>
      </c>
      <c r="O15" s="167" t="str">
        <f>'P09'!F14</f>
        <v>c</v>
      </c>
      <c r="P15" s="172" t="str">
        <f>'P10'!F14</f>
        <v>na</v>
      </c>
      <c r="Q15" s="173" t="str">
        <f>'P11'!F14</f>
        <v>na</v>
      </c>
      <c r="R15" s="173" t="str">
        <f>'P12'!F14</f>
        <v>na</v>
      </c>
      <c r="S15" s="173" t="str">
        <f>'P13'!F14</f>
        <v>na</v>
      </c>
      <c r="T15" s="173" t="str">
        <f>'P14'!F14</f>
        <v>na</v>
      </c>
      <c r="U15" s="173" t="str">
        <f>'P15'!F14</f>
        <v>nt</v>
      </c>
      <c r="V15" s="174" t="str">
        <f>'P16'!F14</f>
        <v>nt</v>
      </c>
      <c r="W15" s="174" t="str">
        <f>'P17'!F14</f>
        <v>nt</v>
      </c>
      <c r="X15" s="174" t="str">
        <f>'P18'!F14</f>
        <v>nt</v>
      </c>
      <c r="Y15" s="174" t="str">
        <f>'P19'!F14</f>
        <v>nt</v>
      </c>
      <c r="Z15" s="169" t="str">
        <f>'P20'!F14</f>
        <v>nt</v>
      </c>
      <c r="AA15" s="170" t="str">
        <f>'P21'!F14</f>
        <v>nt</v>
      </c>
      <c r="AB15" s="170" t="str">
        <f>'P22'!F14</f>
        <v>nt</v>
      </c>
      <c r="AC15" s="170" t="str">
        <f>'P23'!F14</f>
        <v>nt</v>
      </c>
      <c r="AD15" s="170" t="str">
        <f>'P24'!F14</f>
        <v>nt</v>
      </c>
      <c r="AE15" s="170" t="str">
        <f>'P25'!F14</f>
        <v>nt</v>
      </c>
      <c r="AF15" s="171"/>
    </row>
    <row r="16" spans="1:32" ht="37.5" customHeight="1" x14ac:dyDescent="0.3">
      <c r="A16" s="371"/>
      <c r="B16" s="163" t="s">
        <v>171</v>
      </c>
      <c r="C16" s="164" t="s">
        <v>107</v>
      </c>
      <c r="D16" s="165" t="s">
        <v>163</v>
      </c>
      <c r="E16" s="166"/>
      <c r="F16" s="165" t="s">
        <v>172</v>
      </c>
      <c r="G16" s="167" t="str">
        <f>'P01'!F15</f>
        <v>na</v>
      </c>
      <c r="H16" s="167" t="str">
        <f>'P02'!F15</f>
        <v>na</v>
      </c>
      <c r="I16" s="167" t="str">
        <f>'P03'!F15</f>
        <v>na</v>
      </c>
      <c r="J16" s="167" t="str">
        <f>'P04'!F15</f>
        <v>na</v>
      </c>
      <c r="K16" s="167" t="str">
        <f>'P05'!F15</f>
        <v>na</v>
      </c>
      <c r="L16" s="167" t="str">
        <f>'P06'!F15</f>
        <v>na</v>
      </c>
      <c r="M16" s="167" t="str">
        <f>'P07'!F15</f>
        <v>na</v>
      </c>
      <c r="N16" s="167" t="str">
        <f>'P08'!F15</f>
        <v>na</v>
      </c>
      <c r="O16" s="167" t="str">
        <f>'P09'!F15</f>
        <v>na</v>
      </c>
      <c r="P16" s="172" t="str">
        <f>'P10'!F15</f>
        <v>na</v>
      </c>
      <c r="Q16" s="173" t="str">
        <f>'P11'!F15</f>
        <v>na</v>
      </c>
      <c r="R16" s="173" t="str">
        <f>'P12'!F15</f>
        <v>na</v>
      </c>
      <c r="S16" s="173" t="str">
        <f>'P13'!F15</f>
        <v>na</v>
      </c>
      <c r="T16" s="173" t="str">
        <f>'P14'!F15</f>
        <v>na</v>
      </c>
      <c r="U16" s="173" t="str">
        <f>'P15'!F15</f>
        <v>nt</v>
      </c>
      <c r="V16" s="174" t="str">
        <f>'P16'!F15</f>
        <v>nt</v>
      </c>
      <c r="W16" s="174" t="str">
        <f>'P17'!F15</f>
        <v>nt</v>
      </c>
      <c r="X16" s="174" t="str">
        <f>'P18'!F15</f>
        <v>nt</v>
      </c>
      <c r="Y16" s="174" t="str">
        <f>'P19'!F15</f>
        <v>nt</v>
      </c>
      <c r="Z16" s="169" t="str">
        <f>'P20'!F15</f>
        <v>nt</v>
      </c>
      <c r="AA16" s="170" t="str">
        <f>'P21'!F15</f>
        <v>nt</v>
      </c>
      <c r="AB16" s="170" t="str">
        <f>'P22'!F15</f>
        <v>nt</v>
      </c>
      <c r="AC16" s="170" t="str">
        <f>'P23'!F15</f>
        <v>nt</v>
      </c>
      <c r="AD16" s="170" t="str">
        <f>'P24'!F15</f>
        <v>nt</v>
      </c>
      <c r="AE16" s="170" t="str">
        <f>'P25'!F15</f>
        <v>nt</v>
      </c>
      <c r="AF16" s="171"/>
    </row>
    <row r="17" spans="1:32" ht="37.5" customHeight="1" x14ac:dyDescent="0.3">
      <c r="A17" s="371"/>
      <c r="B17" s="163" t="s">
        <v>173</v>
      </c>
      <c r="C17" s="164" t="s">
        <v>107</v>
      </c>
      <c r="D17" s="175" t="s">
        <v>163</v>
      </c>
      <c r="E17" s="166"/>
      <c r="F17" s="165" t="s">
        <v>174</v>
      </c>
      <c r="G17" s="167" t="str">
        <f>'P01'!F16</f>
        <v>na</v>
      </c>
      <c r="H17" s="167" t="str">
        <f>'P02'!F16</f>
        <v>na</v>
      </c>
      <c r="I17" s="167" t="str">
        <f>'P03'!F16</f>
        <v>na</v>
      </c>
      <c r="J17" s="167" t="str">
        <f>'P04'!F16</f>
        <v>na</v>
      </c>
      <c r="K17" s="167" t="str">
        <f>'P05'!F16</f>
        <v>na</v>
      </c>
      <c r="L17" s="167" t="str">
        <f>'P06'!F16</f>
        <v>na</v>
      </c>
      <c r="M17" s="167" t="str">
        <f>'P07'!F16</f>
        <v>na</v>
      </c>
      <c r="N17" s="167" t="str">
        <f>'P08'!F16</f>
        <v>na</v>
      </c>
      <c r="O17" s="167" t="str">
        <f>'P09'!F16</f>
        <v>na</v>
      </c>
      <c r="P17" s="172" t="str">
        <f>'P10'!F16</f>
        <v>na</v>
      </c>
      <c r="Q17" s="173" t="str">
        <f>'P11'!F16</f>
        <v>na</v>
      </c>
      <c r="R17" s="173" t="str">
        <f>'P12'!F16</f>
        <v>na</v>
      </c>
      <c r="S17" s="173" t="str">
        <f>'P13'!F16</f>
        <v>na</v>
      </c>
      <c r="T17" s="173" t="str">
        <f>'P14'!F16</f>
        <v>na</v>
      </c>
      <c r="U17" s="173" t="str">
        <f>'P15'!F16</f>
        <v>nt</v>
      </c>
      <c r="V17" s="174" t="str">
        <f>'P16'!F16</f>
        <v>nt</v>
      </c>
      <c r="W17" s="174" t="str">
        <f>'P17'!F16</f>
        <v>nt</v>
      </c>
      <c r="X17" s="174" t="str">
        <f>'P18'!F16</f>
        <v>nt</v>
      </c>
      <c r="Y17" s="174" t="str">
        <f>'P19'!F16</f>
        <v>nt</v>
      </c>
      <c r="Z17" s="169" t="str">
        <f>'P20'!F16</f>
        <v>nt</v>
      </c>
      <c r="AA17" s="170" t="str">
        <f>'P21'!F16</f>
        <v>nt</v>
      </c>
      <c r="AB17" s="170" t="str">
        <f>'P22'!F16</f>
        <v>nt</v>
      </c>
      <c r="AC17" s="170" t="str">
        <f>'P23'!F16</f>
        <v>nt</v>
      </c>
      <c r="AD17" s="170" t="str">
        <f>'P24'!F16</f>
        <v>nt</v>
      </c>
      <c r="AE17" s="170" t="str">
        <f>'P25'!F16</f>
        <v>nt</v>
      </c>
      <c r="AF17" s="171"/>
    </row>
    <row r="18" spans="1:32" ht="37.5" customHeight="1" x14ac:dyDescent="0.3">
      <c r="A18" s="371"/>
      <c r="B18" s="163" t="s">
        <v>175</v>
      </c>
      <c r="C18" s="164" t="s">
        <v>107</v>
      </c>
      <c r="D18" s="175" t="s">
        <v>163</v>
      </c>
      <c r="E18" s="166"/>
      <c r="F18" s="165" t="s">
        <v>176</v>
      </c>
      <c r="G18" s="167" t="str">
        <f>'P01'!F17</f>
        <v>na</v>
      </c>
      <c r="H18" s="167" t="str">
        <f>'P02'!F17</f>
        <v>na</v>
      </c>
      <c r="I18" s="167" t="str">
        <f>'P03'!F17</f>
        <v>na</v>
      </c>
      <c r="J18" s="167" t="str">
        <f>'P04'!F17</f>
        <v>na</v>
      </c>
      <c r="K18" s="167" t="str">
        <f>'P05'!F17</f>
        <v>na</v>
      </c>
      <c r="L18" s="167" t="str">
        <f>'P06'!F17</f>
        <v>na</v>
      </c>
      <c r="M18" s="167" t="str">
        <f>'P07'!F17</f>
        <v>na</v>
      </c>
      <c r="N18" s="167" t="str">
        <f>'P08'!F17</f>
        <v>na</v>
      </c>
      <c r="O18" s="167" t="str">
        <f>'P09'!F17</f>
        <v>c</v>
      </c>
      <c r="P18" s="172" t="str">
        <f>'P10'!F17</f>
        <v>na</v>
      </c>
      <c r="Q18" s="173" t="str">
        <f>'P11'!F17</f>
        <v>na</v>
      </c>
      <c r="R18" s="173" t="str">
        <f>'P12'!F17</f>
        <v>na</v>
      </c>
      <c r="S18" s="173" t="str">
        <f>'P13'!F17</f>
        <v>na</v>
      </c>
      <c r="T18" s="173" t="str">
        <f>'P14'!F17</f>
        <v>na</v>
      </c>
      <c r="U18" s="173" t="str">
        <f>'P15'!F17</f>
        <v>nt</v>
      </c>
      <c r="V18" s="174" t="str">
        <f>'P16'!F17</f>
        <v>nt</v>
      </c>
      <c r="W18" s="174" t="str">
        <f>'P17'!F17</f>
        <v>nt</v>
      </c>
      <c r="X18" s="174" t="str">
        <f>'P18'!F17</f>
        <v>nt</v>
      </c>
      <c r="Y18" s="174" t="str">
        <f>'P19'!F17</f>
        <v>nt</v>
      </c>
      <c r="Z18" s="169" t="str">
        <f>'P20'!F17</f>
        <v>nt</v>
      </c>
      <c r="AA18" s="170" t="str">
        <f>'P21'!F17</f>
        <v>nt</v>
      </c>
      <c r="AB18" s="170" t="str">
        <f>'P22'!F17</f>
        <v>nt</v>
      </c>
      <c r="AC18" s="170" t="str">
        <f>'P23'!F17</f>
        <v>nt</v>
      </c>
      <c r="AD18" s="170" t="str">
        <f>'P24'!F17</f>
        <v>nt</v>
      </c>
      <c r="AE18" s="170" t="str">
        <f>'P25'!F17</f>
        <v>nt</v>
      </c>
      <c r="AF18" s="171"/>
    </row>
    <row r="19" spans="1:32" ht="37.5" customHeight="1" x14ac:dyDescent="0.3">
      <c r="A19" s="371"/>
      <c r="B19" s="163" t="s">
        <v>177</v>
      </c>
      <c r="C19" s="164" t="s">
        <v>107</v>
      </c>
      <c r="D19" s="175" t="s">
        <v>163</v>
      </c>
      <c r="E19" s="166"/>
      <c r="F19" s="165" t="s">
        <v>178</v>
      </c>
      <c r="G19" s="167" t="str">
        <f>'P01'!F18</f>
        <v>na</v>
      </c>
      <c r="H19" s="167" t="str">
        <f>'P02'!F18</f>
        <v>na</v>
      </c>
      <c r="I19" s="167" t="str">
        <f>'P03'!F18</f>
        <v>na</v>
      </c>
      <c r="J19" s="167" t="str">
        <f>'P04'!F18</f>
        <v>na</v>
      </c>
      <c r="K19" s="167" t="str">
        <f>'P05'!F18</f>
        <v>na</v>
      </c>
      <c r="L19" s="167" t="str">
        <f>'P06'!F18</f>
        <v>na</v>
      </c>
      <c r="M19" s="167" t="str">
        <f>'P07'!F18</f>
        <v>na</v>
      </c>
      <c r="N19" s="167" t="str">
        <f>'P08'!F18</f>
        <v>na</v>
      </c>
      <c r="O19" s="167" t="str">
        <f>'P09'!F18</f>
        <v>na</v>
      </c>
      <c r="P19" s="172" t="str">
        <f>'P10'!F18</f>
        <v>na</v>
      </c>
      <c r="Q19" s="173" t="str">
        <f>'P11'!F18</f>
        <v>na</v>
      </c>
      <c r="R19" s="173" t="str">
        <f>'P12'!F18</f>
        <v>na</v>
      </c>
      <c r="S19" s="173" t="str">
        <f>'P13'!F18</f>
        <v>na</v>
      </c>
      <c r="T19" s="173" t="str">
        <f>'P14'!F18</f>
        <v>na</v>
      </c>
      <c r="U19" s="173" t="str">
        <f>'P15'!F18</f>
        <v>nt</v>
      </c>
      <c r="V19" s="174" t="str">
        <f>'P16'!F18</f>
        <v>nt</v>
      </c>
      <c r="W19" s="174" t="str">
        <f>'P17'!F18</f>
        <v>nt</v>
      </c>
      <c r="X19" s="174" t="str">
        <f>'P18'!F18</f>
        <v>nt</v>
      </c>
      <c r="Y19" s="174" t="str">
        <f>'P19'!F18</f>
        <v>nt</v>
      </c>
      <c r="Z19" s="169" t="str">
        <f>'P20'!F18</f>
        <v>nt</v>
      </c>
      <c r="AA19" s="170" t="str">
        <f>'P21'!F18</f>
        <v>nt</v>
      </c>
      <c r="AB19" s="170" t="str">
        <f>'P22'!F18</f>
        <v>nt</v>
      </c>
      <c r="AC19" s="170" t="str">
        <f>'P23'!F18</f>
        <v>nt</v>
      </c>
      <c r="AD19" s="170" t="str">
        <f>'P24'!F18</f>
        <v>nt</v>
      </c>
      <c r="AE19" s="170" t="str">
        <f>'P25'!F18</f>
        <v>nt</v>
      </c>
      <c r="AF19" s="171"/>
    </row>
    <row r="20" spans="1:32" ht="37.5" customHeight="1" x14ac:dyDescent="0.3">
      <c r="A20" s="371"/>
      <c r="B20" s="163" t="s">
        <v>179</v>
      </c>
      <c r="C20" s="176" t="s">
        <v>114</v>
      </c>
      <c r="D20" s="175" t="s">
        <v>180</v>
      </c>
      <c r="E20" s="166"/>
      <c r="F20" s="165" t="s">
        <v>181</v>
      </c>
      <c r="G20" s="167" t="str">
        <f>'P01'!F19</f>
        <v>na</v>
      </c>
      <c r="H20" s="167" t="str">
        <f>'P02'!F19</f>
        <v>na</v>
      </c>
      <c r="I20" s="167" t="str">
        <f>'P03'!F19</f>
        <v>na</v>
      </c>
      <c r="J20" s="167" t="str">
        <f>'P04'!F19</f>
        <v>na</v>
      </c>
      <c r="K20" s="167" t="str">
        <f>'P05'!F19</f>
        <v>na</v>
      </c>
      <c r="L20" s="167" t="str">
        <f>'P06'!F19</f>
        <v>na</v>
      </c>
      <c r="M20" s="167" t="str">
        <f>'P07'!F19</f>
        <v>na</v>
      </c>
      <c r="N20" s="167" t="str">
        <f>'P08'!F19</f>
        <v>na</v>
      </c>
      <c r="O20" s="167" t="str">
        <f>'P09'!F19</f>
        <v>na</v>
      </c>
      <c r="P20" s="172" t="str">
        <f>'P10'!F19</f>
        <v>na</v>
      </c>
      <c r="Q20" s="173" t="str">
        <f>'P11'!F19</f>
        <v>na</v>
      </c>
      <c r="R20" s="173" t="str">
        <f>'P12'!F19</f>
        <v>na</v>
      </c>
      <c r="S20" s="173" t="str">
        <f>'P13'!F19</f>
        <v>na</v>
      </c>
      <c r="T20" s="173" t="str">
        <f>'P14'!F19</f>
        <v>na</v>
      </c>
      <c r="U20" s="173" t="str">
        <f>'P15'!F19</f>
        <v>nt</v>
      </c>
      <c r="V20" s="174" t="str">
        <f>'P16'!F19</f>
        <v>nt</v>
      </c>
      <c r="W20" s="174" t="str">
        <f>'P17'!F19</f>
        <v>nt</v>
      </c>
      <c r="X20" s="174" t="str">
        <f>'P18'!F19</f>
        <v>nt</v>
      </c>
      <c r="Y20" s="174" t="str">
        <f>'P19'!F19</f>
        <v>nt</v>
      </c>
      <c r="Z20" s="169" t="str">
        <f>'P20'!F19</f>
        <v>nt</v>
      </c>
      <c r="AA20" s="170" t="str">
        <f>'P21'!F19</f>
        <v>nt</v>
      </c>
      <c r="AB20" s="170" t="str">
        <f>'P22'!F19</f>
        <v>nt</v>
      </c>
      <c r="AC20" s="170" t="str">
        <f>'P23'!F19</f>
        <v>nt</v>
      </c>
      <c r="AD20" s="170" t="str">
        <f>'P24'!F19</f>
        <v>nt</v>
      </c>
      <c r="AE20" s="170" t="str">
        <f>'P25'!F19</f>
        <v>nt</v>
      </c>
      <c r="AF20" s="162"/>
    </row>
    <row r="21" spans="1:32" ht="37.5" customHeight="1" x14ac:dyDescent="0.3">
      <c r="A21" s="373"/>
      <c r="B21" s="163" t="s">
        <v>182</v>
      </c>
      <c r="C21" s="177" t="s">
        <v>107</v>
      </c>
      <c r="D21" s="165" t="s">
        <v>167</v>
      </c>
      <c r="E21" s="178"/>
      <c r="F21" s="165" t="s">
        <v>183</v>
      </c>
      <c r="G21" s="167" t="str">
        <f>'P01'!F20</f>
        <v>na</v>
      </c>
      <c r="H21" s="167" t="str">
        <f>'P02'!F20</f>
        <v>na</v>
      </c>
      <c r="I21" s="167" t="str">
        <f>'P03'!F20</f>
        <v>na</v>
      </c>
      <c r="J21" s="167" t="str">
        <f>'P04'!F20</f>
        <v>na</v>
      </c>
      <c r="K21" s="167" t="str">
        <f>'P05'!F20</f>
        <v>na</v>
      </c>
      <c r="L21" s="167" t="str">
        <f>'P06'!F20</f>
        <v>na</v>
      </c>
      <c r="M21" s="167" t="str">
        <f>'P07'!F20</f>
        <v>na</v>
      </c>
      <c r="N21" s="167" t="str">
        <f>'P08'!F20</f>
        <v>na</v>
      </c>
      <c r="O21" s="167" t="str">
        <f>'P09'!F20</f>
        <v>na</v>
      </c>
      <c r="P21" s="172" t="str">
        <f>'P10'!F20</f>
        <v>na</v>
      </c>
      <c r="Q21" s="173" t="str">
        <f>'P11'!F20</f>
        <v>na</v>
      </c>
      <c r="R21" s="173" t="str">
        <f>'P12'!F20</f>
        <v>na</v>
      </c>
      <c r="S21" s="173" t="str">
        <f>'P13'!F20</f>
        <v>na</v>
      </c>
      <c r="T21" s="173" t="str">
        <f>'P14'!F20</f>
        <v>na</v>
      </c>
      <c r="U21" s="173" t="str">
        <f>'P15'!F20</f>
        <v>nt</v>
      </c>
      <c r="V21" s="174" t="str">
        <f>'P16'!F20</f>
        <v>nt</v>
      </c>
      <c r="W21" s="174" t="str">
        <f>'P17'!F20</f>
        <v>nt</v>
      </c>
      <c r="X21" s="174" t="str">
        <f>'P18'!F20</f>
        <v>nt</v>
      </c>
      <c r="Y21" s="174" t="str">
        <f>'P19'!F20</f>
        <v>nt</v>
      </c>
      <c r="Z21" s="179" t="str">
        <f>'P20'!F20</f>
        <v>nt</v>
      </c>
      <c r="AA21" s="170" t="str">
        <f>'P21'!F20</f>
        <v>nt</v>
      </c>
      <c r="AB21" s="170" t="str">
        <f>'P22'!F20</f>
        <v>nt</v>
      </c>
      <c r="AC21" s="170" t="str">
        <f>'P23'!F20</f>
        <v>nt</v>
      </c>
      <c r="AD21" s="170" t="str">
        <f>'P24'!F20</f>
        <v>nt</v>
      </c>
      <c r="AE21" s="170" t="str">
        <f>'P25'!F20</f>
        <v>nt</v>
      </c>
      <c r="AF21" s="162"/>
    </row>
    <row r="22" spans="1:32" ht="37.5" customHeight="1" x14ac:dyDescent="0.3">
      <c r="A22" s="370" t="s">
        <v>184</v>
      </c>
      <c r="B22" s="163" t="s">
        <v>185</v>
      </c>
      <c r="C22" s="180" t="s">
        <v>107</v>
      </c>
      <c r="D22" s="175" t="s">
        <v>186</v>
      </c>
      <c r="E22" s="181"/>
      <c r="F22" s="165" t="s">
        <v>187</v>
      </c>
      <c r="G22" s="167" t="str">
        <f>'P01'!F21</f>
        <v>c</v>
      </c>
      <c r="H22" s="182" t="str">
        <f>'P02'!F21</f>
        <v>na</v>
      </c>
      <c r="I22" s="182" t="str">
        <f>'P03'!F21</f>
        <v>na</v>
      </c>
      <c r="J22" s="182" t="str">
        <f>'P04'!F21</f>
        <v>na</v>
      </c>
      <c r="K22" s="182" t="str">
        <f>'P05'!F21</f>
        <v>na</v>
      </c>
      <c r="L22" s="182" t="str">
        <f>'P06'!F21</f>
        <v>na</v>
      </c>
      <c r="M22" s="182" t="str">
        <f>'P07'!F21</f>
        <v>na</v>
      </c>
      <c r="N22" s="182" t="str">
        <f>'P08'!F21</f>
        <v>na</v>
      </c>
      <c r="O22" s="182" t="str">
        <f>'P09'!F21</f>
        <v>na</v>
      </c>
      <c r="P22" s="182" t="str">
        <f>'P10'!F21</f>
        <v>c</v>
      </c>
      <c r="Q22" s="182" t="str">
        <f>'P11'!F21</f>
        <v>na</v>
      </c>
      <c r="R22" s="182" t="str">
        <f>'P12'!F21</f>
        <v>na</v>
      </c>
      <c r="S22" s="182" t="str">
        <f>'P13'!F21</f>
        <v>na</v>
      </c>
      <c r="T22" s="182" t="str">
        <f>'P14'!F21</f>
        <v>na</v>
      </c>
      <c r="U22" s="182" t="str">
        <f>'P15'!F21</f>
        <v>nt</v>
      </c>
      <c r="V22" s="183" t="str">
        <f>'P16'!F21</f>
        <v>nt</v>
      </c>
      <c r="W22" s="183" t="str">
        <f>'P17'!F21</f>
        <v>nt</v>
      </c>
      <c r="X22" s="183" t="str">
        <f>'P18'!F21</f>
        <v>nt</v>
      </c>
      <c r="Y22" s="183" t="str">
        <f>'P19'!F21</f>
        <v>nt</v>
      </c>
      <c r="Z22" s="183" t="str">
        <f>'P20'!F21</f>
        <v>nt</v>
      </c>
      <c r="AA22" s="170" t="str">
        <f>'P21'!F21</f>
        <v>nt</v>
      </c>
      <c r="AB22" s="170" t="str">
        <f>'P22'!F21</f>
        <v>nt</v>
      </c>
      <c r="AC22" s="170" t="str">
        <f>'P23'!F21</f>
        <v>nt</v>
      </c>
      <c r="AD22" s="170" t="str">
        <f>'P24'!F21</f>
        <v>nt</v>
      </c>
      <c r="AE22" s="170" t="str">
        <f>'P25'!F21</f>
        <v>nt</v>
      </c>
      <c r="AF22" s="162"/>
    </row>
    <row r="23" spans="1:32" ht="37.5" customHeight="1" x14ac:dyDescent="0.3">
      <c r="A23" s="373"/>
      <c r="B23" s="163" t="s">
        <v>188</v>
      </c>
      <c r="C23" s="184" t="s">
        <v>107</v>
      </c>
      <c r="D23" s="175" t="s">
        <v>186</v>
      </c>
      <c r="E23" s="185"/>
      <c r="F23" s="165" t="s">
        <v>189</v>
      </c>
      <c r="G23" s="167" t="str">
        <f>'P01'!F22</f>
        <v>c</v>
      </c>
      <c r="H23" s="173" t="str">
        <f>'P02'!F22</f>
        <v>na</v>
      </c>
      <c r="I23" s="173" t="str">
        <f>'P03'!F22</f>
        <v>na</v>
      </c>
      <c r="J23" s="173" t="str">
        <f>'P04'!F22</f>
        <v>na</v>
      </c>
      <c r="K23" s="173" t="str">
        <f>'P05'!F22</f>
        <v>na</v>
      </c>
      <c r="L23" s="173" t="str">
        <f>'P06'!F22</f>
        <v>na</v>
      </c>
      <c r="M23" s="173" t="str">
        <f>'P07'!F22</f>
        <v>na</v>
      </c>
      <c r="N23" s="173" t="str">
        <f>'P08'!F22</f>
        <v>na</v>
      </c>
      <c r="O23" s="173" t="str">
        <f>'P09'!F22</f>
        <v>na</v>
      </c>
      <c r="P23" s="173" t="str">
        <f>'P10'!F22</f>
        <v>c</v>
      </c>
      <c r="Q23" s="173" t="str">
        <f>'P11'!F22</f>
        <v>na</v>
      </c>
      <c r="R23" s="173" t="str">
        <f>'P12'!F22</f>
        <v>na</v>
      </c>
      <c r="S23" s="173" t="str">
        <f>'P13'!F22</f>
        <v>na</v>
      </c>
      <c r="T23" s="173" t="str">
        <f>'P14'!F22</f>
        <v>na</v>
      </c>
      <c r="U23" s="173" t="str">
        <f>'P15'!F22</f>
        <v>nt</v>
      </c>
      <c r="V23" s="174" t="str">
        <f>'P16'!F22</f>
        <v>nt</v>
      </c>
      <c r="W23" s="174" t="str">
        <f>'P17'!F22</f>
        <v>nt</v>
      </c>
      <c r="X23" s="174" t="str">
        <f>'P18'!F22</f>
        <v>nt</v>
      </c>
      <c r="Y23" s="174" t="str">
        <f>'P19'!F22</f>
        <v>nt</v>
      </c>
      <c r="Z23" s="169" t="str">
        <f>'P20'!F22</f>
        <v>nt</v>
      </c>
      <c r="AA23" s="170" t="str">
        <f>'P21'!F22</f>
        <v>nt</v>
      </c>
      <c r="AB23" s="170" t="str">
        <f>'P22'!F22</f>
        <v>nt</v>
      </c>
      <c r="AC23" s="170" t="str">
        <f>'P23'!F22</f>
        <v>nt</v>
      </c>
      <c r="AD23" s="170" t="str">
        <f>'P24'!F22</f>
        <v>nt</v>
      </c>
      <c r="AE23" s="170" t="str">
        <f>'P25'!F22</f>
        <v>nt</v>
      </c>
      <c r="AF23" s="186"/>
    </row>
    <row r="24" spans="1:32" ht="37.5" customHeight="1" x14ac:dyDescent="0.3">
      <c r="A24" s="370" t="s">
        <v>190</v>
      </c>
      <c r="B24" s="163" t="s">
        <v>191</v>
      </c>
      <c r="C24" s="187" t="s">
        <v>107</v>
      </c>
      <c r="D24" s="165" t="s">
        <v>192</v>
      </c>
      <c r="E24" s="181" t="s">
        <v>164</v>
      </c>
      <c r="F24" s="165" t="s">
        <v>193</v>
      </c>
      <c r="G24" s="167" t="str">
        <f>'P01'!F23</f>
        <v>c</v>
      </c>
      <c r="H24" s="182" t="str">
        <f>'P02'!F23</f>
        <v>c</v>
      </c>
      <c r="I24" s="182" t="str">
        <f>'P03'!F23</f>
        <v>c</v>
      </c>
      <c r="J24" s="182" t="str">
        <f>'P04'!F23</f>
        <v>c</v>
      </c>
      <c r="K24" s="182" t="str">
        <f>'P05'!F23</f>
        <v>c</v>
      </c>
      <c r="L24" s="182" t="str">
        <f>'P06'!F23</f>
        <v>c</v>
      </c>
      <c r="M24" s="182" t="str">
        <f>'P07'!F23</f>
        <v>c</v>
      </c>
      <c r="N24" s="182" t="str">
        <f>'P08'!F23</f>
        <v>c</v>
      </c>
      <c r="O24" s="182" t="str">
        <f>'P09'!F23</f>
        <v>c</v>
      </c>
      <c r="P24" s="182" t="str">
        <f>'P10'!F23</f>
        <v>c</v>
      </c>
      <c r="Q24" s="182" t="str">
        <f>'P11'!F23</f>
        <v>c</v>
      </c>
      <c r="R24" s="182" t="str">
        <f>'P12'!F23</f>
        <v>c</v>
      </c>
      <c r="S24" s="182" t="str">
        <f>'P13'!F23</f>
        <v>c</v>
      </c>
      <c r="T24" s="182" t="str">
        <f>'P14'!F23</f>
        <v>c</v>
      </c>
      <c r="U24" s="182" t="str">
        <f>'P15'!F23</f>
        <v>nt</v>
      </c>
      <c r="V24" s="183" t="str">
        <f>'P16'!F23</f>
        <v>nt</v>
      </c>
      <c r="W24" s="183" t="str">
        <f>'P17'!F23</f>
        <v>nt</v>
      </c>
      <c r="X24" s="183" t="str">
        <f>'P18'!F23</f>
        <v>nt</v>
      </c>
      <c r="Y24" s="183" t="str">
        <f>'P19'!F23</f>
        <v>nt</v>
      </c>
      <c r="Z24" s="183" t="str">
        <f>'P20'!F23</f>
        <v>nt</v>
      </c>
      <c r="AA24" s="170" t="str">
        <f>'P21'!F23</f>
        <v>nt</v>
      </c>
      <c r="AB24" s="170" t="str">
        <f>'P22'!F23</f>
        <v>nt</v>
      </c>
      <c r="AC24" s="170" t="str">
        <f>'P23'!F23</f>
        <v>nt</v>
      </c>
      <c r="AD24" s="170" t="str">
        <f>'P24'!F23</f>
        <v>nt</v>
      </c>
      <c r="AE24" s="170" t="str">
        <f>'P25'!F23</f>
        <v>nt</v>
      </c>
      <c r="AF24" s="188"/>
    </row>
    <row r="25" spans="1:32" ht="37.5" customHeight="1" x14ac:dyDescent="0.3">
      <c r="A25" s="371"/>
      <c r="B25" s="163" t="s">
        <v>194</v>
      </c>
      <c r="C25" s="189" t="s">
        <v>114</v>
      </c>
      <c r="D25" s="175" t="s">
        <v>195</v>
      </c>
      <c r="E25" s="185"/>
      <c r="F25" s="165" t="s">
        <v>196</v>
      </c>
      <c r="G25" s="167" t="str">
        <f>'P01'!F24</f>
        <v>c</v>
      </c>
      <c r="H25" s="167" t="str">
        <f>'P02'!F24</f>
        <v>c</v>
      </c>
      <c r="I25" s="167" t="str">
        <f>'P03'!F24</f>
        <v>c</v>
      </c>
      <c r="J25" s="167" t="str">
        <f>'P04'!F24</f>
        <v>c</v>
      </c>
      <c r="K25" s="167" t="str">
        <f>'P05'!F24</f>
        <v>c</v>
      </c>
      <c r="L25" s="167" t="str">
        <f>'P06'!F24</f>
        <v>c</v>
      </c>
      <c r="M25" s="167" t="str">
        <f>'P07'!F24</f>
        <v>c</v>
      </c>
      <c r="N25" s="167" t="str">
        <f>'P08'!F24</f>
        <v>c</v>
      </c>
      <c r="O25" s="167" t="str">
        <f>'P09'!F24</f>
        <v>c</v>
      </c>
      <c r="P25" s="172" t="str">
        <f>'P10'!F24</f>
        <v>c</v>
      </c>
      <c r="Q25" s="173" t="str">
        <f>'P11'!F24</f>
        <v>c</v>
      </c>
      <c r="R25" s="173" t="str">
        <f>'P12'!F24</f>
        <v>c</v>
      </c>
      <c r="S25" s="173" t="str">
        <f>'P13'!F24</f>
        <v>c</v>
      </c>
      <c r="T25" s="173" t="str">
        <f>'P14'!F24</f>
        <v>c</v>
      </c>
      <c r="U25" s="173" t="str">
        <f>'P15'!F24</f>
        <v>nt</v>
      </c>
      <c r="V25" s="174" t="str">
        <f>'P16'!F24</f>
        <v>nt</v>
      </c>
      <c r="W25" s="174" t="str">
        <f>'P17'!F24</f>
        <v>nt</v>
      </c>
      <c r="X25" s="174" t="str">
        <f>'P18'!F24</f>
        <v>nt</v>
      </c>
      <c r="Y25" s="174" t="str">
        <f>'P19'!F24</f>
        <v>nt</v>
      </c>
      <c r="Z25" s="169" t="str">
        <f>'P20'!F24</f>
        <v>nt</v>
      </c>
      <c r="AA25" s="170" t="str">
        <f>'P21'!F24</f>
        <v>nt</v>
      </c>
      <c r="AB25" s="170" t="str">
        <f>'P22'!F24</f>
        <v>nt</v>
      </c>
      <c r="AC25" s="170" t="str">
        <f>'P23'!F24</f>
        <v>nt</v>
      </c>
      <c r="AD25" s="170" t="str">
        <f>'P24'!F24</f>
        <v>nt</v>
      </c>
      <c r="AE25" s="170" t="str">
        <f>'P25'!F24</f>
        <v>nt</v>
      </c>
      <c r="AF25" s="171"/>
    </row>
    <row r="26" spans="1:32" ht="37.5" customHeight="1" x14ac:dyDescent="0.3">
      <c r="A26" s="373"/>
      <c r="B26" s="163" t="s">
        <v>197</v>
      </c>
      <c r="C26" s="176" t="s">
        <v>114</v>
      </c>
      <c r="D26" s="175" t="s">
        <v>198</v>
      </c>
      <c r="E26" s="190"/>
      <c r="F26" s="165" t="s">
        <v>199</v>
      </c>
      <c r="G26" s="167" t="str">
        <f>'P01'!F25</f>
        <v>c</v>
      </c>
      <c r="H26" s="167" t="str">
        <f>'P02'!F25</f>
        <v>c</v>
      </c>
      <c r="I26" s="167" t="str">
        <f>'P03'!F25</f>
        <v>c</v>
      </c>
      <c r="J26" s="167" t="str">
        <f>'P04'!F25</f>
        <v>c</v>
      </c>
      <c r="K26" s="167" t="str">
        <f>'P05'!F25</f>
        <v>c</v>
      </c>
      <c r="L26" s="167" t="str">
        <f>'P06'!F25</f>
        <v>c</v>
      </c>
      <c r="M26" s="167" t="str">
        <f>'P07'!F25</f>
        <v>c</v>
      </c>
      <c r="N26" s="167" t="str">
        <f>'P08'!F25</f>
        <v>c</v>
      </c>
      <c r="O26" s="167" t="str">
        <f>'P09'!F25</f>
        <v>c</v>
      </c>
      <c r="P26" s="172" t="str">
        <f>'P10'!F25</f>
        <v>c</v>
      </c>
      <c r="Q26" s="173" t="str">
        <f>'P11'!F25</f>
        <v>c</v>
      </c>
      <c r="R26" s="173" t="str">
        <f>'P12'!F25</f>
        <v>c</v>
      </c>
      <c r="S26" s="173" t="str">
        <f>'P13'!F25</f>
        <v>c</v>
      </c>
      <c r="T26" s="173" t="str">
        <f>'P14'!F25</f>
        <v>c</v>
      </c>
      <c r="U26" s="173" t="str">
        <f>'P15'!F25</f>
        <v>nt</v>
      </c>
      <c r="V26" s="174" t="str">
        <f>'P16'!F25</f>
        <v>nt</v>
      </c>
      <c r="W26" s="174" t="str">
        <f>'P17'!F25</f>
        <v>nt</v>
      </c>
      <c r="X26" s="174" t="str">
        <f>'P18'!F25</f>
        <v>nt</v>
      </c>
      <c r="Y26" s="174" t="str">
        <f>'P19'!F25</f>
        <v>nt</v>
      </c>
      <c r="Z26" s="169" t="str">
        <f>'P20'!F25</f>
        <v>nt</v>
      </c>
      <c r="AA26" s="170" t="str">
        <f>'P21'!F25</f>
        <v>nt</v>
      </c>
      <c r="AB26" s="170" t="str">
        <f>'P22'!F25</f>
        <v>nt</v>
      </c>
      <c r="AC26" s="170" t="str">
        <f>'P23'!F25</f>
        <v>nt</v>
      </c>
      <c r="AD26" s="170" t="str">
        <f>'P24'!F25</f>
        <v>nt</v>
      </c>
      <c r="AE26" s="170" t="str">
        <f>'P25'!F25</f>
        <v>nt</v>
      </c>
      <c r="AF26" s="171"/>
    </row>
    <row r="27" spans="1:32" ht="37.5" customHeight="1" x14ac:dyDescent="0.3">
      <c r="A27" s="370" t="s">
        <v>200</v>
      </c>
      <c r="B27" s="163" t="s">
        <v>201</v>
      </c>
      <c r="C27" s="176" t="s">
        <v>107</v>
      </c>
      <c r="D27" s="165" t="s">
        <v>202</v>
      </c>
      <c r="E27" s="190" t="s">
        <v>164</v>
      </c>
      <c r="F27" s="165" t="s">
        <v>203</v>
      </c>
      <c r="G27" s="167" t="str">
        <f>'P01'!F26</f>
        <v>na</v>
      </c>
      <c r="H27" s="167" t="str">
        <f>'P02'!F26</f>
        <v>na</v>
      </c>
      <c r="I27" s="167" t="str">
        <f>'P03'!F26</f>
        <v>na</v>
      </c>
      <c r="J27" s="167" t="str">
        <f>'P04'!F26</f>
        <v>na</v>
      </c>
      <c r="K27" s="167" t="str">
        <f>'P05'!F26</f>
        <v>na</v>
      </c>
      <c r="L27" s="167" t="str">
        <f>'P06'!F26</f>
        <v>na</v>
      </c>
      <c r="M27" s="167" t="str">
        <f>'P07'!F26</f>
        <v>na</v>
      </c>
      <c r="N27" s="167" t="str">
        <f>'P08'!F26</f>
        <v>na</v>
      </c>
      <c r="O27" s="167" t="str">
        <f>'P09'!F26</f>
        <v>na</v>
      </c>
      <c r="P27" s="172" t="str">
        <f>'P10'!F26</f>
        <v>na</v>
      </c>
      <c r="Q27" s="173" t="str">
        <f>'P11'!F26</f>
        <v>na</v>
      </c>
      <c r="R27" s="173" t="str">
        <f>'P12'!F26</f>
        <v>na</v>
      </c>
      <c r="S27" s="173" t="str">
        <f>'P13'!F26</f>
        <v>na</v>
      </c>
      <c r="T27" s="173" t="str">
        <f>'P14'!F26</f>
        <v>na</v>
      </c>
      <c r="U27" s="173" t="str">
        <f>'P15'!F26</f>
        <v>nt</v>
      </c>
      <c r="V27" s="174" t="str">
        <f>'P16'!F26</f>
        <v>nt</v>
      </c>
      <c r="W27" s="174" t="str">
        <f>'P17'!F26</f>
        <v>nt</v>
      </c>
      <c r="X27" s="174" t="str">
        <f>'P18'!F26</f>
        <v>nt</v>
      </c>
      <c r="Y27" s="174" t="str">
        <f>'P19'!F26</f>
        <v>nt</v>
      </c>
      <c r="Z27" s="169" t="str">
        <f>'P20'!F26</f>
        <v>nt</v>
      </c>
      <c r="AA27" s="170" t="str">
        <f>'P21'!F26</f>
        <v>nt</v>
      </c>
      <c r="AB27" s="170" t="str">
        <f>'P22'!F26</f>
        <v>nt</v>
      </c>
      <c r="AC27" s="170" t="str">
        <f>'P23'!F26</f>
        <v>nt</v>
      </c>
      <c r="AD27" s="170" t="str">
        <f>'P24'!F26</f>
        <v>nt</v>
      </c>
      <c r="AE27" s="170" t="str">
        <f>'P25'!F26</f>
        <v>nt</v>
      </c>
      <c r="AF27" s="171"/>
    </row>
    <row r="28" spans="1:32" ht="37.5" customHeight="1" x14ac:dyDescent="0.3">
      <c r="A28" s="371"/>
      <c r="B28" s="163" t="s">
        <v>204</v>
      </c>
      <c r="C28" s="180" t="s">
        <v>107</v>
      </c>
      <c r="D28" s="165" t="s">
        <v>202</v>
      </c>
      <c r="E28" s="191"/>
      <c r="F28" s="165" t="s">
        <v>205</v>
      </c>
      <c r="G28" s="167" t="str">
        <f>'P01'!F27</f>
        <v>na</v>
      </c>
      <c r="H28" s="192" t="str">
        <f>'P02'!F27</f>
        <v>na</v>
      </c>
      <c r="I28" s="192" t="str">
        <f>'P03'!F27</f>
        <v>na</v>
      </c>
      <c r="J28" s="192" t="str">
        <f>'P04'!F27</f>
        <v>na</v>
      </c>
      <c r="K28" s="192" t="str">
        <f>'P05'!F27</f>
        <v>na</v>
      </c>
      <c r="L28" s="192" t="str">
        <f>'P06'!F27</f>
        <v>na</v>
      </c>
      <c r="M28" s="192" t="str">
        <f>'P07'!F27</f>
        <v>na</v>
      </c>
      <c r="N28" s="192" t="str">
        <f>'P08'!F27</f>
        <v>na</v>
      </c>
      <c r="O28" s="192" t="str">
        <f>'P09'!F27</f>
        <v>na</v>
      </c>
      <c r="P28" s="193" t="str">
        <f>'P10'!F27</f>
        <v>na</v>
      </c>
      <c r="Q28" s="173" t="str">
        <f>'P11'!F27</f>
        <v>na</v>
      </c>
      <c r="R28" s="173" t="str">
        <f>'P12'!F27</f>
        <v>na</v>
      </c>
      <c r="S28" s="173" t="str">
        <f>'P13'!F27</f>
        <v>na</v>
      </c>
      <c r="T28" s="173" t="str">
        <f>'P14'!F27</f>
        <v>na</v>
      </c>
      <c r="U28" s="173" t="str">
        <f>'P15'!F27</f>
        <v>nt</v>
      </c>
      <c r="V28" s="194" t="str">
        <f>'P16'!F27</f>
        <v>nt</v>
      </c>
      <c r="W28" s="173" t="str">
        <f>'P17'!F27</f>
        <v>nt</v>
      </c>
      <c r="X28" s="194" t="str">
        <f>'P18'!F27</f>
        <v>nt</v>
      </c>
      <c r="Y28" s="194" t="str">
        <f>'P19'!F27</f>
        <v>nt</v>
      </c>
      <c r="Z28" s="183" t="str">
        <f>'P20'!F27</f>
        <v>nt</v>
      </c>
      <c r="AA28" s="170" t="str">
        <f>'P21'!F27</f>
        <v>nt</v>
      </c>
      <c r="AB28" s="170" t="str">
        <f>'P22'!F27</f>
        <v>nt</v>
      </c>
      <c r="AC28" s="170" t="str">
        <f>'P23'!F27</f>
        <v>nt</v>
      </c>
      <c r="AD28" s="170" t="str">
        <f>'P24'!F27</f>
        <v>nt</v>
      </c>
      <c r="AE28" s="170" t="str">
        <f>'P25'!F27</f>
        <v>nt</v>
      </c>
      <c r="AF28" s="162"/>
    </row>
    <row r="29" spans="1:32" ht="37.5" customHeight="1" x14ac:dyDescent="0.3">
      <c r="A29" s="371"/>
      <c r="B29" s="163" t="s">
        <v>206</v>
      </c>
      <c r="C29" s="184" t="s">
        <v>107</v>
      </c>
      <c r="D29" s="175" t="s">
        <v>207</v>
      </c>
      <c r="E29" s="195"/>
      <c r="F29" s="165" t="s">
        <v>208</v>
      </c>
      <c r="G29" s="167" t="str">
        <f>'P01'!F28</f>
        <v>na</v>
      </c>
      <c r="H29" s="168" t="str">
        <f>'P02'!F28</f>
        <v>na</v>
      </c>
      <c r="I29" s="168" t="str">
        <f>'P03'!F28</f>
        <v>na</v>
      </c>
      <c r="J29" s="168" t="str">
        <f>'P04'!F28</f>
        <v>na</v>
      </c>
      <c r="K29" s="168" t="str">
        <f>'P05'!F28</f>
        <v>na</v>
      </c>
      <c r="L29" s="168" t="str">
        <f>'P06'!F28</f>
        <v>na</v>
      </c>
      <c r="M29" s="168" t="str">
        <f>'P07'!F28</f>
        <v>na</v>
      </c>
      <c r="N29" s="168" t="str">
        <f>'P08'!F28</f>
        <v>na</v>
      </c>
      <c r="O29" s="168" t="str">
        <f>'P09'!F28</f>
        <v>na</v>
      </c>
      <c r="P29" s="168" t="str">
        <f>'P10'!F28</f>
        <v>na</v>
      </c>
      <c r="Q29" s="168" t="str">
        <f>'P11'!F28</f>
        <v>na</v>
      </c>
      <c r="R29" s="168" t="str">
        <f>'P12'!F28</f>
        <v>na</v>
      </c>
      <c r="S29" s="168" t="str">
        <f>'P13'!F28</f>
        <v>na</v>
      </c>
      <c r="T29" s="168" t="str">
        <f>'P14'!F28</f>
        <v>na</v>
      </c>
      <c r="U29" s="168" t="str">
        <f>'P15'!F28</f>
        <v>nt</v>
      </c>
      <c r="V29" s="168" t="str">
        <f>'P16'!F28</f>
        <v>nt</v>
      </c>
      <c r="W29" s="168" t="str">
        <f>'P17'!F28</f>
        <v>nt</v>
      </c>
      <c r="X29" s="168" t="str">
        <f>'P18'!F28</f>
        <v>nt</v>
      </c>
      <c r="Y29" s="168" t="str">
        <f>'P19'!F28</f>
        <v>nt</v>
      </c>
      <c r="Z29" s="169" t="str">
        <f>'P20'!F28</f>
        <v>nt</v>
      </c>
      <c r="AA29" s="170" t="str">
        <f>'P21'!F28</f>
        <v>nt</v>
      </c>
      <c r="AB29" s="170" t="str">
        <f>'P22'!F28</f>
        <v>nt</v>
      </c>
      <c r="AC29" s="170" t="str">
        <f>'P23'!F28</f>
        <v>nt</v>
      </c>
      <c r="AD29" s="170" t="str">
        <f>'P24'!F28</f>
        <v>nt</v>
      </c>
      <c r="AE29" s="170" t="str">
        <f>'P25'!F28</f>
        <v>nt</v>
      </c>
      <c r="AF29" s="186"/>
    </row>
    <row r="30" spans="1:32" ht="37.5" customHeight="1" x14ac:dyDescent="0.3">
      <c r="A30" s="371"/>
      <c r="B30" s="163" t="s">
        <v>209</v>
      </c>
      <c r="C30" s="164" t="s">
        <v>107</v>
      </c>
      <c r="D30" s="175" t="s">
        <v>207</v>
      </c>
      <c r="E30" s="166"/>
      <c r="F30" s="165" t="s">
        <v>210</v>
      </c>
      <c r="G30" s="167" t="str">
        <f>'P01'!F29</f>
        <v>na</v>
      </c>
      <c r="H30" s="167" t="str">
        <f>'P02'!F29</f>
        <v>na</v>
      </c>
      <c r="I30" s="167" t="str">
        <f>'P03'!F29</f>
        <v>na</v>
      </c>
      <c r="J30" s="167" t="str">
        <f>'P04'!F29</f>
        <v>na</v>
      </c>
      <c r="K30" s="167" t="str">
        <f>'P05'!F29</f>
        <v>na</v>
      </c>
      <c r="L30" s="167" t="str">
        <f>'P06'!F29</f>
        <v>na</v>
      </c>
      <c r="M30" s="167" t="str">
        <f>'P07'!F29</f>
        <v>na</v>
      </c>
      <c r="N30" s="167" t="str">
        <f>'P08'!F29</f>
        <v>na</v>
      </c>
      <c r="O30" s="167" t="str">
        <f>'P09'!F29</f>
        <v>na</v>
      </c>
      <c r="P30" s="172" t="str">
        <f>'P10'!F29</f>
        <v>na</v>
      </c>
      <c r="Q30" s="173" t="str">
        <f>'P11'!F29</f>
        <v>na</v>
      </c>
      <c r="R30" s="173" t="str">
        <f>'P12'!F29</f>
        <v>na</v>
      </c>
      <c r="S30" s="173" t="str">
        <f>'P13'!F29</f>
        <v>na</v>
      </c>
      <c r="T30" s="173" t="str">
        <f>'P14'!F29</f>
        <v>na</v>
      </c>
      <c r="U30" s="173" t="str">
        <f>'P15'!F29</f>
        <v>nt</v>
      </c>
      <c r="V30" s="174" t="str">
        <f>'P16'!F29</f>
        <v>nt</v>
      </c>
      <c r="W30" s="174" t="str">
        <f>'P17'!F29</f>
        <v>nt</v>
      </c>
      <c r="X30" s="174" t="str">
        <f>'P18'!F29</f>
        <v>nt</v>
      </c>
      <c r="Y30" s="174" t="str">
        <f>'P19'!F29</f>
        <v>nt</v>
      </c>
      <c r="Z30" s="169" t="str">
        <f>'P20'!F29</f>
        <v>nt</v>
      </c>
      <c r="AA30" s="170" t="str">
        <f>'P21'!F29</f>
        <v>nt</v>
      </c>
      <c r="AB30" s="170" t="str">
        <f>'P22'!F29</f>
        <v>nt</v>
      </c>
      <c r="AC30" s="170" t="str">
        <f>'P23'!F29</f>
        <v>nt</v>
      </c>
      <c r="AD30" s="170" t="str">
        <f>'P24'!F29</f>
        <v>nt</v>
      </c>
      <c r="AE30" s="170" t="str">
        <f>'P25'!F29</f>
        <v>nt</v>
      </c>
      <c r="AF30" s="196"/>
    </row>
    <row r="31" spans="1:32" ht="37.5" customHeight="1" x14ac:dyDescent="0.3">
      <c r="A31" s="371"/>
      <c r="B31" s="163" t="s">
        <v>211</v>
      </c>
      <c r="C31" s="164" t="s">
        <v>114</v>
      </c>
      <c r="D31" s="175" t="s">
        <v>212</v>
      </c>
      <c r="E31" s="166"/>
      <c r="F31" s="165" t="s">
        <v>213</v>
      </c>
      <c r="G31" s="167" t="str">
        <f>'P01'!F30</f>
        <v>na</v>
      </c>
      <c r="H31" s="167" t="str">
        <f>'P02'!F30</f>
        <v>na</v>
      </c>
      <c r="I31" s="167" t="str">
        <f>'P03'!F30</f>
        <v>na</v>
      </c>
      <c r="J31" s="167" t="str">
        <f>'P04'!F30</f>
        <v>na</v>
      </c>
      <c r="K31" s="167" t="str">
        <f>'P05'!F30</f>
        <v>na</v>
      </c>
      <c r="L31" s="167" t="str">
        <f>'P06'!F30</f>
        <v>na</v>
      </c>
      <c r="M31" s="167" t="str">
        <f>'P07'!F30</f>
        <v>na</v>
      </c>
      <c r="N31" s="167" t="str">
        <f>'P08'!F30</f>
        <v>na</v>
      </c>
      <c r="O31" s="167" t="str">
        <f>'P09'!F30</f>
        <v>na</v>
      </c>
      <c r="P31" s="172" t="str">
        <f>'P10'!F30</f>
        <v>na</v>
      </c>
      <c r="Q31" s="173" t="str">
        <f>'P11'!F30</f>
        <v>na</v>
      </c>
      <c r="R31" s="173" t="str">
        <f>'P12'!F30</f>
        <v>na</v>
      </c>
      <c r="S31" s="173" t="str">
        <f>'P13'!F30</f>
        <v>na</v>
      </c>
      <c r="T31" s="173" t="str">
        <f>'P14'!F30</f>
        <v>na</v>
      </c>
      <c r="U31" s="173" t="str">
        <f>'P15'!F30</f>
        <v>nt</v>
      </c>
      <c r="V31" s="174" t="str">
        <f>'P16'!F30</f>
        <v>nt</v>
      </c>
      <c r="W31" s="174" t="str">
        <f>'P17'!F30</f>
        <v>nt</v>
      </c>
      <c r="X31" s="174" t="str">
        <f>'P18'!F30</f>
        <v>nt</v>
      </c>
      <c r="Y31" s="174" t="str">
        <f>'P19'!F30</f>
        <v>nt</v>
      </c>
      <c r="Z31" s="169" t="str">
        <f>'P20'!F30</f>
        <v>nt</v>
      </c>
      <c r="AA31" s="170" t="str">
        <f>'P21'!F30</f>
        <v>nt</v>
      </c>
      <c r="AB31" s="170" t="str">
        <f>'P22'!F30</f>
        <v>nt</v>
      </c>
      <c r="AC31" s="170" t="str">
        <f>'P23'!F30</f>
        <v>nt</v>
      </c>
      <c r="AD31" s="170" t="str">
        <f>'P24'!F30</f>
        <v>nt</v>
      </c>
      <c r="AE31" s="170" t="str">
        <f>'P25'!F30</f>
        <v>nt</v>
      </c>
      <c r="AF31" s="196"/>
    </row>
    <row r="32" spans="1:32" ht="37.5" customHeight="1" x14ac:dyDescent="0.3">
      <c r="A32" s="371"/>
      <c r="B32" s="163" t="s">
        <v>214</v>
      </c>
      <c r="C32" s="164" t="s">
        <v>114</v>
      </c>
      <c r="D32" s="175" t="s">
        <v>212</v>
      </c>
      <c r="E32" s="166"/>
      <c r="F32" s="165" t="s">
        <v>215</v>
      </c>
      <c r="G32" s="167" t="str">
        <f>'P01'!F31</f>
        <v>na</v>
      </c>
      <c r="H32" s="167" t="str">
        <f>'P02'!F31</f>
        <v>na</v>
      </c>
      <c r="I32" s="167" t="str">
        <f>'P03'!F31</f>
        <v>na</v>
      </c>
      <c r="J32" s="167" t="str">
        <f>'P04'!F31</f>
        <v>na</v>
      </c>
      <c r="K32" s="167" t="str">
        <f>'P05'!F31</f>
        <v>na</v>
      </c>
      <c r="L32" s="167" t="str">
        <f>'P06'!F31</f>
        <v>na</v>
      </c>
      <c r="M32" s="167" t="str">
        <f>'P07'!F31</f>
        <v>na</v>
      </c>
      <c r="N32" s="167" t="str">
        <f>'P08'!F31</f>
        <v>na</v>
      </c>
      <c r="O32" s="167" t="str">
        <f>'P09'!F31</f>
        <v>na</v>
      </c>
      <c r="P32" s="172" t="str">
        <f>'P10'!F31</f>
        <v>na</v>
      </c>
      <c r="Q32" s="173" t="str">
        <f>'P11'!F31</f>
        <v>na</v>
      </c>
      <c r="R32" s="173" t="str">
        <f>'P12'!F31</f>
        <v>na</v>
      </c>
      <c r="S32" s="173" t="str">
        <f>'P13'!F31</f>
        <v>na</v>
      </c>
      <c r="T32" s="173" t="str">
        <f>'P14'!F31</f>
        <v>na</v>
      </c>
      <c r="U32" s="173" t="str">
        <f>'P15'!F31</f>
        <v>nt</v>
      </c>
      <c r="V32" s="174" t="str">
        <f>'P16'!F31</f>
        <v>nt</v>
      </c>
      <c r="W32" s="174" t="str">
        <f>'P17'!F31</f>
        <v>nt</v>
      </c>
      <c r="X32" s="174" t="str">
        <f>'P18'!F31</f>
        <v>nt</v>
      </c>
      <c r="Y32" s="174" t="str">
        <f>'P19'!F31</f>
        <v>nt</v>
      </c>
      <c r="Z32" s="169" t="str">
        <f>'P20'!F31</f>
        <v>nt</v>
      </c>
      <c r="AA32" s="170" t="str">
        <f>'P21'!F31</f>
        <v>nt</v>
      </c>
      <c r="AB32" s="170" t="str">
        <f>'P22'!F31</f>
        <v>nt</v>
      </c>
      <c r="AC32" s="170" t="str">
        <f>'P23'!F31</f>
        <v>nt</v>
      </c>
      <c r="AD32" s="170" t="str">
        <f>'P24'!F31</f>
        <v>nt</v>
      </c>
      <c r="AE32" s="170" t="str">
        <f>'P25'!F31</f>
        <v>nt</v>
      </c>
      <c r="AF32" s="196"/>
    </row>
    <row r="33" spans="1:32" ht="37.5" customHeight="1" x14ac:dyDescent="0.3">
      <c r="A33" s="371"/>
      <c r="B33" s="163" t="s">
        <v>216</v>
      </c>
      <c r="C33" s="164" t="s">
        <v>107</v>
      </c>
      <c r="D33" s="175" t="s">
        <v>163</v>
      </c>
      <c r="E33" s="190"/>
      <c r="F33" s="165" t="s">
        <v>217</v>
      </c>
      <c r="G33" s="167" t="str">
        <f>'P01'!F32</f>
        <v>na</v>
      </c>
      <c r="H33" s="167" t="str">
        <f>'P02'!F32</f>
        <v>na</v>
      </c>
      <c r="I33" s="167" t="str">
        <f>'P03'!F32</f>
        <v>na</v>
      </c>
      <c r="J33" s="167" t="str">
        <f>'P04'!F32</f>
        <v>na</v>
      </c>
      <c r="K33" s="167" t="str">
        <f>'P05'!F32</f>
        <v>na</v>
      </c>
      <c r="L33" s="167" t="str">
        <f>'P06'!F32</f>
        <v>na</v>
      </c>
      <c r="M33" s="167" t="str">
        <f>'P07'!F32</f>
        <v>na</v>
      </c>
      <c r="N33" s="167" t="str">
        <f>'P08'!F32</f>
        <v>na</v>
      </c>
      <c r="O33" s="167" t="str">
        <f>'P09'!F32</f>
        <v>na</v>
      </c>
      <c r="P33" s="172" t="str">
        <f>'P10'!F32</f>
        <v>na</v>
      </c>
      <c r="Q33" s="173" t="str">
        <f>'P11'!F32</f>
        <v>na</v>
      </c>
      <c r="R33" s="173" t="str">
        <f>'P12'!F32</f>
        <v>na</v>
      </c>
      <c r="S33" s="173" t="str">
        <f>'P13'!F32</f>
        <v>na</v>
      </c>
      <c r="T33" s="173" t="str">
        <f>'P14'!F32</f>
        <v>na</v>
      </c>
      <c r="U33" s="173" t="str">
        <f>'P15'!F32</f>
        <v>nt</v>
      </c>
      <c r="V33" s="174" t="str">
        <f>'P16'!F32</f>
        <v>nt</v>
      </c>
      <c r="W33" s="174" t="str">
        <f>'P17'!F32</f>
        <v>nt</v>
      </c>
      <c r="X33" s="174" t="str">
        <f>'P18'!F32</f>
        <v>nt</v>
      </c>
      <c r="Y33" s="174" t="str">
        <f>'P19'!F32</f>
        <v>nt</v>
      </c>
      <c r="Z33" s="169" t="str">
        <f>'P20'!F32</f>
        <v>nt</v>
      </c>
      <c r="AA33" s="170" t="str">
        <f>'P21'!F32</f>
        <v>nt</v>
      </c>
      <c r="AB33" s="170" t="str">
        <f>'P22'!F32</f>
        <v>nt</v>
      </c>
      <c r="AC33" s="170" t="str">
        <f>'P23'!F32</f>
        <v>nt</v>
      </c>
      <c r="AD33" s="170" t="str">
        <f>'P24'!F32</f>
        <v>nt</v>
      </c>
      <c r="AE33" s="170" t="str">
        <f>'P25'!F32</f>
        <v>nt</v>
      </c>
      <c r="AF33" s="196"/>
    </row>
    <row r="34" spans="1:32" ht="37.5" customHeight="1" x14ac:dyDescent="0.3">
      <c r="A34" s="371"/>
      <c r="B34" s="163" t="s">
        <v>218</v>
      </c>
      <c r="C34" s="164" t="s">
        <v>107</v>
      </c>
      <c r="D34" s="175" t="s">
        <v>163</v>
      </c>
      <c r="E34" s="190"/>
      <c r="F34" s="165" t="s">
        <v>219</v>
      </c>
      <c r="G34" s="167" t="str">
        <f>'P01'!F33</f>
        <v>na</v>
      </c>
      <c r="H34" s="167" t="str">
        <f>'P02'!F33</f>
        <v>na</v>
      </c>
      <c r="I34" s="167" t="str">
        <f>'P03'!F33</f>
        <v>na</v>
      </c>
      <c r="J34" s="167" t="str">
        <f>'P04'!F33</f>
        <v>na</v>
      </c>
      <c r="K34" s="167" t="str">
        <f>'P05'!F33</f>
        <v>na</v>
      </c>
      <c r="L34" s="167" t="str">
        <f>'P06'!F33</f>
        <v>na</v>
      </c>
      <c r="M34" s="167" t="str">
        <f>'P07'!F33</f>
        <v>na</v>
      </c>
      <c r="N34" s="167" t="str">
        <f>'P08'!F33</f>
        <v>na</v>
      </c>
      <c r="O34" s="167" t="str">
        <f>'P09'!F33</f>
        <v>na</v>
      </c>
      <c r="P34" s="172" t="str">
        <f>'P10'!F33</f>
        <v>na</v>
      </c>
      <c r="Q34" s="173" t="str">
        <f>'P11'!F33</f>
        <v>na</v>
      </c>
      <c r="R34" s="173" t="str">
        <f>'P12'!F33</f>
        <v>na</v>
      </c>
      <c r="S34" s="173" t="str">
        <f>'P13'!F33</f>
        <v>na</v>
      </c>
      <c r="T34" s="173" t="str">
        <f>'P14'!F33</f>
        <v>na</v>
      </c>
      <c r="U34" s="173" t="str">
        <f>'P15'!F33</f>
        <v>nt</v>
      </c>
      <c r="V34" s="174" t="str">
        <f>'P16'!F33</f>
        <v>nt</v>
      </c>
      <c r="W34" s="174" t="str">
        <f>'P17'!F33</f>
        <v>nt</v>
      </c>
      <c r="X34" s="174" t="str">
        <f>'P18'!F33</f>
        <v>nt</v>
      </c>
      <c r="Y34" s="174" t="str">
        <f>'P19'!F33</f>
        <v>nt</v>
      </c>
      <c r="Z34" s="169" t="str">
        <f>'P20'!F33</f>
        <v>nt</v>
      </c>
      <c r="AA34" s="170" t="str">
        <f>'P21'!F33</f>
        <v>nt</v>
      </c>
      <c r="AB34" s="170" t="str">
        <f>'P22'!F33</f>
        <v>nt</v>
      </c>
      <c r="AC34" s="170" t="str">
        <f>'P23'!F33</f>
        <v>nt</v>
      </c>
      <c r="AD34" s="170" t="str">
        <f>'P24'!F33</f>
        <v>nt</v>
      </c>
      <c r="AE34" s="170" t="str">
        <f>'P25'!F33</f>
        <v>nt</v>
      </c>
      <c r="AF34" s="196"/>
    </row>
    <row r="35" spans="1:32" ht="37.5" customHeight="1" x14ac:dyDescent="0.3">
      <c r="A35" s="371"/>
      <c r="B35" s="163" t="s">
        <v>220</v>
      </c>
      <c r="C35" s="164" t="s">
        <v>107</v>
      </c>
      <c r="D35" s="175" t="s">
        <v>163</v>
      </c>
      <c r="E35" s="190"/>
      <c r="F35" s="165" t="s">
        <v>221</v>
      </c>
      <c r="G35" s="167" t="str">
        <f>'P01'!F34</f>
        <v>na</v>
      </c>
      <c r="H35" s="167" t="str">
        <f>'P02'!F34</f>
        <v>na</v>
      </c>
      <c r="I35" s="167" t="str">
        <f>'P03'!F34</f>
        <v>na</v>
      </c>
      <c r="J35" s="167" t="str">
        <f>'P04'!F34</f>
        <v>na</v>
      </c>
      <c r="K35" s="167" t="str">
        <f>'P05'!F34</f>
        <v>na</v>
      </c>
      <c r="L35" s="167" t="str">
        <f>'P06'!F34</f>
        <v>na</v>
      </c>
      <c r="M35" s="167" t="str">
        <f>'P07'!F34</f>
        <v>na</v>
      </c>
      <c r="N35" s="167" t="str">
        <f>'P08'!F34</f>
        <v>na</v>
      </c>
      <c r="O35" s="167" t="str">
        <f>'P09'!F34</f>
        <v>na</v>
      </c>
      <c r="P35" s="172" t="str">
        <f>'P10'!F34</f>
        <v>na</v>
      </c>
      <c r="Q35" s="173" t="str">
        <f>'P11'!F34</f>
        <v>na</v>
      </c>
      <c r="R35" s="173" t="str">
        <f>'P12'!F34</f>
        <v>na</v>
      </c>
      <c r="S35" s="173" t="str">
        <f>'P13'!F34</f>
        <v>na</v>
      </c>
      <c r="T35" s="173" t="str">
        <f>'P14'!F34</f>
        <v>na</v>
      </c>
      <c r="U35" s="173" t="str">
        <f>'P15'!F34</f>
        <v>nt</v>
      </c>
      <c r="V35" s="174" t="str">
        <f>'P16'!F34</f>
        <v>nt</v>
      </c>
      <c r="W35" s="174" t="str">
        <f>'P17'!F34</f>
        <v>nt</v>
      </c>
      <c r="X35" s="174" t="str">
        <f>'P18'!F34</f>
        <v>nt</v>
      </c>
      <c r="Y35" s="174" t="str">
        <f>'P19'!F34</f>
        <v>nt</v>
      </c>
      <c r="Z35" s="169" t="str">
        <f>'P20'!F34</f>
        <v>nt</v>
      </c>
      <c r="AA35" s="170" t="str">
        <f>'P21'!F34</f>
        <v>nt</v>
      </c>
      <c r="AB35" s="170" t="str">
        <f>'P22'!F34</f>
        <v>nt</v>
      </c>
      <c r="AC35" s="170" t="str">
        <f>'P23'!F34</f>
        <v>nt</v>
      </c>
      <c r="AD35" s="170" t="str">
        <f>'P24'!F34</f>
        <v>nt</v>
      </c>
      <c r="AE35" s="170" t="str">
        <f>'P25'!F34</f>
        <v>nt</v>
      </c>
      <c r="AF35" s="196"/>
    </row>
    <row r="36" spans="1:32" ht="37.5" customHeight="1" x14ac:dyDescent="0.3">
      <c r="A36" s="371"/>
      <c r="B36" s="163" t="s">
        <v>222</v>
      </c>
      <c r="C36" s="164" t="s">
        <v>107</v>
      </c>
      <c r="D36" s="175" t="s">
        <v>223</v>
      </c>
      <c r="E36" s="190" t="s">
        <v>164</v>
      </c>
      <c r="F36" s="165" t="s">
        <v>224</v>
      </c>
      <c r="G36" s="167" t="str">
        <f>'P01'!F35</f>
        <v>na</v>
      </c>
      <c r="H36" s="167" t="str">
        <f>'P02'!F35</f>
        <v>na</v>
      </c>
      <c r="I36" s="167" t="str">
        <f>'P03'!F35</f>
        <v>na</v>
      </c>
      <c r="J36" s="167" t="str">
        <f>'P04'!F35</f>
        <v>na</v>
      </c>
      <c r="K36" s="167" t="str">
        <f>'P05'!F35</f>
        <v>na</v>
      </c>
      <c r="L36" s="167" t="str">
        <f>'P06'!F35</f>
        <v>na</v>
      </c>
      <c r="M36" s="167" t="str">
        <f>'P07'!F35</f>
        <v>na</v>
      </c>
      <c r="N36" s="167" t="str">
        <f>'P08'!F35</f>
        <v>na</v>
      </c>
      <c r="O36" s="167" t="str">
        <f>'P09'!F35</f>
        <v>na</v>
      </c>
      <c r="P36" s="172" t="str">
        <f>'P10'!F35</f>
        <v>na</v>
      </c>
      <c r="Q36" s="173" t="str">
        <f>'P11'!F35</f>
        <v>na</v>
      </c>
      <c r="R36" s="173" t="str">
        <f>'P12'!F35</f>
        <v>na</v>
      </c>
      <c r="S36" s="173" t="str">
        <f>'P13'!F35</f>
        <v>na</v>
      </c>
      <c r="T36" s="173" t="str">
        <f>'P14'!F35</f>
        <v>na</v>
      </c>
      <c r="U36" s="173" t="str">
        <f>'P15'!F35</f>
        <v>nt</v>
      </c>
      <c r="V36" s="174" t="str">
        <f>'P16'!F35</f>
        <v>nt</v>
      </c>
      <c r="W36" s="174" t="str">
        <f>'P17'!F35</f>
        <v>nt</v>
      </c>
      <c r="X36" s="174" t="str">
        <f>'P18'!F35</f>
        <v>nt</v>
      </c>
      <c r="Y36" s="174" t="str">
        <f>'P19'!F35</f>
        <v>nt</v>
      </c>
      <c r="Z36" s="169" t="str">
        <f>'P20'!F35</f>
        <v>nt</v>
      </c>
      <c r="AA36" s="170" t="str">
        <f>'P21'!F35</f>
        <v>nt</v>
      </c>
      <c r="AB36" s="170" t="str">
        <f>'P22'!F35</f>
        <v>nt</v>
      </c>
      <c r="AC36" s="170" t="str">
        <f>'P23'!F35</f>
        <v>nt</v>
      </c>
      <c r="AD36" s="170" t="str">
        <f>'P24'!F35</f>
        <v>nt</v>
      </c>
      <c r="AE36" s="170" t="str">
        <f>'P25'!F35</f>
        <v>nt</v>
      </c>
      <c r="AF36" s="196"/>
    </row>
    <row r="37" spans="1:32" ht="37.5" customHeight="1" x14ac:dyDescent="0.3">
      <c r="A37" s="371"/>
      <c r="B37" s="163" t="s">
        <v>225</v>
      </c>
      <c r="C37" s="164" t="s">
        <v>107</v>
      </c>
      <c r="D37" s="165" t="s">
        <v>226</v>
      </c>
      <c r="E37" s="166"/>
      <c r="F37" s="165" t="s">
        <v>227</v>
      </c>
      <c r="G37" s="167" t="str">
        <f>'P01'!F36</f>
        <v>na</v>
      </c>
      <c r="H37" s="167" t="str">
        <f>'P02'!F36</f>
        <v>na</v>
      </c>
      <c r="I37" s="167" t="str">
        <f>'P03'!F36</f>
        <v>na</v>
      </c>
      <c r="J37" s="167" t="str">
        <f>'P04'!F36</f>
        <v>na</v>
      </c>
      <c r="K37" s="167" t="str">
        <f>'P05'!F36</f>
        <v>na</v>
      </c>
      <c r="L37" s="167" t="str">
        <f>'P06'!F36</f>
        <v>na</v>
      </c>
      <c r="M37" s="167" t="str">
        <f>'P07'!F36</f>
        <v>na</v>
      </c>
      <c r="N37" s="167" t="str">
        <f>'P08'!F36</f>
        <v>na</v>
      </c>
      <c r="O37" s="167" t="str">
        <f>'P09'!F36</f>
        <v>na</v>
      </c>
      <c r="P37" s="172" t="str">
        <f>'P10'!F36</f>
        <v>na</v>
      </c>
      <c r="Q37" s="173" t="str">
        <f>'P11'!F36</f>
        <v>na</v>
      </c>
      <c r="R37" s="173" t="str">
        <f>'P12'!F36</f>
        <v>na</v>
      </c>
      <c r="S37" s="173" t="str">
        <f>'P13'!F36</f>
        <v>na</v>
      </c>
      <c r="T37" s="173" t="str">
        <f>'P14'!F36</f>
        <v>na</v>
      </c>
      <c r="U37" s="173" t="str">
        <f>'P15'!F36</f>
        <v>nt</v>
      </c>
      <c r="V37" s="174" t="str">
        <f>'P16'!F36</f>
        <v>nt</v>
      </c>
      <c r="W37" s="174" t="str">
        <f>'P17'!F36</f>
        <v>nt</v>
      </c>
      <c r="X37" s="174" t="str">
        <f>'P18'!F36</f>
        <v>nt</v>
      </c>
      <c r="Y37" s="174" t="str">
        <f>'P19'!F36</f>
        <v>nt</v>
      </c>
      <c r="Z37" s="169" t="str">
        <f>'P20'!F36</f>
        <v>nt</v>
      </c>
      <c r="AA37" s="170" t="str">
        <f>'P21'!F36</f>
        <v>nt</v>
      </c>
      <c r="AB37" s="170" t="str">
        <f>'P22'!F36</f>
        <v>nt</v>
      </c>
      <c r="AC37" s="170" t="str">
        <f>'P23'!F36</f>
        <v>nt</v>
      </c>
      <c r="AD37" s="170" t="str">
        <f>'P24'!F36</f>
        <v>nt</v>
      </c>
      <c r="AE37" s="170" t="str">
        <f>'P25'!F36</f>
        <v>nt</v>
      </c>
      <c r="AF37" s="196"/>
    </row>
    <row r="38" spans="1:32" ht="37.5" customHeight="1" x14ac:dyDescent="0.3">
      <c r="A38" s="371"/>
      <c r="B38" s="163" t="s">
        <v>228</v>
      </c>
      <c r="C38" s="164" t="s">
        <v>107</v>
      </c>
      <c r="D38" s="165" t="s">
        <v>226</v>
      </c>
      <c r="E38" s="166"/>
      <c r="F38" s="165" t="s">
        <v>229</v>
      </c>
      <c r="G38" s="167" t="str">
        <f>'P01'!F37</f>
        <v>na</v>
      </c>
      <c r="H38" s="167" t="str">
        <f>'P02'!F37</f>
        <v>na</v>
      </c>
      <c r="I38" s="167" t="str">
        <f>'P03'!F37</f>
        <v>na</v>
      </c>
      <c r="J38" s="167" t="str">
        <f>'P04'!F37</f>
        <v>na</v>
      </c>
      <c r="K38" s="167" t="str">
        <f>'P05'!F37</f>
        <v>na</v>
      </c>
      <c r="L38" s="167" t="str">
        <f>'P06'!F37</f>
        <v>na</v>
      </c>
      <c r="M38" s="167" t="str">
        <f>'P07'!F37</f>
        <v>na</v>
      </c>
      <c r="N38" s="167" t="str">
        <f>'P08'!F37</f>
        <v>na</v>
      </c>
      <c r="O38" s="167" t="str">
        <f>'P09'!F37</f>
        <v>na</v>
      </c>
      <c r="P38" s="172" t="str">
        <f>'P10'!F37</f>
        <v>na</v>
      </c>
      <c r="Q38" s="173" t="str">
        <f>'P11'!F37</f>
        <v>na</v>
      </c>
      <c r="R38" s="173" t="str">
        <f>'P12'!F37</f>
        <v>na</v>
      </c>
      <c r="S38" s="173" t="str">
        <f>'P13'!F37</f>
        <v>na</v>
      </c>
      <c r="T38" s="173" t="str">
        <f>'P14'!F37</f>
        <v>na</v>
      </c>
      <c r="U38" s="173" t="str">
        <f>'P15'!F37</f>
        <v>nt</v>
      </c>
      <c r="V38" s="174" t="str">
        <f>'P16'!F37</f>
        <v>nt</v>
      </c>
      <c r="W38" s="174" t="str">
        <f>'P17'!F37</f>
        <v>nt</v>
      </c>
      <c r="X38" s="174" t="str">
        <f>'P18'!F37</f>
        <v>nt</v>
      </c>
      <c r="Y38" s="174" t="str">
        <f>'P19'!F37</f>
        <v>nt</v>
      </c>
      <c r="Z38" s="169" t="str">
        <f>'P20'!F37</f>
        <v>nt</v>
      </c>
      <c r="AA38" s="170" t="str">
        <f>'P21'!F37</f>
        <v>nt</v>
      </c>
      <c r="AB38" s="170" t="str">
        <f>'P22'!F37</f>
        <v>nt</v>
      </c>
      <c r="AC38" s="170" t="str">
        <f>'P23'!F37</f>
        <v>nt</v>
      </c>
      <c r="AD38" s="170" t="str">
        <f>'P24'!F37</f>
        <v>nt</v>
      </c>
      <c r="AE38" s="170" t="str">
        <f>'P25'!F37</f>
        <v>nt</v>
      </c>
      <c r="AF38" s="196"/>
    </row>
    <row r="39" spans="1:32" ht="37.5" customHeight="1" x14ac:dyDescent="0.3">
      <c r="A39" s="373"/>
      <c r="B39" s="163" t="s">
        <v>230</v>
      </c>
      <c r="C39" s="164" t="s">
        <v>107</v>
      </c>
      <c r="D39" s="175" t="s">
        <v>186</v>
      </c>
      <c r="E39" s="166"/>
      <c r="F39" s="165" t="s">
        <v>231</v>
      </c>
      <c r="G39" s="167" t="str">
        <f>'P01'!F38</f>
        <v>na</v>
      </c>
      <c r="H39" s="167" t="str">
        <f>'P02'!F38</f>
        <v>na</v>
      </c>
      <c r="I39" s="167" t="str">
        <f>'P03'!F38</f>
        <v>na</v>
      </c>
      <c r="J39" s="167" t="str">
        <f>'P04'!F38</f>
        <v>na</v>
      </c>
      <c r="K39" s="167" t="str">
        <f>'P05'!F38</f>
        <v>na</v>
      </c>
      <c r="L39" s="167" t="str">
        <f>'P06'!F38</f>
        <v>na</v>
      </c>
      <c r="M39" s="167" t="str">
        <f>'P07'!F38</f>
        <v>na</v>
      </c>
      <c r="N39" s="167" t="str">
        <f>'P08'!F38</f>
        <v>na</v>
      </c>
      <c r="O39" s="167" t="str">
        <f>'P09'!F38</f>
        <v>na</v>
      </c>
      <c r="P39" s="172" t="str">
        <f>'P10'!F38</f>
        <v>na</v>
      </c>
      <c r="Q39" s="173" t="str">
        <f>'P11'!F38</f>
        <v>na</v>
      </c>
      <c r="R39" s="173" t="str">
        <f>'P12'!F38</f>
        <v>na</v>
      </c>
      <c r="S39" s="173" t="str">
        <f>'P13'!F38</f>
        <v>na</v>
      </c>
      <c r="T39" s="173" t="str">
        <f>'P14'!F38</f>
        <v>na</v>
      </c>
      <c r="U39" s="173" t="str">
        <f>'P15'!F38</f>
        <v>nt</v>
      </c>
      <c r="V39" s="174" t="str">
        <f>'P16'!F38</f>
        <v>nt</v>
      </c>
      <c r="W39" s="174" t="str">
        <f>'P17'!F38</f>
        <v>nt</v>
      </c>
      <c r="X39" s="174" t="str">
        <f>'P18'!F38</f>
        <v>nt</v>
      </c>
      <c r="Y39" s="174" t="str">
        <f>'P19'!F38</f>
        <v>nt</v>
      </c>
      <c r="Z39" s="169" t="str">
        <f>'P20'!F38</f>
        <v>nt</v>
      </c>
      <c r="AA39" s="170" t="str">
        <f>'P21'!F38</f>
        <v>nt</v>
      </c>
      <c r="AB39" s="170" t="str">
        <f>'P22'!F38</f>
        <v>nt</v>
      </c>
      <c r="AC39" s="170" t="str">
        <f>'P23'!F38</f>
        <v>nt</v>
      </c>
      <c r="AD39" s="170" t="str">
        <f>'P24'!F38</f>
        <v>nt</v>
      </c>
      <c r="AE39" s="170" t="str">
        <f>'P25'!F38</f>
        <v>nt</v>
      </c>
      <c r="AF39" s="196"/>
    </row>
    <row r="40" spans="1:32" ht="37.5" customHeight="1" x14ac:dyDescent="0.3">
      <c r="A40" s="370" t="s">
        <v>232</v>
      </c>
      <c r="B40" s="163" t="s">
        <v>233</v>
      </c>
      <c r="C40" s="164" t="s">
        <v>107</v>
      </c>
      <c r="D40" s="175" t="s">
        <v>234</v>
      </c>
      <c r="E40" s="166"/>
      <c r="F40" s="165" t="s">
        <v>235</v>
      </c>
      <c r="G40" s="167" t="str">
        <f>'P01'!F39</f>
        <v>na</v>
      </c>
      <c r="H40" s="167" t="str">
        <f>'P02'!F39</f>
        <v>na</v>
      </c>
      <c r="I40" s="167" t="str">
        <f>'P03'!F39</f>
        <v>na</v>
      </c>
      <c r="J40" s="167" t="str">
        <f>'P04'!F39</f>
        <v>na</v>
      </c>
      <c r="K40" s="167" t="str">
        <f>'P05'!F39</f>
        <v>na</v>
      </c>
      <c r="L40" s="167" t="str">
        <f>'P06'!F39</f>
        <v>na</v>
      </c>
      <c r="M40" s="167" t="str">
        <f>'P07'!F39</f>
        <v>na</v>
      </c>
      <c r="N40" s="167" t="str">
        <f>'P08'!F39</f>
        <v>na</v>
      </c>
      <c r="O40" s="167" t="str">
        <f>'P09'!F39</f>
        <v>na</v>
      </c>
      <c r="P40" s="172" t="str">
        <f>'P10'!F39</f>
        <v>na</v>
      </c>
      <c r="Q40" s="173" t="str">
        <f>'P11'!F39</f>
        <v>na</v>
      </c>
      <c r="R40" s="173" t="str">
        <f>'P12'!F39</f>
        <v>na</v>
      </c>
      <c r="S40" s="173" t="str">
        <f>'P13'!F39</f>
        <v>na</v>
      </c>
      <c r="T40" s="173" t="str">
        <f>'P14'!F39</f>
        <v>na</v>
      </c>
      <c r="U40" s="173" t="str">
        <f>'P15'!F39</f>
        <v>nt</v>
      </c>
      <c r="V40" s="174" t="str">
        <f>'P16'!F39</f>
        <v>nt</v>
      </c>
      <c r="W40" s="174" t="str">
        <f>'P17'!F39</f>
        <v>nt</v>
      </c>
      <c r="X40" s="174" t="str">
        <f>'P18'!F39</f>
        <v>nt</v>
      </c>
      <c r="Y40" s="174" t="str">
        <f>'P19'!F39</f>
        <v>nt</v>
      </c>
      <c r="Z40" s="169" t="str">
        <f>'P20'!F39</f>
        <v>nt</v>
      </c>
      <c r="AA40" s="170" t="str">
        <f>'P21'!F39</f>
        <v>nt</v>
      </c>
      <c r="AB40" s="170" t="str">
        <f>'P22'!F39</f>
        <v>nt</v>
      </c>
      <c r="AC40" s="170" t="str">
        <f>'P23'!F39</f>
        <v>nt</v>
      </c>
      <c r="AD40" s="170" t="str">
        <f>'P24'!F39</f>
        <v>nt</v>
      </c>
      <c r="AE40" s="170" t="str">
        <f>'P25'!F39</f>
        <v>nt</v>
      </c>
      <c r="AF40" s="196"/>
    </row>
    <row r="41" spans="1:32" ht="37.5" customHeight="1" x14ac:dyDescent="0.3">
      <c r="A41" s="371"/>
      <c r="B41" s="163" t="s">
        <v>236</v>
      </c>
      <c r="C41" s="164" t="s">
        <v>107</v>
      </c>
      <c r="D41" s="175" t="s">
        <v>234</v>
      </c>
      <c r="E41" s="166"/>
      <c r="F41" s="165" t="s">
        <v>237</v>
      </c>
      <c r="G41" s="167" t="str">
        <f>'P01'!F40</f>
        <v>na</v>
      </c>
      <c r="H41" s="167" t="str">
        <f>'P02'!F40</f>
        <v>na</v>
      </c>
      <c r="I41" s="167" t="str">
        <f>'P03'!F40</f>
        <v>na</v>
      </c>
      <c r="J41" s="167" t="str">
        <f>'P04'!F40</f>
        <v>na</v>
      </c>
      <c r="K41" s="167" t="str">
        <f>'P05'!F40</f>
        <v>na</v>
      </c>
      <c r="L41" s="167" t="str">
        <f>'P06'!F40</f>
        <v>na</v>
      </c>
      <c r="M41" s="167" t="str">
        <f>'P07'!F40</f>
        <v>na</v>
      </c>
      <c r="N41" s="167" t="str">
        <f>'P08'!F40</f>
        <v>na</v>
      </c>
      <c r="O41" s="167" t="str">
        <f>'P09'!F40</f>
        <v>na</v>
      </c>
      <c r="P41" s="172" t="str">
        <f>'P10'!F40</f>
        <v>na</v>
      </c>
      <c r="Q41" s="173" t="str">
        <f>'P11'!F40</f>
        <v>na</v>
      </c>
      <c r="R41" s="173" t="str">
        <f>'P12'!F40</f>
        <v>na</v>
      </c>
      <c r="S41" s="173" t="str">
        <f>'P13'!F40</f>
        <v>na</v>
      </c>
      <c r="T41" s="173" t="str">
        <f>'P14'!F40</f>
        <v>na</v>
      </c>
      <c r="U41" s="173" t="str">
        <f>'P15'!F40</f>
        <v>nt</v>
      </c>
      <c r="V41" s="174" t="str">
        <f>'P16'!F40</f>
        <v>nt</v>
      </c>
      <c r="W41" s="174" t="str">
        <f>'P17'!F40</f>
        <v>nt</v>
      </c>
      <c r="X41" s="174" t="str">
        <f>'P18'!F40</f>
        <v>nt</v>
      </c>
      <c r="Y41" s="174" t="str">
        <f>'P19'!F40</f>
        <v>nt</v>
      </c>
      <c r="Z41" s="169" t="str">
        <f>'P20'!F40</f>
        <v>nt</v>
      </c>
      <c r="AA41" s="170" t="str">
        <f>'P21'!F40</f>
        <v>nt</v>
      </c>
      <c r="AB41" s="170" t="str">
        <f>'P22'!F40</f>
        <v>nt</v>
      </c>
      <c r="AC41" s="170" t="str">
        <f>'P23'!F40</f>
        <v>nt</v>
      </c>
      <c r="AD41" s="170" t="str">
        <f>'P24'!F40</f>
        <v>nt</v>
      </c>
      <c r="AE41" s="170" t="str">
        <f>'P25'!F40</f>
        <v>nt</v>
      </c>
      <c r="AF41" s="196"/>
    </row>
    <row r="42" spans="1:32" ht="37.5" customHeight="1" x14ac:dyDescent="0.3">
      <c r="A42" s="371"/>
      <c r="B42" s="163" t="s">
        <v>238</v>
      </c>
      <c r="C42" s="164" t="s">
        <v>107</v>
      </c>
      <c r="D42" s="165" t="s">
        <v>239</v>
      </c>
      <c r="E42" s="166" t="s">
        <v>164</v>
      </c>
      <c r="F42" s="165" t="s">
        <v>240</v>
      </c>
      <c r="G42" s="167" t="str">
        <f>'P01'!F41</f>
        <v>na</v>
      </c>
      <c r="H42" s="167" t="str">
        <f>'P02'!F41</f>
        <v>na</v>
      </c>
      <c r="I42" s="167" t="str">
        <f>'P03'!F41</f>
        <v>na</v>
      </c>
      <c r="J42" s="167" t="str">
        <f>'P04'!F41</f>
        <v>na</v>
      </c>
      <c r="K42" s="167" t="str">
        <f>'P05'!F41</f>
        <v>na</v>
      </c>
      <c r="L42" s="167" t="str">
        <f>'P06'!F41</f>
        <v>na</v>
      </c>
      <c r="M42" s="167" t="str">
        <f>'P07'!F41</f>
        <v>na</v>
      </c>
      <c r="N42" s="167" t="str">
        <f>'P08'!F41</f>
        <v>na</v>
      </c>
      <c r="O42" s="167" t="str">
        <f>'P09'!F41</f>
        <v>na</v>
      </c>
      <c r="P42" s="172" t="str">
        <f>'P10'!F41</f>
        <v>na</v>
      </c>
      <c r="Q42" s="173" t="str">
        <f>'P11'!F41</f>
        <v>na</v>
      </c>
      <c r="R42" s="173" t="str">
        <f>'P12'!F41</f>
        <v>na</v>
      </c>
      <c r="S42" s="173" t="str">
        <f>'P13'!F41</f>
        <v>na</v>
      </c>
      <c r="T42" s="173" t="str">
        <f>'P14'!F41</f>
        <v>na</v>
      </c>
      <c r="U42" s="173" t="str">
        <f>'P15'!F41</f>
        <v>nt</v>
      </c>
      <c r="V42" s="174" t="str">
        <f>'P16'!F41</f>
        <v>nt</v>
      </c>
      <c r="W42" s="174" t="str">
        <f>'P17'!F41</f>
        <v>nt</v>
      </c>
      <c r="X42" s="174" t="str">
        <f>'P18'!F41</f>
        <v>nt</v>
      </c>
      <c r="Y42" s="174" t="str">
        <f>'P19'!F41</f>
        <v>nt</v>
      </c>
      <c r="Z42" s="169" t="str">
        <f>'P20'!F41</f>
        <v>nt</v>
      </c>
      <c r="AA42" s="170" t="str">
        <f>'P21'!F41</f>
        <v>nt</v>
      </c>
      <c r="AB42" s="170" t="str">
        <f>'P22'!F41</f>
        <v>nt</v>
      </c>
      <c r="AC42" s="170" t="str">
        <f>'P23'!F41</f>
        <v>nt</v>
      </c>
      <c r="AD42" s="170" t="str">
        <f>'P24'!F41</f>
        <v>nt</v>
      </c>
      <c r="AE42" s="170" t="str">
        <f>'P25'!F41</f>
        <v>nt</v>
      </c>
      <c r="AF42" s="196"/>
    </row>
    <row r="43" spans="1:32" ht="37.5" customHeight="1" x14ac:dyDescent="0.3">
      <c r="A43" s="371"/>
      <c r="B43" s="163" t="s">
        <v>241</v>
      </c>
      <c r="C43" s="164" t="s">
        <v>107</v>
      </c>
      <c r="D43" s="175" t="s">
        <v>234</v>
      </c>
      <c r="E43" s="166"/>
      <c r="F43" s="165" t="s">
        <v>242</v>
      </c>
      <c r="G43" s="167" t="str">
        <f>'P01'!F42</f>
        <v>na</v>
      </c>
      <c r="H43" s="167" t="str">
        <f>'P02'!F42</f>
        <v>na</v>
      </c>
      <c r="I43" s="167" t="str">
        <f>'P03'!F42</f>
        <v>na</v>
      </c>
      <c r="J43" s="167" t="str">
        <f>'P04'!F42</f>
        <v>na</v>
      </c>
      <c r="K43" s="167" t="str">
        <f>'P05'!F42</f>
        <v>na</v>
      </c>
      <c r="L43" s="167" t="str">
        <f>'P06'!F42</f>
        <v>na</v>
      </c>
      <c r="M43" s="167" t="str">
        <f>'P07'!F42</f>
        <v>na</v>
      </c>
      <c r="N43" s="167" t="str">
        <f>'P08'!F42</f>
        <v>na</v>
      </c>
      <c r="O43" s="167" t="str">
        <f>'P09'!F42</f>
        <v>na</v>
      </c>
      <c r="P43" s="172" t="str">
        <f>'P10'!F42</f>
        <v>c</v>
      </c>
      <c r="Q43" s="173" t="str">
        <f>'P11'!F42</f>
        <v>na</v>
      </c>
      <c r="R43" s="173" t="str">
        <f>'P12'!F42</f>
        <v>na</v>
      </c>
      <c r="S43" s="173" t="str">
        <f>'P13'!F42</f>
        <v>na</v>
      </c>
      <c r="T43" s="173" t="str">
        <f>'P14'!F42</f>
        <v>na</v>
      </c>
      <c r="U43" s="173" t="str">
        <f>'P15'!F42</f>
        <v>nt</v>
      </c>
      <c r="V43" s="174" t="str">
        <f>'P16'!F42</f>
        <v>nt</v>
      </c>
      <c r="W43" s="174" t="str">
        <f>'P17'!F42</f>
        <v>nt</v>
      </c>
      <c r="X43" s="174" t="str">
        <f>'P18'!F42</f>
        <v>nt</v>
      </c>
      <c r="Y43" s="174" t="str">
        <f>'P19'!F42</f>
        <v>nt</v>
      </c>
      <c r="Z43" s="169" t="str">
        <f>'P20'!F42</f>
        <v>nt</v>
      </c>
      <c r="AA43" s="170" t="str">
        <f>'P21'!F42</f>
        <v>nt</v>
      </c>
      <c r="AB43" s="170" t="str">
        <f>'P22'!F42</f>
        <v>nt</v>
      </c>
      <c r="AC43" s="170" t="str">
        <f>'P23'!F42</f>
        <v>nt</v>
      </c>
      <c r="AD43" s="170" t="str">
        <f>'P24'!F42</f>
        <v>nt</v>
      </c>
      <c r="AE43" s="170" t="str">
        <f>'P25'!F42</f>
        <v>nt</v>
      </c>
      <c r="AF43" s="196"/>
    </row>
    <row r="44" spans="1:32" ht="37.5" customHeight="1" x14ac:dyDescent="0.3">
      <c r="A44" s="371"/>
      <c r="B44" s="163" t="s">
        <v>243</v>
      </c>
      <c r="C44" s="164" t="s">
        <v>107</v>
      </c>
      <c r="D44" s="175" t="s">
        <v>234</v>
      </c>
      <c r="E44" s="166"/>
      <c r="F44" s="165" t="s">
        <v>244</v>
      </c>
      <c r="G44" s="167" t="str">
        <f>'P01'!F43</f>
        <v>na</v>
      </c>
      <c r="H44" s="167" t="str">
        <f>'P02'!F43</f>
        <v>na</v>
      </c>
      <c r="I44" s="167" t="str">
        <f>'P03'!F43</f>
        <v>na</v>
      </c>
      <c r="J44" s="167" t="str">
        <f>'P04'!F43</f>
        <v>na</v>
      </c>
      <c r="K44" s="167" t="str">
        <f>'P05'!F43</f>
        <v>na</v>
      </c>
      <c r="L44" s="167" t="str">
        <f>'P06'!F43</f>
        <v>na</v>
      </c>
      <c r="M44" s="167" t="str">
        <f>'P07'!F43</f>
        <v>na</v>
      </c>
      <c r="N44" s="167" t="str">
        <f>'P08'!F43</f>
        <v>na</v>
      </c>
      <c r="O44" s="167" t="str">
        <f>'P09'!F43</f>
        <v>na</v>
      </c>
      <c r="P44" s="172" t="str">
        <f>'P10'!F43</f>
        <v>c</v>
      </c>
      <c r="Q44" s="173" t="str">
        <f>'P11'!F43</f>
        <v>na</v>
      </c>
      <c r="R44" s="173" t="str">
        <f>'P12'!F43</f>
        <v>na</v>
      </c>
      <c r="S44" s="173" t="str">
        <f>'P13'!F43</f>
        <v>na</v>
      </c>
      <c r="T44" s="173" t="str">
        <f>'P14'!F43</f>
        <v>na</v>
      </c>
      <c r="U44" s="173" t="str">
        <f>'P15'!F43</f>
        <v>nt</v>
      </c>
      <c r="V44" s="174" t="str">
        <f>'P16'!F43</f>
        <v>nt</v>
      </c>
      <c r="W44" s="174" t="str">
        <f>'P17'!F43</f>
        <v>nt</v>
      </c>
      <c r="X44" s="174" t="str">
        <f>'P18'!F43</f>
        <v>nt</v>
      </c>
      <c r="Y44" s="174" t="str">
        <f>'P19'!F43</f>
        <v>nt</v>
      </c>
      <c r="Z44" s="169" t="str">
        <f>'P20'!F43</f>
        <v>nt</v>
      </c>
      <c r="AA44" s="170" t="str">
        <f>'P21'!F43</f>
        <v>nt</v>
      </c>
      <c r="AB44" s="170" t="str">
        <f>'P22'!F43</f>
        <v>nt</v>
      </c>
      <c r="AC44" s="170" t="str">
        <f>'P23'!F43</f>
        <v>nt</v>
      </c>
      <c r="AD44" s="170" t="str">
        <f>'P24'!F43</f>
        <v>nt</v>
      </c>
      <c r="AE44" s="170" t="str">
        <f>'P25'!F43</f>
        <v>nt</v>
      </c>
      <c r="AF44" s="196"/>
    </row>
    <row r="45" spans="1:32" ht="37.5" customHeight="1" x14ac:dyDescent="0.3">
      <c r="A45" s="371"/>
      <c r="B45" s="163" t="s">
        <v>245</v>
      </c>
      <c r="C45" s="164" t="s">
        <v>107</v>
      </c>
      <c r="D45" s="175" t="s">
        <v>234</v>
      </c>
      <c r="E45" s="166"/>
      <c r="F45" s="165" t="s">
        <v>246</v>
      </c>
      <c r="G45" s="167" t="str">
        <f>'P01'!F44</f>
        <v>na</v>
      </c>
      <c r="H45" s="167" t="str">
        <f>'P02'!F44</f>
        <v>na</v>
      </c>
      <c r="I45" s="167" t="str">
        <f>'P03'!F44</f>
        <v>na</v>
      </c>
      <c r="J45" s="167" t="str">
        <f>'P04'!F44</f>
        <v>na</v>
      </c>
      <c r="K45" s="167" t="str">
        <f>'P05'!F44</f>
        <v>na</v>
      </c>
      <c r="L45" s="167" t="str">
        <f>'P06'!F44</f>
        <v>na</v>
      </c>
      <c r="M45" s="167" t="str">
        <f>'P07'!F44</f>
        <v>na</v>
      </c>
      <c r="N45" s="167" t="str">
        <f>'P08'!F44</f>
        <v>na</v>
      </c>
      <c r="O45" s="167" t="str">
        <f>'P09'!F44</f>
        <v>na</v>
      </c>
      <c r="P45" s="172" t="str">
        <f>'P10'!F44</f>
        <v>c</v>
      </c>
      <c r="Q45" s="173" t="str">
        <f>'P11'!F44</f>
        <v>na</v>
      </c>
      <c r="R45" s="173" t="str">
        <f>'P12'!F44</f>
        <v>na</v>
      </c>
      <c r="S45" s="173" t="str">
        <f>'P13'!F44</f>
        <v>na</v>
      </c>
      <c r="T45" s="173" t="str">
        <f>'P14'!F44</f>
        <v>na</v>
      </c>
      <c r="U45" s="173" t="str">
        <f>'P15'!F44</f>
        <v>nt</v>
      </c>
      <c r="V45" s="174" t="str">
        <f>'P16'!F44</f>
        <v>nt</v>
      </c>
      <c r="W45" s="174" t="str">
        <f>'P17'!F44</f>
        <v>nt</v>
      </c>
      <c r="X45" s="174" t="str">
        <f>'P18'!F44</f>
        <v>nt</v>
      </c>
      <c r="Y45" s="174" t="str">
        <f>'P19'!F44</f>
        <v>nt</v>
      </c>
      <c r="Z45" s="169" t="str">
        <f>'P20'!F44</f>
        <v>nt</v>
      </c>
      <c r="AA45" s="170" t="str">
        <f>'P21'!F44</f>
        <v>nt</v>
      </c>
      <c r="AB45" s="170" t="str">
        <f>'P22'!F44</f>
        <v>nt</v>
      </c>
      <c r="AC45" s="170" t="str">
        <f>'P23'!F44</f>
        <v>nt</v>
      </c>
      <c r="AD45" s="170" t="str">
        <f>'P24'!F44</f>
        <v>nt</v>
      </c>
      <c r="AE45" s="170" t="str">
        <f>'P25'!F44</f>
        <v>nt</v>
      </c>
      <c r="AF45" s="196"/>
    </row>
    <row r="46" spans="1:32" ht="37.5" customHeight="1" x14ac:dyDescent="0.3">
      <c r="A46" s="371"/>
      <c r="B46" s="163" t="s">
        <v>247</v>
      </c>
      <c r="C46" s="164" t="s">
        <v>107</v>
      </c>
      <c r="D46" s="175" t="s">
        <v>234</v>
      </c>
      <c r="E46" s="166" t="s">
        <v>164</v>
      </c>
      <c r="F46" s="165" t="s">
        <v>248</v>
      </c>
      <c r="G46" s="167" t="str">
        <f>'P01'!F45</f>
        <v>na</v>
      </c>
      <c r="H46" s="167" t="str">
        <f>'P02'!F45</f>
        <v>na</v>
      </c>
      <c r="I46" s="167" t="str">
        <f>'P03'!F45</f>
        <v>na</v>
      </c>
      <c r="J46" s="167" t="str">
        <f>'P04'!F45</f>
        <v>na</v>
      </c>
      <c r="K46" s="167" t="str">
        <f>'P05'!F45</f>
        <v>na</v>
      </c>
      <c r="L46" s="167" t="str">
        <f>'P06'!F45</f>
        <v>na</v>
      </c>
      <c r="M46" s="167" t="str">
        <f>'P07'!F45</f>
        <v>na</v>
      </c>
      <c r="N46" s="167" t="str">
        <f>'P08'!F45</f>
        <v>na</v>
      </c>
      <c r="O46" s="167" t="str">
        <f>'P09'!F45</f>
        <v>na</v>
      </c>
      <c r="P46" s="172" t="str">
        <f>'P10'!F45</f>
        <v>c</v>
      </c>
      <c r="Q46" s="173" t="str">
        <f>'P11'!F45</f>
        <v>na</v>
      </c>
      <c r="R46" s="173" t="str">
        <f>'P12'!F45</f>
        <v>na</v>
      </c>
      <c r="S46" s="173" t="str">
        <f>'P13'!F45</f>
        <v>na</v>
      </c>
      <c r="T46" s="173" t="str">
        <f>'P14'!F45</f>
        <v>na</v>
      </c>
      <c r="U46" s="173" t="str">
        <f>'P15'!F45</f>
        <v>nt</v>
      </c>
      <c r="V46" s="174" t="str">
        <f>'P16'!F45</f>
        <v>nt</v>
      </c>
      <c r="W46" s="174" t="str">
        <f>'P17'!F45</f>
        <v>nt</v>
      </c>
      <c r="X46" s="174" t="str">
        <f>'P18'!F45</f>
        <v>nt</v>
      </c>
      <c r="Y46" s="174" t="str">
        <f>'P19'!F45</f>
        <v>nt</v>
      </c>
      <c r="Z46" s="169" t="str">
        <f>'P20'!F45</f>
        <v>nt</v>
      </c>
      <c r="AA46" s="170" t="str">
        <f>'P21'!F45</f>
        <v>nt</v>
      </c>
      <c r="AB46" s="170" t="str">
        <f>'P22'!F45</f>
        <v>nt</v>
      </c>
      <c r="AC46" s="170" t="str">
        <f>'P23'!F45</f>
        <v>nt</v>
      </c>
      <c r="AD46" s="170" t="str">
        <f>'P24'!F45</f>
        <v>nt</v>
      </c>
      <c r="AE46" s="170" t="str">
        <f>'P25'!F45</f>
        <v>nt</v>
      </c>
      <c r="AF46" s="196"/>
    </row>
    <row r="47" spans="1:32" ht="37.5" customHeight="1" x14ac:dyDescent="0.3">
      <c r="A47" s="373"/>
      <c r="B47" s="163" t="s">
        <v>249</v>
      </c>
      <c r="C47" s="164" t="s">
        <v>107</v>
      </c>
      <c r="D47" s="175" t="s">
        <v>234</v>
      </c>
      <c r="E47" s="166"/>
      <c r="F47" s="165" t="s">
        <v>250</v>
      </c>
      <c r="G47" s="167" t="str">
        <f>'P01'!F46</f>
        <v>na</v>
      </c>
      <c r="H47" s="167" t="str">
        <f>'P02'!F46</f>
        <v>na</v>
      </c>
      <c r="I47" s="167" t="str">
        <f>'P03'!F46</f>
        <v>na</v>
      </c>
      <c r="J47" s="167" t="str">
        <f>'P04'!F46</f>
        <v>na</v>
      </c>
      <c r="K47" s="167" t="str">
        <f>'P05'!F46</f>
        <v>na</v>
      </c>
      <c r="L47" s="167" t="str">
        <f>'P06'!F46</f>
        <v>na</v>
      </c>
      <c r="M47" s="167" t="str">
        <f>'P07'!F46</f>
        <v>na</v>
      </c>
      <c r="N47" s="167" t="str">
        <f>'P08'!F46</f>
        <v>na</v>
      </c>
      <c r="O47" s="167" t="str">
        <f>'P09'!F46</f>
        <v>na</v>
      </c>
      <c r="P47" s="172" t="str">
        <f>'P10'!F46</f>
        <v>na</v>
      </c>
      <c r="Q47" s="173" t="str">
        <f>'P11'!F46</f>
        <v>na</v>
      </c>
      <c r="R47" s="173" t="str">
        <f>'P12'!F46</f>
        <v>na</v>
      </c>
      <c r="S47" s="173" t="str">
        <f>'P13'!F46</f>
        <v>na</v>
      </c>
      <c r="T47" s="173" t="str">
        <f>'P14'!F46</f>
        <v>na</v>
      </c>
      <c r="U47" s="173" t="str">
        <f>'P15'!F46</f>
        <v>nt</v>
      </c>
      <c r="V47" s="174" t="str">
        <f>'P16'!F46</f>
        <v>nt</v>
      </c>
      <c r="W47" s="174" t="str">
        <f>'P17'!F46</f>
        <v>nt</v>
      </c>
      <c r="X47" s="174" t="str">
        <f>'P18'!F46</f>
        <v>nt</v>
      </c>
      <c r="Y47" s="174" t="str">
        <f>'P19'!F46</f>
        <v>nt</v>
      </c>
      <c r="Z47" s="169" t="str">
        <f>'P20'!F46</f>
        <v>nt</v>
      </c>
      <c r="AA47" s="170" t="str">
        <f>'P21'!F46</f>
        <v>nt</v>
      </c>
      <c r="AB47" s="170" t="str">
        <f>'P22'!F46</f>
        <v>nt</v>
      </c>
      <c r="AC47" s="170" t="str">
        <f>'P23'!F46</f>
        <v>nt</v>
      </c>
      <c r="AD47" s="170" t="str">
        <f>'P24'!F46</f>
        <v>nt</v>
      </c>
      <c r="AE47" s="170" t="str">
        <f>'P25'!F46</f>
        <v>nt</v>
      </c>
      <c r="AF47" s="196"/>
    </row>
    <row r="48" spans="1:32" ht="37.5" customHeight="1" x14ac:dyDescent="0.3">
      <c r="A48" s="370" t="s">
        <v>251</v>
      </c>
      <c r="B48" s="163" t="s">
        <v>252</v>
      </c>
      <c r="C48" s="164" t="s">
        <v>107</v>
      </c>
      <c r="D48" s="165" t="s">
        <v>253</v>
      </c>
      <c r="E48" s="166" t="s">
        <v>164</v>
      </c>
      <c r="F48" s="165" t="s">
        <v>254</v>
      </c>
      <c r="G48" s="167" t="str">
        <f>'P01'!F47</f>
        <v>c</v>
      </c>
      <c r="H48" s="167" t="str">
        <f>'P02'!F47</f>
        <v>c</v>
      </c>
      <c r="I48" s="167" t="str">
        <f>'P03'!F47</f>
        <v>c</v>
      </c>
      <c r="J48" s="167" t="str">
        <f>'P04'!F47</f>
        <v>c</v>
      </c>
      <c r="K48" s="167" t="str">
        <f>'P05'!F47</f>
        <v>c</v>
      </c>
      <c r="L48" s="167" t="str">
        <f>'P06'!F47</f>
        <v>c</v>
      </c>
      <c r="M48" s="167" t="str">
        <f>'P07'!F47</f>
        <v>c</v>
      </c>
      <c r="N48" s="167" t="str">
        <f>'P08'!F47</f>
        <v>c</v>
      </c>
      <c r="O48" s="167" t="str">
        <f>'P09'!F47</f>
        <v>c</v>
      </c>
      <c r="P48" s="172" t="str">
        <f>'P10'!F47</f>
        <v>c</v>
      </c>
      <c r="Q48" s="173" t="str">
        <f>'P11'!F47</f>
        <v>c</v>
      </c>
      <c r="R48" s="173" t="str">
        <f>'P12'!F47</f>
        <v>c</v>
      </c>
      <c r="S48" s="173" t="str">
        <f>'P13'!F47</f>
        <v>c</v>
      </c>
      <c r="T48" s="173" t="str">
        <f>'P14'!F47</f>
        <v>c</v>
      </c>
      <c r="U48" s="173" t="str">
        <f>'P15'!F47</f>
        <v>nt</v>
      </c>
      <c r="V48" s="174" t="str">
        <f>'P16'!F47</f>
        <v>nt</v>
      </c>
      <c r="W48" s="174" t="str">
        <f>'P17'!F47</f>
        <v>nt</v>
      </c>
      <c r="X48" s="174" t="str">
        <f>'P18'!F47</f>
        <v>nt</v>
      </c>
      <c r="Y48" s="174" t="str">
        <f>'P19'!F47</f>
        <v>nt</v>
      </c>
      <c r="Z48" s="169" t="str">
        <f>'P20'!F47</f>
        <v>nt</v>
      </c>
      <c r="AA48" s="170" t="str">
        <f>'P21'!F47</f>
        <v>nt</v>
      </c>
      <c r="AB48" s="170" t="str">
        <f>'P22'!F47</f>
        <v>nt</v>
      </c>
      <c r="AC48" s="170" t="str">
        <f>'P23'!F47</f>
        <v>nt</v>
      </c>
      <c r="AD48" s="170" t="str">
        <f>'P24'!F47</f>
        <v>nt</v>
      </c>
      <c r="AE48" s="170" t="str">
        <f>'P25'!F47</f>
        <v>nt</v>
      </c>
      <c r="AF48" s="196"/>
    </row>
    <row r="49" spans="1:32" ht="37.5" customHeight="1" x14ac:dyDescent="0.3">
      <c r="A49" s="373"/>
      <c r="B49" s="163" t="s">
        <v>255</v>
      </c>
      <c r="C49" s="164" t="s">
        <v>107</v>
      </c>
      <c r="D49" s="165" t="s">
        <v>256</v>
      </c>
      <c r="E49" s="166" t="s">
        <v>164</v>
      </c>
      <c r="F49" s="165" t="s">
        <v>257</v>
      </c>
      <c r="G49" s="167" t="str">
        <f>'P01'!F48</f>
        <v>c</v>
      </c>
      <c r="H49" s="167" t="str">
        <f>'P02'!F48</f>
        <v>c</v>
      </c>
      <c r="I49" s="167" t="str">
        <f>'P03'!F48</f>
        <v>c</v>
      </c>
      <c r="J49" s="167" t="str">
        <f>'P04'!F48</f>
        <v>c</v>
      </c>
      <c r="K49" s="167" t="str">
        <f>'P05'!F48</f>
        <v>c</v>
      </c>
      <c r="L49" s="167" t="str">
        <f>'P06'!F48</f>
        <v>c</v>
      </c>
      <c r="M49" s="167" t="str">
        <f>'P07'!F48</f>
        <v>c</v>
      </c>
      <c r="N49" s="167" t="str">
        <f>'P08'!F48</f>
        <v>c</v>
      </c>
      <c r="O49" s="167" t="str">
        <f>'P09'!F48</f>
        <v>c</v>
      </c>
      <c r="P49" s="172" t="str">
        <f>'P10'!F48</f>
        <v>c</v>
      </c>
      <c r="Q49" s="173" t="str">
        <f>'P11'!F48</f>
        <v>c</v>
      </c>
      <c r="R49" s="173" t="str">
        <f>'P12'!F48</f>
        <v>c</v>
      </c>
      <c r="S49" s="173" t="str">
        <f>'P13'!F48</f>
        <v>c</v>
      </c>
      <c r="T49" s="173" t="str">
        <f>'P14'!F48</f>
        <v>c</v>
      </c>
      <c r="U49" s="173" t="str">
        <f>'P15'!F48</f>
        <v>nt</v>
      </c>
      <c r="V49" s="174" t="str">
        <f>'P16'!F48</f>
        <v>nt</v>
      </c>
      <c r="W49" s="174" t="str">
        <f>'P17'!F48</f>
        <v>nt</v>
      </c>
      <c r="X49" s="174" t="str">
        <f>'P18'!F48</f>
        <v>nt</v>
      </c>
      <c r="Y49" s="174" t="str">
        <f>'P19'!F48</f>
        <v>nt</v>
      </c>
      <c r="Z49" s="169" t="str">
        <f>'P20'!F48</f>
        <v>nt</v>
      </c>
      <c r="AA49" s="170" t="str">
        <f>'P21'!F48</f>
        <v>nt</v>
      </c>
      <c r="AB49" s="170" t="str">
        <f>'P22'!F48</f>
        <v>nt</v>
      </c>
      <c r="AC49" s="170" t="str">
        <f>'P23'!F48</f>
        <v>nt</v>
      </c>
      <c r="AD49" s="170" t="str">
        <f>'P24'!F48</f>
        <v>nt</v>
      </c>
      <c r="AE49" s="170" t="str">
        <f>'P25'!F48</f>
        <v>nt</v>
      </c>
      <c r="AF49" s="196"/>
    </row>
    <row r="50" spans="1:32" ht="37.5" customHeight="1" x14ac:dyDescent="0.3">
      <c r="A50" s="370" t="s">
        <v>258</v>
      </c>
      <c r="B50" s="163" t="s">
        <v>259</v>
      </c>
      <c r="C50" s="187" t="s">
        <v>107</v>
      </c>
      <c r="D50" s="165" t="s">
        <v>260</v>
      </c>
      <c r="E50" s="197" t="s">
        <v>164</v>
      </c>
      <c r="F50" s="165" t="s">
        <v>261</v>
      </c>
      <c r="G50" s="167" t="str">
        <f>'P01'!F49</f>
        <v>c</v>
      </c>
      <c r="H50" s="192" t="str">
        <f>'P02'!F49</f>
        <v>na</v>
      </c>
      <c r="I50" s="192" t="str">
        <f>'P03'!F49</f>
        <v>na</v>
      </c>
      <c r="J50" s="192" t="str">
        <f>'P04'!F49</f>
        <v>c</v>
      </c>
      <c r="K50" s="192" t="str">
        <f>'P05'!F49</f>
        <v>c</v>
      </c>
      <c r="L50" s="192" t="str">
        <f>'P06'!F49</f>
        <v>c</v>
      </c>
      <c r="M50" s="192" t="str">
        <f>'P07'!F49</f>
        <v>c</v>
      </c>
      <c r="N50" s="192" t="str">
        <f>'P08'!F49</f>
        <v>na</v>
      </c>
      <c r="O50" s="192" t="str">
        <f>'P09'!F49</f>
        <v>c</v>
      </c>
      <c r="P50" s="193" t="str">
        <f>'P10'!F49</f>
        <v>c</v>
      </c>
      <c r="Q50" s="173" t="str">
        <f>'P11'!F49</f>
        <v>c</v>
      </c>
      <c r="R50" s="173" t="str">
        <f>'P12'!F49</f>
        <v>c</v>
      </c>
      <c r="S50" s="173" t="str">
        <f>'P13'!F49</f>
        <v>c</v>
      </c>
      <c r="T50" s="173" t="str">
        <f>'P14'!F49</f>
        <v>c</v>
      </c>
      <c r="U50" s="173" t="str">
        <f>'P15'!F49</f>
        <v>nt</v>
      </c>
      <c r="V50" s="173" t="str">
        <f>'P16'!F49</f>
        <v>nt</v>
      </c>
      <c r="W50" s="173" t="str">
        <f>'P17'!F49</f>
        <v>nt</v>
      </c>
      <c r="X50" s="173" t="str">
        <f>'P18'!F49</f>
        <v>nt</v>
      </c>
      <c r="Y50" s="173" t="str">
        <f>'P19'!F49</f>
        <v>nt</v>
      </c>
      <c r="Z50" s="183" t="str">
        <f>'P20'!F49</f>
        <v>nt</v>
      </c>
      <c r="AA50" s="170" t="str">
        <f>'P21'!F49</f>
        <v>nt</v>
      </c>
      <c r="AB50" s="170" t="str">
        <f>'P22'!F49</f>
        <v>nt</v>
      </c>
      <c r="AC50" s="170" t="str">
        <f>'P23'!F49</f>
        <v>nt</v>
      </c>
      <c r="AD50" s="170" t="str">
        <f>'P24'!F49</f>
        <v>nt</v>
      </c>
      <c r="AE50" s="170" t="str">
        <f>'P25'!F49</f>
        <v>nt</v>
      </c>
      <c r="AF50" s="198"/>
    </row>
    <row r="51" spans="1:32" ht="37.5" customHeight="1" x14ac:dyDescent="0.3">
      <c r="A51" s="371"/>
      <c r="B51" s="163" t="s">
        <v>262</v>
      </c>
      <c r="C51" s="184" t="s">
        <v>107</v>
      </c>
      <c r="D51" s="165" t="s">
        <v>167</v>
      </c>
      <c r="E51" s="195"/>
      <c r="F51" s="165" t="s">
        <v>263</v>
      </c>
      <c r="G51" s="167" t="str">
        <f>'P01'!F50</f>
        <v>na</v>
      </c>
      <c r="H51" s="168" t="str">
        <f>'P02'!F50</f>
        <v>na</v>
      </c>
      <c r="I51" s="168" t="str">
        <f>'P03'!F50</f>
        <v>na</v>
      </c>
      <c r="J51" s="168" t="str">
        <f>'P04'!F50</f>
        <v>na</v>
      </c>
      <c r="K51" s="168" t="str">
        <f>'P05'!F50</f>
        <v>na</v>
      </c>
      <c r="L51" s="168" t="str">
        <f>'P06'!F50</f>
        <v>na</v>
      </c>
      <c r="M51" s="168" t="str">
        <f>'P07'!F50</f>
        <v>na</v>
      </c>
      <c r="N51" s="168" t="str">
        <f>'P08'!F50</f>
        <v>na</v>
      </c>
      <c r="O51" s="168" t="str">
        <f>'P09'!F50</f>
        <v>na</v>
      </c>
      <c r="P51" s="168" t="str">
        <f>'P10'!F50</f>
        <v>na</v>
      </c>
      <c r="Q51" s="168" t="str">
        <f>'P11'!F50</f>
        <v>na</v>
      </c>
      <c r="R51" s="168" t="str">
        <f>'P12'!F50</f>
        <v>na</v>
      </c>
      <c r="S51" s="168" t="str">
        <f>'P13'!F50</f>
        <v>na</v>
      </c>
      <c r="T51" s="168" t="str">
        <f>'P14'!F50</f>
        <v>na</v>
      </c>
      <c r="U51" s="168" t="str">
        <f>'P15'!F50</f>
        <v>nt</v>
      </c>
      <c r="V51" s="168" t="str">
        <f>'P16'!F50</f>
        <v>nt</v>
      </c>
      <c r="W51" s="168" t="str">
        <f>'P17'!F50</f>
        <v>nt</v>
      </c>
      <c r="X51" s="168" t="str">
        <f>'P18'!F50</f>
        <v>nt</v>
      </c>
      <c r="Y51" s="168" t="str">
        <f>'P19'!F50</f>
        <v>nt</v>
      </c>
      <c r="Z51" s="169" t="str">
        <f>'P20'!F50</f>
        <v>nt</v>
      </c>
      <c r="AA51" s="170" t="str">
        <f>'P21'!F50</f>
        <v>nt</v>
      </c>
      <c r="AB51" s="170" t="str">
        <f>'P22'!F50</f>
        <v>nt</v>
      </c>
      <c r="AC51" s="170" t="str">
        <f>'P23'!F50</f>
        <v>nt</v>
      </c>
      <c r="AD51" s="170" t="str">
        <f>'P24'!F50</f>
        <v>nt</v>
      </c>
      <c r="AE51" s="170" t="str">
        <f>'P25'!F50</f>
        <v>nt</v>
      </c>
      <c r="AF51" s="199"/>
    </row>
    <row r="52" spans="1:32" ht="37.5" customHeight="1" x14ac:dyDescent="0.3">
      <c r="A52" s="371"/>
      <c r="B52" s="163" t="s">
        <v>264</v>
      </c>
      <c r="C52" s="164" t="s">
        <v>107</v>
      </c>
      <c r="D52" s="165" t="s">
        <v>265</v>
      </c>
      <c r="E52" s="166" t="s">
        <v>164</v>
      </c>
      <c r="F52" s="165" t="s">
        <v>266</v>
      </c>
      <c r="G52" s="167" t="str">
        <f>'P01'!F51</f>
        <v>c</v>
      </c>
      <c r="H52" s="167" t="str">
        <f>'P02'!F51</f>
        <v>na</v>
      </c>
      <c r="I52" s="167" t="str">
        <f>'P03'!F51</f>
        <v>na</v>
      </c>
      <c r="J52" s="167" t="str">
        <f>'P04'!F51</f>
        <v>c</v>
      </c>
      <c r="K52" s="167" t="str">
        <f>'P05'!F51</f>
        <v>c</v>
      </c>
      <c r="L52" s="167" t="str">
        <f>'P06'!F51</f>
        <v>c</v>
      </c>
      <c r="M52" s="167" t="str">
        <f>'P07'!F51</f>
        <v>c</v>
      </c>
      <c r="N52" s="167" t="str">
        <f>'P08'!F51</f>
        <v>na</v>
      </c>
      <c r="O52" s="167" t="str">
        <f>'P09'!F51</f>
        <v>c</v>
      </c>
      <c r="P52" s="172" t="str">
        <f>'P10'!F51</f>
        <v>c</v>
      </c>
      <c r="Q52" s="173" t="str">
        <f>'P11'!F51</f>
        <v>c</v>
      </c>
      <c r="R52" s="173" t="str">
        <f>'P12'!F51</f>
        <v>c</v>
      </c>
      <c r="S52" s="173" t="str">
        <f>'P13'!F51</f>
        <v>c</v>
      </c>
      <c r="T52" s="173" t="str">
        <f>'P14'!F51</f>
        <v>c</v>
      </c>
      <c r="U52" s="173" t="str">
        <f>'P15'!F51</f>
        <v>nt</v>
      </c>
      <c r="V52" s="174" t="str">
        <f>'P16'!F51</f>
        <v>nt</v>
      </c>
      <c r="W52" s="174" t="str">
        <f>'P17'!F51</f>
        <v>nt</v>
      </c>
      <c r="X52" s="174" t="str">
        <f>'P18'!F51</f>
        <v>nt</v>
      </c>
      <c r="Y52" s="174" t="str">
        <f>'P19'!F51</f>
        <v>nt</v>
      </c>
      <c r="Z52" s="169" t="str">
        <f>'P20'!F51</f>
        <v>nt</v>
      </c>
      <c r="AA52" s="170" t="str">
        <f>'P21'!F51</f>
        <v>nt</v>
      </c>
      <c r="AB52" s="170" t="str">
        <f>'P22'!F51</f>
        <v>nt</v>
      </c>
      <c r="AC52" s="170" t="str">
        <f>'P23'!F51</f>
        <v>nt</v>
      </c>
      <c r="AD52" s="170" t="str">
        <f>'P24'!F51</f>
        <v>nt</v>
      </c>
      <c r="AE52" s="170" t="str">
        <f>'P25'!F51</f>
        <v>nt</v>
      </c>
      <c r="AF52" s="171"/>
    </row>
    <row r="53" spans="1:32" ht="37.5" customHeight="1" x14ac:dyDescent="0.3">
      <c r="A53" s="371"/>
      <c r="B53" s="163" t="s">
        <v>267</v>
      </c>
      <c r="C53" s="164" t="s">
        <v>107</v>
      </c>
      <c r="D53" s="165" t="s">
        <v>268</v>
      </c>
      <c r="E53" s="166"/>
      <c r="F53" s="165" t="s">
        <v>269</v>
      </c>
      <c r="G53" s="167" t="str">
        <f>'P01'!F52</f>
        <v>na</v>
      </c>
      <c r="H53" s="167" t="str">
        <f>'P02'!F52</f>
        <v>na</v>
      </c>
      <c r="I53" s="167" t="str">
        <f>'P03'!F52</f>
        <v>na</v>
      </c>
      <c r="J53" s="167" t="str">
        <f>'P04'!F52</f>
        <v>na</v>
      </c>
      <c r="K53" s="167" t="str">
        <f>'P05'!F52</f>
        <v>na</v>
      </c>
      <c r="L53" s="167" t="str">
        <f>'P06'!F52</f>
        <v>na</v>
      </c>
      <c r="M53" s="167" t="str">
        <f>'P07'!F52</f>
        <v>na</v>
      </c>
      <c r="N53" s="167" t="str">
        <f>'P08'!F52</f>
        <v>na</v>
      </c>
      <c r="O53" s="167" t="str">
        <f>'P09'!F52</f>
        <v>na</v>
      </c>
      <c r="P53" s="172" t="str">
        <f>'P10'!F52</f>
        <v>na</v>
      </c>
      <c r="Q53" s="173" t="str">
        <f>'P11'!F52</f>
        <v>na</v>
      </c>
      <c r="R53" s="173" t="str">
        <f>'P12'!F52</f>
        <v>na</v>
      </c>
      <c r="S53" s="173" t="str">
        <f>'P13'!F52</f>
        <v>na</v>
      </c>
      <c r="T53" s="173" t="str">
        <f>'P14'!F52</f>
        <v>na</v>
      </c>
      <c r="U53" s="173" t="str">
        <f>'P15'!F52</f>
        <v>nt</v>
      </c>
      <c r="V53" s="174" t="str">
        <f>'P16'!F52</f>
        <v>nt</v>
      </c>
      <c r="W53" s="174" t="str">
        <f>'P17'!F52</f>
        <v>nt</v>
      </c>
      <c r="X53" s="174" t="str">
        <f>'P18'!F52</f>
        <v>nt</v>
      </c>
      <c r="Y53" s="174" t="str">
        <f>'P19'!F52</f>
        <v>nt</v>
      </c>
      <c r="Z53" s="169" t="str">
        <f>'P20'!F52</f>
        <v>nt</v>
      </c>
      <c r="AA53" s="170" t="str">
        <f>'P21'!F52</f>
        <v>nt</v>
      </c>
      <c r="AB53" s="170" t="str">
        <f>'P22'!F52</f>
        <v>nt</v>
      </c>
      <c r="AC53" s="170" t="str">
        <f>'P23'!F52</f>
        <v>nt</v>
      </c>
      <c r="AD53" s="170" t="str">
        <f>'P24'!F52</f>
        <v>nt</v>
      </c>
      <c r="AE53" s="170" t="str">
        <f>'P25'!F52</f>
        <v>nt</v>
      </c>
      <c r="AF53" s="171"/>
    </row>
    <row r="54" spans="1:32" ht="37.5" customHeight="1" x14ac:dyDescent="0.3">
      <c r="A54" s="373"/>
      <c r="B54" s="163" t="s">
        <v>270</v>
      </c>
      <c r="C54" s="164" t="s">
        <v>114</v>
      </c>
      <c r="D54" s="175" t="s">
        <v>271</v>
      </c>
      <c r="E54" s="166"/>
      <c r="F54" s="165" t="s">
        <v>272</v>
      </c>
      <c r="G54" s="167" t="str">
        <f>'P01'!F53</f>
        <v>na</v>
      </c>
      <c r="H54" s="167" t="str">
        <f>'P02'!F53</f>
        <v>na</v>
      </c>
      <c r="I54" s="167" t="str">
        <f>'P03'!F53</f>
        <v>na</v>
      </c>
      <c r="J54" s="167" t="str">
        <f>'P04'!F53</f>
        <v>na</v>
      </c>
      <c r="K54" s="167" t="str">
        <f>'P05'!F53</f>
        <v>na</v>
      </c>
      <c r="L54" s="167" t="str">
        <f>'P06'!F53</f>
        <v>na</v>
      </c>
      <c r="M54" s="167" t="str">
        <f>'P07'!F53</f>
        <v>na</v>
      </c>
      <c r="N54" s="167" t="str">
        <f>'P08'!F53</f>
        <v>na</v>
      </c>
      <c r="O54" s="167" t="str">
        <f>'P09'!F53</f>
        <v>na</v>
      </c>
      <c r="P54" s="172" t="str">
        <f>'P10'!F53</f>
        <v>na</v>
      </c>
      <c r="Q54" s="173" t="str">
        <f>'P11'!F53</f>
        <v>na</v>
      </c>
      <c r="R54" s="173" t="str">
        <f>'P12'!F53</f>
        <v>na</v>
      </c>
      <c r="S54" s="173" t="str">
        <f>'P13'!F53</f>
        <v>na</v>
      </c>
      <c r="T54" s="173" t="str">
        <f>'P14'!F53</f>
        <v>na</v>
      </c>
      <c r="U54" s="173" t="str">
        <f>'P15'!F53</f>
        <v>nt</v>
      </c>
      <c r="V54" s="174" t="str">
        <f>'P16'!F53</f>
        <v>nt</v>
      </c>
      <c r="W54" s="174" t="str">
        <f>'P17'!F53</f>
        <v>nt</v>
      </c>
      <c r="X54" s="174" t="str">
        <f>'P18'!F53</f>
        <v>nt</v>
      </c>
      <c r="Y54" s="174" t="str">
        <f>'P19'!F53</f>
        <v>nt</v>
      </c>
      <c r="Z54" s="169" t="str">
        <f>'P20'!F53</f>
        <v>nt</v>
      </c>
      <c r="AA54" s="170" t="str">
        <f>'P21'!F53</f>
        <v>nt</v>
      </c>
      <c r="AB54" s="170" t="str">
        <f>'P22'!F53</f>
        <v>nt</v>
      </c>
      <c r="AC54" s="170" t="str">
        <f>'P23'!F53</f>
        <v>nt</v>
      </c>
      <c r="AD54" s="170" t="str">
        <f>'P24'!F53</f>
        <v>nt</v>
      </c>
      <c r="AE54" s="170" t="str">
        <f>'P25'!F53</f>
        <v>nt</v>
      </c>
      <c r="AF54" s="171"/>
    </row>
    <row r="55" spans="1:32" ht="37.5" customHeight="1" x14ac:dyDescent="0.3">
      <c r="A55" s="370" t="s">
        <v>273</v>
      </c>
      <c r="B55" s="163" t="s">
        <v>274</v>
      </c>
      <c r="C55" s="164" t="s">
        <v>107</v>
      </c>
      <c r="D55" s="175" t="s">
        <v>275</v>
      </c>
      <c r="E55" s="166"/>
      <c r="F55" s="165" t="s">
        <v>276</v>
      </c>
      <c r="G55" s="167" t="str">
        <f>'P01'!F54</f>
        <v>c</v>
      </c>
      <c r="H55" s="167" t="str">
        <f>'P02'!F54</f>
        <v>c</v>
      </c>
      <c r="I55" s="167" t="str">
        <f>'P03'!F54</f>
        <v>c</v>
      </c>
      <c r="J55" s="167" t="str">
        <f>'P04'!F54</f>
        <v>c</v>
      </c>
      <c r="K55" s="167" t="str">
        <f>'P05'!F54</f>
        <v>c</v>
      </c>
      <c r="L55" s="167" t="str">
        <f>'P06'!F54</f>
        <v>c</v>
      </c>
      <c r="M55" s="167" t="str">
        <f>'P07'!F54</f>
        <v>c</v>
      </c>
      <c r="N55" s="167" t="str">
        <f>'P08'!F54</f>
        <v>c</v>
      </c>
      <c r="O55" s="167" t="str">
        <f>'P09'!F54</f>
        <v>c</v>
      </c>
      <c r="P55" s="172" t="str">
        <f>'P10'!F54</f>
        <v>c</v>
      </c>
      <c r="Q55" s="173" t="str">
        <f>'P11'!F54</f>
        <v>c</v>
      </c>
      <c r="R55" s="173" t="str">
        <f>'P12'!F54</f>
        <v>c</v>
      </c>
      <c r="S55" s="173" t="str">
        <f>'P13'!F54</f>
        <v>c</v>
      </c>
      <c r="T55" s="173" t="str">
        <f>'P14'!F54</f>
        <v>c</v>
      </c>
      <c r="U55" s="173" t="str">
        <f>'P15'!F54</f>
        <v>nt</v>
      </c>
      <c r="V55" s="174" t="str">
        <f>'P16'!F54</f>
        <v>nt</v>
      </c>
      <c r="W55" s="174" t="str">
        <f>'P17'!F54</f>
        <v>nt</v>
      </c>
      <c r="X55" s="174" t="str">
        <f>'P18'!F54</f>
        <v>nt</v>
      </c>
      <c r="Y55" s="174" t="str">
        <f>'P19'!F54</f>
        <v>nt</v>
      </c>
      <c r="Z55" s="169" t="str">
        <f>'P20'!F54</f>
        <v>nt</v>
      </c>
      <c r="AA55" s="170" t="str">
        <f>'P21'!F54</f>
        <v>nt</v>
      </c>
      <c r="AB55" s="170" t="str">
        <f>'P22'!F54</f>
        <v>nt</v>
      </c>
      <c r="AC55" s="170" t="str">
        <f>'P23'!F54</f>
        <v>nt</v>
      </c>
      <c r="AD55" s="170" t="str">
        <f>'P24'!F54</f>
        <v>nt</v>
      </c>
      <c r="AE55" s="170" t="str">
        <f>'P25'!F54</f>
        <v>nt</v>
      </c>
      <c r="AF55" s="171"/>
    </row>
    <row r="56" spans="1:32" ht="37.5" customHeight="1" x14ac:dyDescent="0.3">
      <c r="A56" s="371"/>
      <c r="B56" s="163" t="s">
        <v>277</v>
      </c>
      <c r="C56" s="164" t="s">
        <v>107</v>
      </c>
      <c r="D56" s="165" t="s">
        <v>278</v>
      </c>
      <c r="E56" s="166"/>
      <c r="F56" s="165" t="s">
        <v>279</v>
      </c>
      <c r="G56" s="167" t="str">
        <f>'P01'!F55</f>
        <v>na</v>
      </c>
      <c r="H56" s="167" t="str">
        <f>'P02'!F55</f>
        <v>na</v>
      </c>
      <c r="I56" s="167" t="str">
        <f>'P03'!F55</f>
        <v>c</v>
      </c>
      <c r="J56" s="167" t="str">
        <f>'P04'!F55</f>
        <v>na</v>
      </c>
      <c r="K56" s="167" t="str">
        <f>'P05'!F55</f>
        <v>na</v>
      </c>
      <c r="L56" s="167" t="str">
        <f>'P06'!F55</f>
        <v>na</v>
      </c>
      <c r="M56" s="167" t="str">
        <f>'P07'!F55</f>
        <v>na</v>
      </c>
      <c r="N56" s="167" t="str">
        <f>'P08'!F55</f>
        <v>na</v>
      </c>
      <c r="O56" s="167" t="str">
        <f>'P09'!F55</f>
        <v>na</v>
      </c>
      <c r="P56" s="172" t="str">
        <f>'P10'!F55</f>
        <v>na</v>
      </c>
      <c r="Q56" s="173" t="str">
        <f>'P11'!F55</f>
        <v>na</v>
      </c>
      <c r="R56" s="173" t="str">
        <f>'P12'!F55</f>
        <v>na</v>
      </c>
      <c r="S56" s="173" t="str">
        <f>'P13'!F55</f>
        <v>na</v>
      </c>
      <c r="T56" s="173" t="str">
        <f>'P14'!F55</f>
        <v>na</v>
      </c>
      <c r="U56" s="173" t="str">
        <f>'P15'!F55</f>
        <v>nt</v>
      </c>
      <c r="V56" s="174" t="str">
        <f>'P16'!F55</f>
        <v>nt</v>
      </c>
      <c r="W56" s="174" t="str">
        <f>'P17'!F55</f>
        <v>nt</v>
      </c>
      <c r="X56" s="174" t="str">
        <f>'P18'!F55</f>
        <v>nt</v>
      </c>
      <c r="Y56" s="174" t="str">
        <f>'P19'!F55</f>
        <v>nt</v>
      </c>
      <c r="Z56" s="169" t="str">
        <f>'P20'!F55</f>
        <v>nt</v>
      </c>
      <c r="AA56" s="170" t="str">
        <f>'P21'!F55</f>
        <v>nt</v>
      </c>
      <c r="AB56" s="170" t="str">
        <f>'P22'!F55</f>
        <v>nt</v>
      </c>
      <c r="AC56" s="170" t="str">
        <f>'P23'!F55</f>
        <v>nt</v>
      </c>
      <c r="AD56" s="170" t="str">
        <f>'P24'!F55</f>
        <v>nt</v>
      </c>
      <c r="AE56" s="170" t="str">
        <f>'P25'!F55</f>
        <v>nt</v>
      </c>
      <c r="AF56" s="200"/>
    </row>
    <row r="57" spans="1:32" ht="37.5" customHeight="1" x14ac:dyDescent="0.3">
      <c r="A57" s="371"/>
      <c r="B57" s="163" t="s">
        <v>280</v>
      </c>
      <c r="C57" s="164" t="s">
        <v>107</v>
      </c>
      <c r="D57" s="175" t="s">
        <v>281</v>
      </c>
      <c r="E57" s="166" t="s">
        <v>164</v>
      </c>
      <c r="F57" s="165" t="s">
        <v>282</v>
      </c>
      <c r="G57" s="167" t="str">
        <f>'P01'!F56</f>
        <v>c</v>
      </c>
      <c r="H57" s="167" t="str">
        <f>'P02'!F56</f>
        <v>c</v>
      </c>
      <c r="I57" s="167" t="str">
        <f>'P03'!F56</f>
        <v>c</v>
      </c>
      <c r="J57" s="167" t="str">
        <f>'P04'!F56</f>
        <v>c</v>
      </c>
      <c r="K57" s="167" t="str">
        <f>'P05'!F56</f>
        <v>c</v>
      </c>
      <c r="L57" s="167" t="str">
        <f>'P06'!F56</f>
        <v>c</v>
      </c>
      <c r="M57" s="167" t="str">
        <f>'P07'!F56</f>
        <v>c</v>
      </c>
      <c r="N57" s="167" t="str">
        <f>'P08'!F56</f>
        <v>c</v>
      </c>
      <c r="O57" s="167" t="str">
        <f>'P09'!F56</f>
        <v>c</v>
      </c>
      <c r="P57" s="172" t="str">
        <f>'P10'!F56</f>
        <v>c</v>
      </c>
      <c r="Q57" s="173" t="str">
        <f>'P11'!F56</f>
        <v>c</v>
      </c>
      <c r="R57" s="173" t="str">
        <f>'P12'!F56</f>
        <v>c</v>
      </c>
      <c r="S57" s="173" t="str">
        <f>'P13'!F56</f>
        <v>c</v>
      </c>
      <c r="T57" s="173" t="str">
        <f>'P14'!F56</f>
        <v>c</v>
      </c>
      <c r="U57" s="173" t="str">
        <f>'P15'!F56</f>
        <v>nt</v>
      </c>
      <c r="V57" s="174" t="str">
        <f>'P16'!F56</f>
        <v>nt</v>
      </c>
      <c r="W57" s="174" t="str">
        <f>'P17'!F56</f>
        <v>nt</v>
      </c>
      <c r="X57" s="174" t="str">
        <f>'P18'!F56</f>
        <v>nt</v>
      </c>
      <c r="Y57" s="174" t="str">
        <f>'P19'!F56</f>
        <v>nt</v>
      </c>
      <c r="Z57" s="169" t="str">
        <f>'P20'!F56</f>
        <v>nt</v>
      </c>
      <c r="AA57" s="170" t="str">
        <f>'P21'!F56</f>
        <v>nt</v>
      </c>
      <c r="AB57" s="170" t="str">
        <f>'P22'!F56</f>
        <v>nt</v>
      </c>
      <c r="AC57" s="170" t="str">
        <f>'P23'!F56</f>
        <v>nt</v>
      </c>
      <c r="AD57" s="170" t="str">
        <f>'P24'!F56</f>
        <v>nt</v>
      </c>
      <c r="AE57" s="170" t="str">
        <f>'P25'!F56</f>
        <v>nt</v>
      </c>
      <c r="AF57" s="171"/>
    </row>
    <row r="58" spans="1:32" ht="37.5" customHeight="1" x14ac:dyDescent="0.3">
      <c r="A58" s="371"/>
      <c r="B58" s="163" t="s">
        <v>283</v>
      </c>
      <c r="C58" s="187" t="s">
        <v>107</v>
      </c>
      <c r="D58" s="175" t="s">
        <v>281</v>
      </c>
      <c r="E58" s="197" t="s">
        <v>164</v>
      </c>
      <c r="F58" s="165" t="s">
        <v>284</v>
      </c>
      <c r="G58" s="167" t="str">
        <f>'P01'!F57</f>
        <v>c</v>
      </c>
      <c r="H58" s="192" t="str">
        <f>'P02'!F57</f>
        <v>c</v>
      </c>
      <c r="I58" s="192" t="str">
        <f>'P03'!F57</f>
        <v>c</v>
      </c>
      <c r="J58" s="192" t="str">
        <f>'P04'!F57</f>
        <v>c</v>
      </c>
      <c r="K58" s="192" t="str">
        <f>'P05'!F57</f>
        <v>c</v>
      </c>
      <c r="L58" s="192" t="str">
        <f>'P06'!F57</f>
        <v>c</v>
      </c>
      <c r="M58" s="192" t="str">
        <f>'P07'!F57</f>
        <v>c</v>
      </c>
      <c r="N58" s="192" t="str">
        <f>'P08'!F57</f>
        <v>c</v>
      </c>
      <c r="O58" s="192" t="str">
        <f>'P09'!F57</f>
        <v>c</v>
      </c>
      <c r="P58" s="193" t="str">
        <f>'P10'!F57</f>
        <v>c</v>
      </c>
      <c r="Q58" s="173" t="str">
        <f>'P11'!F57</f>
        <v>c</v>
      </c>
      <c r="R58" s="173" t="str">
        <f>'P12'!F57</f>
        <v>c</v>
      </c>
      <c r="S58" s="173" t="str">
        <f>'P13'!F57</f>
        <v>c</v>
      </c>
      <c r="T58" s="173" t="str">
        <f>'P14'!F57</f>
        <v>c</v>
      </c>
      <c r="U58" s="173" t="str">
        <f>'P15'!F57</f>
        <v>nt</v>
      </c>
      <c r="V58" s="173" t="str">
        <f>'P16'!F57</f>
        <v>nt</v>
      </c>
      <c r="W58" s="173" t="str">
        <f>'P17'!F57</f>
        <v>nt</v>
      </c>
      <c r="X58" s="173" t="str">
        <f>'P18'!F57</f>
        <v>nt</v>
      </c>
      <c r="Y58" s="173" t="str">
        <f>'P19'!F57</f>
        <v>nt</v>
      </c>
      <c r="Z58" s="183" t="str">
        <f>'P20'!F57</f>
        <v>nt</v>
      </c>
      <c r="AA58" s="170" t="str">
        <f>'P21'!F57</f>
        <v>nt</v>
      </c>
      <c r="AB58" s="170" t="str">
        <f>'P22'!F57</f>
        <v>nt</v>
      </c>
      <c r="AC58" s="170" t="str">
        <f>'P23'!F57</f>
        <v>nt</v>
      </c>
      <c r="AD58" s="170" t="str">
        <f>'P24'!F57</f>
        <v>nt</v>
      </c>
      <c r="AE58" s="170" t="str">
        <f>'P25'!F57</f>
        <v>nt</v>
      </c>
      <c r="AF58" s="201"/>
    </row>
    <row r="59" spans="1:32" ht="37.5" customHeight="1" x14ac:dyDescent="0.3">
      <c r="A59" s="371"/>
      <c r="B59" s="163" t="s">
        <v>285</v>
      </c>
      <c r="C59" s="184" t="s">
        <v>107</v>
      </c>
      <c r="D59" s="175" t="s">
        <v>286</v>
      </c>
      <c r="E59" s="195" t="s">
        <v>164</v>
      </c>
      <c r="F59" s="165" t="s">
        <v>287</v>
      </c>
      <c r="G59" s="167" t="str">
        <f>'P01'!F58</f>
        <v>c</v>
      </c>
      <c r="H59" s="168" t="str">
        <f>'P02'!F58</f>
        <v>c</v>
      </c>
      <c r="I59" s="168" t="str">
        <f>'P03'!F58</f>
        <v>c</v>
      </c>
      <c r="J59" s="168" t="str">
        <f>'P04'!F58</f>
        <v>c</v>
      </c>
      <c r="K59" s="168" t="str">
        <f>'P05'!F58</f>
        <v>c</v>
      </c>
      <c r="L59" s="168" t="str">
        <f>'P06'!F58</f>
        <v>c</v>
      </c>
      <c r="M59" s="168" t="str">
        <f>'P07'!F58</f>
        <v>c</v>
      </c>
      <c r="N59" s="168" t="str">
        <f>'P08'!F58</f>
        <v>c</v>
      </c>
      <c r="O59" s="168" t="str">
        <f>'P09'!F58</f>
        <v>c</v>
      </c>
      <c r="P59" s="168" t="str">
        <f>'P10'!F58</f>
        <v>c</v>
      </c>
      <c r="Q59" s="168" t="str">
        <f>'P11'!F58</f>
        <v>c</v>
      </c>
      <c r="R59" s="168" t="str">
        <f>'P12'!F58</f>
        <v>c</v>
      </c>
      <c r="S59" s="168" t="str">
        <f>'P13'!F58</f>
        <v>c</v>
      </c>
      <c r="T59" s="168" t="str">
        <f>'P14'!F58</f>
        <v>c</v>
      </c>
      <c r="U59" s="168" t="str">
        <f>'P15'!F58</f>
        <v>nt</v>
      </c>
      <c r="V59" s="168" t="str">
        <f>'P16'!F58</f>
        <v>nt</v>
      </c>
      <c r="W59" s="168" t="str">
        <f>'P17'!F58</f>
        <v>nt</v>
      </c>
      <c r="X59" s="168" t="str">
        <f>'P18'!F58</f>
        <v>nt</v>
      </c>
      <c r="Y59" s="168" t="str">
        <f>'P19'!F58</f>
        <v>nt</v>
      </c>
      <c r="Z59" s="169" t="str">
        <f>'P20'!F58</f>
        <v>nt</v>
      </c>
      <c r="AA59" s="170" t="str">
        <f>'P21'!F58</f>
        <v>nt</v>
      </c>
      <c r="AB59" s="170" t="str">
        <f>'P22'!F58</f>
        <v>nt</v>
      </c>
      <c r="AC59" s="170" t="str">
        <f>'P23'!F58</f>
        <v>nt</v>
      </c>
      <c r="AD59" s="170" t="str">
        <f>'P24'!F58</f>
        <v>nt</v>
      </c>
      <c r="AE59" s="170" t="str">
        <f>'P25'!F58</f>
        <v>nt</v>
      </c>
      <c r="AF59" s="186"/>
    </row>
    <row r="60" spans="1:32" ht="37.5" customHeight="1" x14ac:dyDescent="0.3">
      <c r="A60" s="371"/>
      <c r="B60" s="163" t="s">
        <v>288</v>
      </c>
      <c r="C60" s="164" t="s">
        <v>107</v>
      </c>
      <c r="D60" s="175" t="s">
        <v>286</v>
      </c>
      <c r="E60" s="166"/>
      <c r="F60" s="165" t="s">
        <v>289</v>
      </c>
      <c r="G60" s="167" t="str">
        <f>'P01'!F59</f>
        <v>c</v>
      </c>
      <c r="H60" s="167" t="str">
        <f>'P02'!F59</f>
        <v>c</v>
      </c>
      <c r="I60" s="167" t="str">
        <f>'P03'!F59</f>
        <v>c</v>
      </c>
      <c r="J60" s="167" t="str">
        <f>'P04'!F59</f>
        <v>c</v>
      </c>
      <c r="K60" s="167" t="str">
        <f>'P05'!F59</f>
        <v>c</v>
      </c>
      <c r="L60" s="167" t="str">
        <f>'P06'!F59</f>
        <v>c</v>
      </c>
      <c r="M60" s="167" t="str">
        <f>'P07'!F59</f>
        <v>c</v>
      </c>
      <c r="N60" s="167" t="str">
        <f>'P08'!F59</f>
        <v>c</v>
      </c>
      <c r="O60" s="167" t="str">
        <f>'P09'!F59</f>
        <v>c</v>
      </c>
      <c r="P60" s="172" t="str">
        <f>'P10'!F59</f>
        <v>c</v>
      </c>
      <c r="Q60" s="173" t="str">
        <f>'P11'!F59</f>
        <v>c</v>
      </c>
      <c r="R60" s="173" t="str">
        <f>'P12'!F59</f>
        <v>c</v>
      </c>
      <c r="S60" s="173" t="str">
        <f>'P13'!F59</f>
        <v>c</v>
      </c>
      <c r="T60" s="173" t="str">
        <f>'P14'!F59</f>
        <v>c</v>
      </c>
      <c r="U60" s="173" t="str">
        <f>'P15'!F59</f>
        <v>nt</v>
      </c>
      <c r="V60" s="174" t="str">
        <f>'P16'!F59</f>
        <v>nt</v>
      </c>
      <c r="W60" s="174" t="str">
        <f>'P17'!F59</f>
        <v>nt</v>
      </c>
      <c r="X60" s="174" t="str">
        <f>'P18'!F59</f>
        <v>nt</v>
      </c>
      <c r="Y60" s="174" t="str">
        <f>'P19'!F59</f>
        <v>nt</v>
      </c>
      <c r="Z60" s="169" t="str">
        <f>'P20'!F59</f>
        <v>nt</v>
      </c>
      <c r="AA60" s="170" t="str">
        <f>'P21'!F59</f>
        <v>nt</v>
      </c>
      <c r="AB60" s="170" t="str">
        <f>'P22'!F59</f>
        <v>nt</v>
      </c>
      <c r="AC60" s="170" t="str">
        <f>'P23'!F59</f>
        <v>nt</v>
      </c>
      <c r="AD60" s="170" t="str">
        <f>'P24'!F59</f>
        <v>nt</v>
      </c>
      <c r="AE60" s="170" t="str">
        <f>'P25'!F59</f>
        <v>nt</v>
      </c>
      <c r="AF60" s="196"/>
    </row>
    <row r="61" spans="1:32" ht="37.5" customHeight="1" x14ac:dyDescent="0.3">
      <c r="A61" s="371"/>
      <c r="B61" s="163" t="s">
        <v>290</v>
      </c>
      <c r="C61" s="164" t="s">
        <v>114</v>
      </c>
      <c r="D61" s="175" t="s">
        <v>291</v>
      </c>
      <c r="E61" s="166"/>
      <c r="F61" s="165" t="s">
        <v>292</v>
      </c>
      <c r="G61" s="167" t="str">
        <f>'P01'!F60</f>
        <v>na</v>
      </c>
      <c r="H61" s="167" t="str">
        <f>'P02'!F60</f>
        <v>na</v>
      </c>
      <c r="I61" s="167" t="str">
        <f>'P03'!F60</f>
        <v>na</v>
      </c>
      <c r="J61" s="167" t="str">
        <f>'P04'!F60</f>
        <v>na</v>
      </c>
      <c r="K61" s="167" t="str">
        <f>'P05'!F60</f>
        <v>na</v>
      </c>
      <c r="L61" s="167" t="str">
        <f>'P06'!F60</f>
        <v>na</v>
      </c>
      <c r="M61" s="167" t="str">
        <f>'P07'!F60</f>
        <v>na</v>
      </c>
      <c r="N61" s="167" t="str">
        <f>'P08'!F60</f>
        <v>na</v>
      </c>
      <c r="O61" s="167" t="str">
        <f>'P09'!F60</f>
        <v>na</v>
      </c>
      <c r="P61" s="172" t="str">
        <f>'P10'!F60</f>
        <v>na</v>
      </c>
      <c r="Q61" s="173" t="str">
        <f>'P11'!F60</f>
        <v>na</v>
      </c>
      <c r="R61" s="173" t="str">
        <f>'P12'!F60</f>
        <v>na</v>
      </c>
      <c r="S61" s="173" t="str">
        <f>'P13'!F60</f>
        <v>na</v>
      </c>
      <c r="T61" s="173" t="str">
        <f>'P14'!F60</f>
        <v>na</v>
      </c>
      <c r="U61" s="173" t="str">
        <f>'P15'!F60</f>
        <v>nt</v>
      </c>
      <c r="V61" s="174" t="str">
        <f>'P16'!F60</f>
        <v>nt</v>
      </c>
      <c r="W61" s="174" t="str">
        <f>'P17'!F60</f>
        <v>nt</v>
      </c>
      <c r="X61" s="174" t="str">
        <f>'P18'!F60</f>
        <v>nt</v>
      </c>
      <c r="Y61" s="174" t="str">
        <f>'P19'!F60</f>
        <v>nt</v>
      </c>
      <c r="Z61" s="169" t="str">
        <f>'P20'!F60</f>
        <v>nt</v>
      </c>
      <c r="AA61" s="170" t="str">
        <f>'P21'!F60</f>
        <v>nt</v>
      </c>
      <c r="AB61" s="170" t="str">
        <f>'P22'!F60</f>
        <v>nt</v>
      </c>
      <c r="AC61" s="170" t="str">
        <f>'P23'!F60</f>
        <v>nt</v>
      </c>
      <c r="AD61" s="170" t="str">
        <f>'P24'!F60</f>
        <v>nt</v>
      </c>
      <c r="AE61" s="170" t="str">
        <f>'P25'!F60</f>
        <v>nt</v>
      </c>
      <c r="AF61" s="196"/>
    </row>
    <row r="62" spans="1:32" ht="37.5" customHeight="1" x14ac:dyDescent="0.3">
      <c r="A62" s="371"/>
      <c r="B62" s="163" t="s">
        <v>293</v>
      </c>
      <c r="C62" s="164" t="s">
        <v>114</v>
      </c>
      <c r="D62" s="175" t="s">
        <v>291</v>
      </c>
      <c r="E62" s="166"/>
      <c r="F62" s="165" t="s">
        <v>294</v>
      </c>
      <c r="G62" s="167" t="str">
        <f>'P01'!F61</f>
        <v>na</v>
      </c>
      <c r="H62" s="167" t="str">
        <f>'P02'!F61</f>
        <v>na</v>
      </c>
      <c r="I62" s="167" t="str">
        <f>'P03'!F61</f>
        <v>na</v>
      </c>
      <c r="J62" s="167" t="str">
        <f>'P04'!F61</f>
        <v>na</v>
      </c>
      <c r="K62" s="167" t="str">
        <f>'P05'!F61</f>
        <v>na</v>
      </c>
      <c r="L62" s="167" t="str">
        <f>'P06'!F61</f>
        <v>na</v>
      </c>
      <c r="M62" s="167" t="str">
        <f>'P07'!F61</f>
        <v>na</v>
      </c>
      <c r="N62" s="167" t="str">
        <f>'P08'!F61</f>
        <v>na</v>
      </c>
      <c r="O62" s="167" t="str">
        <f>'P09'!F61</f>
        <v>na</v>
      </c>
      <c r="P62" s="172" t="str">
        <f>'P10'!F61</f>
        <v>na</v>
      </c>
      <c r="Q62" s="173" t="str">
        <f>'P11'!F61</f>
        <v>na</v>
      </c>
      <c r="R62" s="173" t="str">
        <f>'P12'!F61</f>
        <v>na</v>
      </c>
      <c r="S62" s="173" t="str">
        <f>'P13'!F61</f>
        <v>na</v>
      </c>
      <c r="T62" s="173" t="str">
        <f>'P14'!F61</f>
        <v>na</v>
      </c>
      <c r="U62" s="173" t="str">
        <f>'P15'!F61</f>
        <v>nt</v>
      </c>
      <c r="V62" s="174" t="str">
        <f>'P16'!F61</f>
        <v>nt</v>
      </c>
      <c r="W62" s="174" t="str">
        <f>'P17'!F61</f>
        <v>nt</v>
      </c>
      <c r="X62" s="174" t="str">
        <f>'P18'!F61</f>
        <v>nt</v>
      </c>
      <c r="Y62" s="174" t="str">
        <f>'P19'!F61</f>
        <v>nt</v>
      </c>
      <c r="Z62" s="169" t="str">
        <f>'P20'!F61</f>
        <v>nt</v>
      </c>
      <c r="AA62" s="170" t="str">
        <f>'P21'!F61</f>
        <v>nt</v>
      </c>
      <c r="AB62" s="170" t="str">
        <f>'P22'!F61</f>
        <v>nt</v>
      </c>
      <c r="AC62" s="170" t="str">
        <f>'P23'!F61</f>
        <v>nt</v>
      </c>
      <c r="AD62" s="170" t="str">
        <f>'P24'!F61</f>
        <v>nt</v>
      </c>
      <c r="AE62" s="170" t="str">
        <f>'P25'!F61</f>
        <v>nt</v>
      </c>
      <c r="AF62" s="196"/>
    </row>
    <row r="63" spans="1:32" ht="37.5" customHeight="1" x14ac:dyDescent="0.3">
      <c r="A63" s="371"/>
      <c r="B63" s="163" t="s">
        <v>295</v>
      </c>
      <c r="C63" s="187" t="s">
        <v>107</v>
      </c>
      <c r="D63" s="175" t="s">
        <v>234</v>
      </c>
      <c r="E63" s="197"/>
      <c r="F63" s="165" t="s">
        <v>296</v>
      </c>
      <c r="G63" s="167" t="str">
        <f>'P01'!F62</f>
        <v>c</v>
      </c>
      <c r="H63" s="192" t="str">
        <f>'P02'!F62</f>
        <v>c</v>
      </c>
      <c r="I63" s="192" t="str">
        <f>'P03'!F62</f>
        <v>c</v>
      </c>
      <c r="J63" s="192" t="str">
        <f>'P04'!F62</f>
        <v>c</v>
      </c>
      <c r="K63" s="192" t="str">
        <f>'P05'!F62</f>
        <v>c</v>
      </c>
      <c r="L63" s="192" t="str">
        <f>'P06'!F62</f>
        <v>c</v>
      </c>
      <c r="M63" s="192" t="str">
        <f>'P07'!F62</f>
        <v>c</v>
      </c>
      <c r="N63" s="192" t="str">
        <f>'P08'!F62</f>
        <v>c</v>
      </c>
      <c r="O63" s="192" t="str">
        <f>'P09'!F62</f>
        <v>c</v>
      </c>
      <c r="P63" s="193" t="str">
        <f>'P10'!F62</f>
        <v>c</v>
      </c>
      <c r="Q63" s="173" t="str">
        <f>'P11'!F62</f>
        <v>c</v>
      </c>
      <c r="R63" s="173" t="str">
        <f>'P12'!F62</f>
        <v>c</v>
      </c>
      <c r="S63" s="173" t="str">
        <f>'P13'!F62</f>
        <v>c</v>
      </c>
      <c r="T63" s="173" t="str">
        <f>'P14'!F62</f>
        <v>c</v>
      </c>
      <c r="U63" s="173" t="str">
        <f>'P15'!F62</f>
        <v>nt</v>
      </c>
      <c r="V63" s="173" t="str">
        <f>'P16'!F62</f>
        <v>nt</v>
      </c>
      <c r="W63" s="173" t="str">
        <f>'P17'!F62</f>
        <v>nt</v>
      </c>
      <c r="X63" s="173" t="str">
        <f>'P18'!F62</f>
        <v>nt</v>
      </c>
      <c r="Y63" s="173" t="str">
        <f>'P19'!F62</f>
        <v>nt</v>
      </c>
      <c r="Z63" s="183" t="str">
        <f>'P20'!F62</f>
        <v>nt</v>
      </c>
      <c r="AA63" s="170" t="str">
        <f>'P21'!F62</f>
        <v>nt</v>
      </c>
      <c r="AB63" s="170" t="str">
        <f>'P22'!F62</f>
        <v>nt</v>
      </c>
      <c r="AC63" s="170" t="str">
        <f>'P23'!F62</f>
        <v>nt</v>
      </c>
      <c r="AD63" s="170" t="str">
        <f>'P24'!F62</f>
        <v>nt</v>
      </c>
      <c r="AE63" s="170" t="str">
        <f>'P25'!F62</f>
        <v>nt</v>
      </c>
      <c r="AF63" s="198"/>
    </row>
    <row r="64" spans="1:32" ht="37.5" customHeight="1" x14ac:dyDescent="0.3">
      <c r="A64" s="373"/>
      <c r="B64" s="163" t="s">
        <v>297</v>
      </c>
      <c r="C64" s="189" t="s">
        <v>107</v>
      </c>
      <c r="D64" s="175" t="s">
        <v>298</v>
      </c>
      <c r="E64" s="185"/>
      <c r="F64" s="165" t="s">
        <v>299</v>
      </c>
      <c r="G64" s="167" t="str">
        <f>'P01'!F63</f>
        <v>na</v>
      </c>
      <c r="H64" s="168" t="str">
        <f>'P02'!F63</f>
        <v>na</v>
      </c>
      <c r="I64" s="168" t="str">
        <f>'P03'!F63</f>
        <v>na</v>
      </c>
      <c r="J64" s="168" t="str">
        <f>'P04'!F63</f>
        <v>na</v>
      </c>
      <c r="K64" s="168" t="str">
        <f>'P05'!F63</f>
        <v>na</v>
      </c>
      <c r="L64" s="168" t="str">
        <f>'P06'!F63</f>
        <v>na</v>
      </c>
      <c r="M64" s="168" t="str">
        <f>'P07'!F63</f>
        <v>na</v>
      </c>
      <c r="N64" s="168" t="str">
        <f>'P08'!F63</f>
        <v>na</v>
      </c>
      <c r="O64" s="168" t="str">
        <f>'P09'!F63</f>
        <v>na</v>
      </c>
      <c r="P64" s="168" t="str">
        <f>'P10'!F63</f>
        <v>na</v>
      </c>
      <c r="Q64" s="168" t="str">
        <f>'P11'!F63</f>
        <v>na</v>
      </c>
      <c r="R64" s="168" t="str">
        <f>'P12'!F63</f>
        <v>na</v>
      </c>
      <c r="S64" s="168" t="str">
        <f>'P13'!F63</f>
        <v>na</v>
      </c>
      <c r="T64" s="168" t="str">
        <f>'P14'!F63</f>
        <v>na</v>
      </c>
      <c r="U64" s="168" t="str">
        <f>'P15'!F63</f>
        <v>nt</v>
      </c>
      <c r="V64" s="168" t="str">
        <f>'P16'!F63</f>
        <v>nt</v>
      </c>
      <c r="W64" s="168" t="str">
        <f>'P17'!F63</f>
        <v>nt</v>
      </c>
      <c r="X64" s="168" t="str">
        <f>'P18'!F63</f>
        <v>nt</v>
      </c>
      <c r="Y64" s="168" t="str">
        <f>'P19'!F63</f>
        <v>nt</v>
      </c>
      <c r="Z64" s="169" t="str">
        <f>'P20'!F63</f>
        <v>nt</v>
      </c>
      <c r="AA64" s="170" t="str">
        <f>'P21'!F63</f>
        <v>nt</v>
      </c>
      <c r="AB64" s="170" t="str">
        <f>'P22'!F63</f>
        <v>nt</v>
      </c>
      <c r="AC64" s="170" t="str">
        <f>'P23'!F63</f>
        <v>nt</v>
      </c>
      <c r="AD64" s="170" t="str">
        <f>'P24'!F63</f>
        <v>nt</v>
      </c>
      <c r="AE64" s="170" t="str">
        <f>'P25'!F63</f>
        <v>nt</v>
      </c>
      <c r="AF64" s="202"/>
    </row>
    <row r="65" spans="1:32" ht="37.5" customHeight="1" x14ac:dyDescent="0.3">
      <c r="A65" s="370" t="s">
        <v>300</v>
      </c>
      <c r="B65" s="163" t="s">
        <v>301</v>
      </c>
      <c r="C65" s="176" t="s">
        <v>107</v>
      </c>
      <c r="D65" s="165" t="s">
        <v>302</v>
      </c>
      <c r="E65" s="190" t="s">
        <v>164</v>
      </c>
      <c r="F65" s="165" t="s">
        <v>303</v>
      </c>
      <c r="G65" s="167" t="str">
        <f>'P01'!F64</f>
        <v>c</v>
      </c>
      <c r="H65" s="167" t="str">
        <f>'P02'!F64</f>
        <v>c</v>
      </c>
      <c r="I65" s="167" t="str">
        <f>'P03'!F64</f>
        <v>c</v>
      </c>
      <c r="J65" s="167" t="str">
        <f>'P04'!F64</f>
        <v>c</v>
      </c>
      <c r="K65" s="167" t="str">
        <f>'P05'!F64</f>
        <v>c</v>
      </c>
      <c r="L65" s="167" t="str">
        <f>'P06'!F64</f>
        <v>c</v>
      </c>
      <c r="M65" s="167" t="str">
        <f>'P07'!F64</f>
        <v>c</v>
      </c>
      <c r="N65" s="167" t="str">
        <f>'P08'!F64</f>
        <v>c</v>
      </c>
      <c r="O65" s="167" t="str">
        <f>'P09'!F64</f>
        <v>c</v>
      </c>
      <c r="P65" s="172" t="str">
        <f>'P10'!F64</f>
        <v>c</v>
      </c>
      <c r="Q65" s="173" t="str">
        <f>'P11'!F64</f>
        <v>c</v>
      </c>
      <c r="R65" s="173" t="str">
        <f>'P12'!F64</f>
        <v>c</v>
      </c>
      <c r="S65" s="173" t="str">
        <f>'P13'!F64</f>
        <v>c</v>
      </c>
      <c r="T65" s="173" t="str">
        <f>'P14'!F64</f>
        <v>c</v>
      </c>
      <c r="U65" s="173" t="str">
        <f>'P15'!F64</f>
        <v>nt</v>
      </c>
      <c r="V65" s="174" t="str">
        <f>'P16'!F64</f>
        <v>nt</v>
      </c>
      <c r="W65" s="174" t="str">
        <f>'P17'!F64</f>
        <v>nt</v>
      </c>
      <c r="X65" s="174" t="str">
        <f>'P18'!F64</f>
        <v>nt</v>
      </c>
      <c r="Y65" s="174" t="str">
        <f>'P19'!F64</f>
        <v>nt</v>
      </c>
      <c r="Z65" s="169" t="str">
        <f>'P20'!F64</f>
        <v>nt</v>
      </c>
      <c r="AA65" s="170" t="str">
        <f>'P21'!F64</f>
        <v>nt</v>
      </c>
      <c r="AB65" s="170" t="str">
        <f>'P22'!F64</f>
        <v>nt</v>
      </c>
      <c r="AC65" s="170" t="str">
        <f>'P23'!F64</f>
        <v>nt</v>
      </c>
      <c r="AD65" s="170" t="str">
        <f>'P24'!F64</f>
        <v>nt</v>
      </c>
      <c r="AE65" s="170" t="str">
        <f>'P25'!F64</f>
        <v>nt</v>
      </c>
      <c r="AF65" s="171"/>
    </row>
    <row r="66" spans="1:32" ht="37.5" customHeight="1" x14ac:dyDescent="0.3">
      <c r="A66" s="371"/>
      <c r="B66" s="163" t="s">
        <v>304</v>
      </c>
      <c r="C66" s="176" t="s">
        <v>107</v>
      </c>
      <c r="D66" s="175" t="s">
        <v>234</v>
      </c>
      <c r="E66" s="190"/>
      <c r="F66" s="165" t="s">
        <v>305</v>
      </c>
      <c r="G66" s="167" t="str">
        <f>'P01'!F65</f>
        <v>c</v>
      </c>
      <c r="H66" s="167" t="str">
        <f>'P02'!F65</f>
        <v>c</v>
      </c>
      <c r="I66" s="167" t="str">
        <f>'P03'!F65</f>
        <v>c</v>
      </c>
      <c r="J66" s="167" t="str">
        <f>'P04'!F65</f>
        <v>c</v>
      </c>
      <c r="K66" s="167" t="str">
        <f>'P05'!F65</f>
        <v>c</v>
      </c>
      <c r="L66" s="167" t="str">
        <f>'P06'!F65</f>
        <v>c</v>
      </c>
      <c r="M66" s="167" t="str">
        <f>'P07'!F65</f>
        <v>c</v>
      </c>
      <c r="N66" s="167" t="str">
        <f>'P08'!F65</f>
        <v>c</v>
      </c>
      <c r="O66" s="167" t="str">
        <f>'P09'!F65</f>
        <v>c</v>
      </c>
      <c r="P66" s="172" t="str">
        <f>'P10'!F65</f>
        <v>c</v>
      </c>
      <c r="Q66" s="173" t="str">
        <f>'P11'!F65</f>
        <v>c</v>
      </c>
      <c r="R66" s="173" t="str">
        <f>'P12'!F65</f>
        <v>c</v>
      </c>
      <c r="S66" s="173" t="str">
        <f>'P13'!F65</f>
        <v>c</v>
      </c>
      <c r="T66" s="173" t="str">
        <f>'P14'!F65</f>
        <v>c</v>
      </c>
      <c r="U66" s="173" t="str">
        <f>'P15'!F65</f>
        <v>nt</v>
      </c>
      <c r="V66" s="174" t="str">
        <f>'P16'!F65</f>
        <v>nt</v>
      </c>
      <c r="W66" s="174" t="str">
        <f>'P17'!F65</f>
        <v>nt</v>
      </c>
      <c r="X66" s="174" t="str">
        <f>'P18'!F65</f>
        <v>nt</v>
      </c>
      <c r="Y66" s="174" t="str">
        <f>'P19'!F65</f>
        <v>nt</v>
      </c>
      <c r="Z66" s="169" t="str">
        <f>'P20'!F65</f>
        <v>nt</v>
      </c>
      <c r="AA66" s="170" t="str">
        <f>'P21'!F65</f>
        <v>nt</v>
      </c>
      <c r="AB66" s="170" t="str">
        <f>'P22'!F65</f>
        <v>nt</v>
      </c>
      <c r="AC66" s="170" t="str">
        <f>'P23'!F65</f>
        <v>nt</v>
      </c>
      <c r="AD66" s="170" t="str">
        <f>'P24'!F65</f>
        <v>nt</v>
      </c>
      <c r="AE66" s="170" t="str">
        <f>'P25'!F65</f>
        <v>nt</v>
      </c>
      <c r="AF66" s="171"/>
    </row>
    <row r="67" spans="1:32" ht="37.5" customHeight="1" x14ac:dyDescent="0.3">
      <c r="A67" s="371"/>
      <c r="B67" s="163" t="s">
        <v>306</v>
      </c>
      <c r="C67" s="176" t="s">
        <v>107</v>
      </c>
      <c r="D67" s="175" t="s">
        <v>234</v>
      </c>
      <c r="E67" s="190"/>
      <c r="F67" s="165" t="s">
        <v>307</v>
      </c>
      <c r="G67" s="167" t="str">
        <f>'P01'!F66</f>
        <v>c</v>
      </c>
      <c r="H67" s="167" t="str">
        <f>'P02'!F66</f>
        <v>c</v>
      </c>
      <c r="I67" s="167" t="str">
        <f>'P03'!F66</f>
        <v>c</v>
      </c>
      <c r="J67" s="167" t="str">
        <f>'P04'!F66</f>
        <v>c</v>
      </c>
      <c r="K67" s="167" t="str">
        <f>'P05'!F66</f>
        <v>c</v>
      </c>
      <c r="L67" s="167" t="str">
        <f>'P06'!F66</f>
        <v>c</v>
      </c>
      <c r="M67" s="167" t="str">
        <f>'P07'!F66</f>
        <v>c</v>
      </c>
      <c r="N67" s="167" t="str">
        <f>'P08'!F66</f>
        <v>c</v>
      </c>
      <c r="O67" s="167" t="str">
        <f>'P09'!F66</f>
        <v>c</v>
      </c>
      <c r="P67" s="172" t="str">
        <f>'P10'!F66</f>
        <v>c</v>
      </c>
      <c r="Q67" s="173" t="str">
        <f>'P11'!F66</f>
        <v>c</v>
      </c>
      <c r="R67" s="173" t="str">
        <f>'P12'!F66</f>
        <v>c</v>
      </c>
      <c r="S67" s="173" t="str">
        <f>'P13'!F66</f>
        <v>c</v>
      </c>
      <c r="T67" s="173" t="str">
        <f>'P14'!F66</f>
        <v>c</v>
      </c>
      <c r="U67" s="173" t="str">
        <f>'P15'!F66</f>
        <v>nt</v>
      </c>
      <c r="V67" s="174" t="str">
        <f>'P16'!F66</f>
        <v>nt</v>
      </c>
      <c r="W67" s="174" t="str">
        <f>'P17'!F66</f>
        <v>nt</v>
      </c>
      <c r="X67" s="174" t="str">
        <f>'P18'!F66</f>
        <v>nt</v>
      </c>
      <c r="Y67" s="174" t="str">
        <f>'P19'!F66</f>
        <v>nt</v>
      </c>
      <c r="Z67" s="179" t="str">
        <f>'P20'!F66</f>
        <v>nt</v>
      </c>
      <c r="AA67" s="170" t="str">
        <f>'P21'!F66</f>
        <v>nt</v>
      </c>
      <c r="AB67" s="170" t="str">
        <f>'P22'!F66</f>
        <v>nt</v>
      </c>
      <c r="AC67" s="170" t="str">
        <f>'P23'!F66</f>
        <v>nt</v>
      </c>
      <c r="AD67" s="170" t="str">
        <f>'P24'!F66</f>
        <v>nt</v>
      </c>
      <c r="AE67" s="170" t="str">
        <f>'P25'!F66</f>
        <v>nt</v>
      </c>
      <c r="AF67" s="171"/>
    </row>
    <row r="68" spans="1:32" ht="37.5" customHeight="1" x14ac:dyDescent="0.3">
      <c r="A68" s="372"/>
      <c r="B68" s="163" t="s">
        <v>308</v>
      </c>
      <c r="C68" s="176" t="s">
        <v>107</v>
      </c>
      <c r="D68" s="175" t="s">
        <v>234</v>
      </c>
      <c r="E68" s="190"/>
      <c r="F68" s="165" t="s">
        <v>309</v>
      </c>
      <c r="G68" s="167" t="str">
        <f>'P01'!F67</f>
        <v>na</v>
      </c>
      <c r="H68" s="167" t="str">
        <f>'P02'!F67</f>
        <v>na</v>
      </c>
      <c r="I68" s="167" t="str">
        <f>'P03'!F67</f>
        <v>na</v>
      </c>
      <c r="J68" s="167" t="str">
        <f>'P04'!F67</f>
        <v>na</v>
      </c>
      <c r="K68" s="167" t="str">
        <f>'P05'!F67</f>
        <v>na</v>
      </c>
      <c r="L68" s="167" t="str">
        <f>'P06'!F67</f>
        <v>na</v>
      </c>
      <c r="M68" s="167" t="str">
        <f>'P07'!F67</f>
        <v>na</v>
      </c>
      <c r="N68" s="167" t="str">
        <f>'P08'!F67</f>
        <v>na</v>
      </c>
      <c r="O68" s="167" t="str">
        <f>'P09'!F67</f>
        <v>na</v>
      </c>
      <c r="P68" s="172" t="str">
        <f>'P10'!F67</f>
        <v>na</v>
      </c>
      <c r="Q68" s="173" t="str">
        <f>'P11'!F67</f>
        <v>na</v>
      </c>
      <c r="R68" s="173" t="str">
        <f>'P12'!F67</f>
        <v>na</v>
      </c>
      <c r="S68" s="173" t="str">
        <f>'P13'!F67</f>
        <v>na</v>
      </c>
      <c r="T68" s="173" t="str">
        <f>'P14'!F67</f>
        <v>na</v>
      </c>
      <c r="U68" s="173" t="str">
        <f>'P15'!F67</f>
        <v>nt</v>
      </c>
      <c r="V68" s="173" t="str">
        <f>'P16'!F67</f>
        <v>nt</v>
      </c>
      <c r="W68" s="173" t="str">
        <f>'P17'!F67</f>
        <v>nt</v>
      </c>
      <c r="X68" s="173" t="str">
        <f>'P18'!F67</f>
        <v>nt</v>
      </c>
      <c r="Y68" s="173" t="str">
        <f>'P19'!F67</f>
        <v>nt</v>
      </c>
      <c r="Z68" s="183" t="str">
        <f>'P20'!F67</f>
        <v>nt</v>
      </c>
      <c r="AA68" s="170" t="str">
        <f>'P21'!F67</f>
        <v>nt</v>
      </c>
      <c r="AB68" s="170" t="str">
        <f>'P22'!F67</f>
        <v>nt</v>
      </c>
      <c r="AC68" s="170" t="str">
        <f>'P23'!F67</f>
        <v>nt</v>
      </c>
      <c r="AD68" s="170" t="str">
        <f>'P24'!F67</f>
        <v>nt</v>
      </c>
      <c r="AE68" s="170" t="str">
        <f>'P25'!F67</f>
        <v>nt</v>
      </c>
      <c r="AF68" s="171"/>
    </row>
    <row r="69" spans="1:32" ht="37.5" customHeight="1" x14ac:dyDescent="0.3">
      <c r="A69" s="370" t="s">
        <v>310</v>
      </c>
      <c r="B69" s="163" t="s">
        <v>311</v>
      </c>
      <c r="C69" s="184" t="s">
        <v>107</v>
      </c>
      <c r="D69" s="165" t="s">
        <v>312</v>
      </c>
      <c r="E69" s="195"/>
      <c r="F69" s="165" t="s">
        <v>313</v>
      </c>
      <c r="G69" s="167" t="str">
        <f>'P01'!F68</f>
        <v>c</v>
      </c>
      <c r="H69" s="168" t="str">
        <f>'P02'!F68</f>
        <v>c</v>
      </c>
      <c r="I69" s="168" t="str">
        <f>'P03'!F68</f>
        <v>c</v>
      </c>
      <c r="J69" s="168" t="str">
        <f>'P04'!F68</f>
        <v>c</v>
      </c>
      <c r="K69" s="168" t="str">
        <f>'P05'!F68</f>
        <v>c</v>
      </c>
      <c r="L69" s="168" t="str">
        <f>'P06'!F68</f>
        <v>c</v>
      </c>
      <c r="M69" s="168" t="str">
        <f>'P07'!F68</f>
        <v>c</v>
      </c>
      <c r="N69" s="168" t="str">
        <f>'P08'!F68</f>
        <v>c</v>
      </c>
      <c r="O69" s="168" t="str">
        <f>'P09'!F68</f>
        <v>c</v>
      </c>
      <c r="P69" s="168" t="str">
        <f>'P10'!F68</f>
        <v>c</v>
      </c>
      <c r="Q69" s="168" t="str">
        <f>'P11'!F68</f>
        <v>c</v>
      </c>
      <c r="R69" s="168" t="str">
        <f>'P12'!F68</f>
        <v>c</v>
      </c>
      <c r="S69" s="168" t="str">
        <f>'P13'!F68</f>
        <v>c</v>
      </c>
      <c r="T69" s="168" t="str">
        <f>'P14'!F68</f>
        <v>c</v>
      </c>
      <c r="U69" s="168" t="str">
        <f>'P15'!F68</f>
        <v>nt</v>
      </c>
      <c r="V69" s="168" t="str">
        <f>'P16'!F68</f>
        <v>nt</v>
      </c>
      <c r="W69" s="168" t="str">
        <f>'P17'!F68</f>
        <v>nt</v>
      </c>
      <c r="X69" s="168" t="str">
        <f>'P18'!F68</f>
        <v>nt</v>
      </c>
      <c r="Y69" s="168" t="str">
        <f>'P19'!F68</f>
        <v>nt</v>
      </c>
      <c r="Z69" s="169" t="str">
        <f>'P20'!F68</f>
        <v>nt</v>
      </c>
      <c r="AA69" s="170" t="str">
        <f>'P21'!F68</f>
        <v>nt</v>
      </c>
      <c r="AB69" s="170" t="str">
        <f>'P22'!F68</f>
        <v>nt</v>
      </c>
      <c r="AC69" s="170" t="str">
        <f>'P23'!F68</f>
        <v>nt</v>
      </c>
      <c r="AD69" s="170" t="str">
        <f>'P24'!F68</f>
        <v>nt</v>
      </c>
      <c r="AE69" s="170" t="str">
        <f>'P25'!F68</f>
        <v>nt</v>
      </c>
      <c r="AF69" s="186"/>
    </row>
    <row r="70" spans="1:32" ht="37.5" customHeight="1" x14ac:dyDescent="0.3">
      <c r="A70" s="371"/>
      <c r="B70" s="163" t="s">
        <v>314</v>
      </c>
      <c r="C70" s="164" t="s">
        <v>107</v>
      </c>
      <c r="D70" s="165" t="s">
        <v>315</v>
      </c>
      <c r="E70" s="166"/>
      <c r="F70" s="165" t="s">
        <v>316</v>
      </c>
      <c r="G70" s="167" t="str">
        <f>'P01'!F69</f>
        <v>c</v>
      </c>
      <c r="H70" s="167" t="str">
        <f>'P02'!F69</f>
        <v>c</v>
      </c>
      <c r="I70" s="167" t="str">
        <f>'P03'!F69</f>
        <v>c</v>
      </c>
      <c r="J70" s="167" t="str">
        <f>'P04'!F69</f>
        <v>c</v>
      </c>
      <c r="K70" s="167" t="str">
        <f>'P05'!F69</f>
        <v>c</v>
      </c>
      <c r="L70" s="167" t="str">
        <f>'P06'!F69</f>
        <v>c</v>
      </c>
      <c r="M70" s="167" t="str">
        <f>'P07'!F69</f>
        <v>c</v>
      </c>
      <c r="N70" s="167" t="str">
        <f>'P08'!F69</f>
        <v>c</v>
      </c>
      <c r="O70" s="167" t="str">
        <f>'P09'!F69</f>
        <v>c</v>
      </c>
      <c r="P70" s="172" t="str">
        <f>'P10'!F69</f>
        <v>c</v>
      </c>
      <c r="Q70" s="173" t="str">
        <f>'P11'!F69</f>
        <v>c</v>
      </c>
      <c r="R70" s="173" t="str">
        <f>'P12'!F69</f>
        <v>c</v>
      </c>
      <c r="S70" s="173" t="str">
        <f>'P13'!F69</f>
        <v>c</v>
      </c>
      <c r="T70" s="173" t="str">
        <f>'P14'!F69</f>
        <v>c</v>
      </c>
      <c r="U70" s="173" t="str">
        <f>'P15'!F69</f>
        <v>nt</v>
      </c>
      <c r="V70" s="174" t="str">
        <f>'P16'!F69</f>
        <v>nt</v>
      </c>
      <c r="W70" s="174" t="str">
        <f>'P17'!F69</f>
        <v>nt</v>
      </c>
      <c r="X70" s="174" t="str">
        <f>'P18'!F69</f>
        <v>nt</v>
      </c>
      <c r="Y70" s="174" t="str">
        <f>'P19'!F69</f>
        <v>nt</v>
      </c>
      <c r="Z70" s="169" t="str">
        <f>'P20'!F69</f>
        <v>nt</v>
      </c>
      <c r="AA70" s="170" t="str">
        <f>'P21'!F69</f>
        <v>nt</v>
      </c>
      <c r="AB70" s="170" t="str">
        <f>'P22'!F69</f>
        <v>nt</v>
      </c>
      <c r="AC70" s="170" t="str">
        <f>'P23'!F69</f>
        <v>nt</v>
      </c>
      <c r="AD70" s="170" t="str">
        <f>'P24'!F69</f>
        <v>nt</v>
      </c>
      <c r="AE70" s="170" t="str">
        <f>'P25'!F69</f>
        <v>nt</v>
      </c>
      <c r="AF70" s="196"/>
    </row>
    <row r="71" spans="1:32" ht="37.5" customHeight="1" x14ac:dyDescent="0.3">
      <c r="A71" s="371"/>
      <c r="B71" s="163" t="s">
        <v>317</v>
      </c>
      <c r="C71" s="164" t="s">
        <v>107</v>
      </c>
      <c r="D71" s="165" t="s">
        <v>318</v>
      </c>
      <c r="E71" s="166" t="s">
        <v>164</v>
      </c>
      <c r="F71" s="165" t="s">
        <v>319</v>
      </c>
      <c r="G71" s="167" t="str">
        <f>'P01'!F70</f>
        <v>c</v>
      </c>
      <c r="H71" s="167" t="str">
        <f>'P02'!F70</f>
        <v>c</v>
      </c>
      <c r="I71" s="167" t="str">
        <f>'P03'!F70</f>
        <v>c</v>
      </c>
      <c r="J71" s="167" t="str">
        <f>'P04'!F70</f>
        <v>c</v>
      </c>
      <c r="K71" s="167" t="str">
        <f>'P05'!F70</f>
        <v>c</v>
      </c>
      <c r="L71" s="167" t="str">
        <f>'P06'!F70</f>
        <v>c</v>
      </c>
      <c r="M71" s="167" t="str">
        <f>'P07'!F70</f>
        <v>c</v>
      </c>
      <c r="N71" s="167" t="str">
        <f>'P08'!F70</f>
        <v>c</v>
      </c>
      <c r="O71" s="167" t="str">
        <f>'P09'!F70</f>
        <v>c</v>
      </c>
      <c r="P71" s="172" t="str">
        <f>'P10'!F70</f>
        <v>c</v>
      </c>
      <c r="Q71" s="173" t="str">
        <f>'P11'!F70</f>
        <v>c</v>
      </c>
      <c r="R71" s="173" t="str">
        <f>'P12'!F70</f>
        <v>c</v>
      </c>
      <c r="S71" s="173" t="str">
        <f>'P13'!F70</f>
        <v>c</v>
      </c>
      <c r="T71" s="173" t="str">
        <f>'P14'!F70</f>
        <v>c</v>
      </c>
      <c r="U71" s="173" t="str">
        <f>'P15'!F70</f>
        <v>nt</v>
      </c>
      <c r="V71" s="174" t="str">
        <f>'P16'!F70</f>
        <v>nt</v>
      </c>
      <c r="W71" s="174" t="str">
        <f>'P17'!F70</f>
        <v>nt</v>
      </c>
      <c r="X71" s="174" t="str">
        <f>'P18'!F70</f>
        <v>nt</v>
      </c>
      <c r="Y71" s="174" t="str">
        <f>'P19'!F70</f>
        <v>nt</v>
      </c>
      <c r="Z71" s="169" t="str">
        <f>'P20'!F70</f>
        <v>nt</v>
      </c>
      <c r="AA71" s="170" t="str">
        <f>'P21'!F70</f>
        <v>nt</v>
      </c>
      <c r="AB71" s="170" t="str">
        <f>'P22'!F70</f>
        <v>nt</v>
      </c>
      <c r="AC71" s="170" t="str">
        <f>'P23'!F70</f>
        <v>nt</v>
      </c>
      <c r="AD71" s="170" t="str">
        <f>'P24'!F70</f>
        <v>nt</v>
      </c>
      <c r="AE71" s="170" t="str">
        <f>'P25'!F70</f>
        <v>nt</v>
      </c>
      <c r="AF71" s="196"/>
    </row>
    <row r="72" spans="1:32" ht="37.5" customHeight="1" x14ac:dyDescent="0.3">
      <c r="A72" s="371"/>
      <c r="B72" s="163" t="s">
        <v>320</v>
      </c>
      <c r="C72" s="164" t="s">
        <v>114</v>
      </c>
      <c r="D72" s="175" t="s">
        <v>321</v>
      </c>
      <c r="E72" s="166"/>
      <c r="F72" s="165" t="s">
        <v>322</v>
      </c>
      <c r="G72" s="167" t="str">
        <f>'P01'!F71</f>
        <v>c</v>
      </c>
      <c r="H72" s="167" t="str">
        <f>'P02'!F71</f>
        <v>c</v>
      </c>
      <c r="I72" s="167" t="str">
        <f>'P03'!F71</f>
        <v>c</v>
      </c>
      <c r="J72" s="167" t="str">
        <f>'P04'!F71</f>
        <v>c</v>
      </c>
      <c r="K72" s="167" t="str">
        <f>'P05'!F71</f>
        <v>c</v>
      </c>
      <c r="L72" s="167" t="str">
        <f>'P06'!F71</f>
        <v>c</v>
      </c>
      <c r="M72" s="167" t="str">
        <f>'P07'!F71</f>
        <v>c</v>
      </c>
      <c r="N72" s="167" t="str">
        <f>'P08'!F71</f>
        <v>c</v>
      </c>
      <c r="O72" s="167" t="str">
        <f>'P09'!F71</f>
        <v>c</v>
      </c>
      <c r="P72" s="172" t="str">
        <f>'P10'!F71</f>
        <v>c</v>
      </c>
      <c r="Q72" s="173" t="str">
        <f>'P11'!F71</f>
        <v>c</v>
      </c>
      <c r="R72" s="173" t="str">
        <f>'P12'!F71</f>
        <v>c</v>
      </c>
      <c r="S72" s="173" t="str">
        <f>'P13'!F71</f>
        <v>c</v>
      </c>
      <c r="T72" s="173" t="str">
        <f>'P14'!F71</f>
        <v>c</v>
      </c>
      <c r="U72" s="173" t="str">
        <f>'P15'!F71</f>
        <v>nt</v>
      </c>
      <c r="V72" s="174" t="str">
        <f>'P16'!F71</f>
        <v>nt</v>
      </c>
      <c r="W72" s="174" t="str">
        <f>'P17'!F71</f>
        <v>nt</v>
      </c>
      <c r="X72" s="174" t="str">
        <f>'P18'!F71</f>
        <v>nt</v>
      </c>
      <c r="Y72" s="174" t="str">
        <f>'P19'!F71</f>
        <v>nt</v>
      </c>
      <c r="Z72" s="169" t="str">
        <f>'P20'!F71</f>
        <v>nt</v>
      </c>
      <c r="AA72" s="170" t="str">
        <f>'P21'!F71</f>
        <v>nt</v>
      </c>
      <c r="AB72" s="170" t="str">
        <f>'P22'!F71</f>
        <v>nt</v>
      </c>
      <c r="AC72" s="170" t="str">
        <f>'P23'!F71</f>
        <v>nt</v>
      </c>
      <c r="AD72" s="170" t="str">
        <f>'P24'!F71</f>
        <v>nt</v>
      </c>
      <c r="AE72" s="170" t="str">
        <f>'P25'!F71</f>
        <v>nt</v>
      </c>
      <c r="AF72" s="196"/>
    </row>
    <row r="73" spans="1:32" ht="37.5" customHeight="1" x14ac:dyDescent="0.3">
      <c r="A73" s="371"/>
      <c r="B73" s="163" t="s">
        <v>323</v>
      </c>
      <c r="C73" s="164" t="s">
        <v>114</v>
      </c>
      <c r="D73" s="175" t="s">
        <v>195</v>
      </c>
      <c r="E73" s="166"/>
      <c r="F73" s="165" t="s">
        <v>324</v>
      </c>
      <c r="G73" s="167" t="str">
        <f>'P01'!F72</f>
        <v>c</v>
      </c>
      <c r="H73" s="167" t="str">
        <f>'P02'!F72</f>
        <v>c</v>
      </c>
      <c r="I73" s="167" t="str">
        <f>'P03'!F72</f>
        <v>c</v>
      </c>
      <c r="J73" s="167" t="str">
        <f>'P04'!F72</f>
        <v>c</v>
      </c>
      <c r="K73" s="167" t="str">
        <f>'P05'!F72</f>
        <v>c</v>
      </c>
      <c r="L73" s="167" t="str">
        <f>'P06'!F72</f>
        <v>c</v>
      </c>
      <c r="M73" s="167" t="str">
        <f>'P07'!F72</f>
        <v>c</v>
      </c>
      <c r="N73" s="167" t="str">
        <f>'P08'!F72</f>
        <v>c</v>
      </c>
      <c r="O73" s="167" t="str">
        <f>'P09'!F72</f>
        <v>c</v>
      </c>
      <c r="P73" s="172" t="str">
        <f>'P10'!F72</f>
        <v>c</v>
      </c>
      <c r="Q73" s="173" t="str">
        <f>'P11'!F72</f>
        <v>c</v>
      </c>
      <c r="R73" s="173" t="str">
        <f>'P12'!F72</f>
        <v>c</v>
      </c>
      <c r="S73" s="173" t="str">
        <f>'P13'!F72</f>
        <v>c</v>
      </c>
      <c r="T73" s="173" t="str">
        <f>'P14'!F72</f>
        <v>c</v>
      </c>
      <c r="U73" s="173" t="str">
        <f>'P15'!F72</f>
        <v>nt</v>
      </c>
      <c r="V73" s="174" t="str">
        <f>'P16'!F72</f>
        <v>nt</v>
      </c>
      <c r="W73" s="174" t="str">
        <f>'P17'!F72</f>
        <v>nt</v>
      </c>
      <c r="X73" s="174" t="str">
        <f>'P18'!F72</f>
        <v>nt</v>
      </c>
      <c r="Y73" s="174" t="str">
        <f>'P19'!F72</f>
        <v>nt</v>
      </c>
      <c r="Z73" s="169" t="str">
        <f>'P20'!F72</f>
        <v>nt</v>
      </c>
      <c r="AA73" s="170" t="str">
        <f>'P21'!F72</f>
        <v>nt</v>
      </c>
      <c r="AB73" s="170" t="str">
        <f>'P22'!F72</f>
        <v>nt</v>
      </c>
      <c r="AC73" s="170" t="str">
        <f>'P23'!F72</f>
        <v>nt</v>
      </c>
      <c r="AD73" s="170" t="str">
        <f>'P24'!F72</f>
        <v>nt</v>
      </c>
      <c r="AE73" s="170" t="str">
        <f>'P25'!F72</f>
        <v>nt</v>
      </c>
      <c r="AF73" s="196"/>
    </row>
    <row r="74" spans="1:32" ht="37.5" customHeight="1" x14ac:dyDescent="0.3">
      <c r="A74" s="371"/>
      <c r="B74" s="163" t="s">
        <v>325</v>
      </c>
      <c r="C74" s="164" t="s">
        <v>107</v>
      </c>
      <c r="D74" s="175" t="s">
        <v>326</v>
      </c>
      <c r="E74" s="166" t="s">
        <v>164</v>
      </c>
      <c r="F74" s="165" t="s">
        <v>327</v>
      </c>
      <c r="G74" s="167" t="str">
        <f>'P01'!F73</f>
        <v>c</v>
      </c>
      <c r="H74" s="167" t="str">
        <f>'P02'!F73</f>
        <v>c</v>
      </c>
      <c r="I74" s="167" t="str">
        <f>'P03'!F73</f>
        <v>c</v>
      </c>
      <c r="J74" s="167" t="str">
        <f>'P04'!F73</f>
        <v>c</v>
      </c>
      <c r="K74" s="167" t="str">
        <f>'P05'!F73</f>
        <v>c</v>
      </c>
      <c r="L74" s="167" t="str">
        <f>'P06'!F73</f>
        <v>c</v>
      </c>
      <c r="M74" s="167" t="str">
        <f>'P07'!F73</f>
        <v>c</v>
      </c>
      <c r="N74" s="167" t="str">
        <f>'P08'!F73</f>
        <v>c</v>
      </c>
      <c r="O74" s="167" t="str">
        <f>'P09'!F73</f>
        <v>c</v>
      </c>
      <c r="P74" s="172" t="str">
        <f>'P10'!F73</f>
        <v>c</v>
      </c>
      <c r="Q74" s="173" t="str">
        <f>'P11'!F73</f>
        <v>c</v>
      </c>
      <c r="R74" s="173" t="str">
        <f>'P12'!F73</f>
        <v>c</v>
      </c>
      <c r="S74" s="173" t="str">
        <f>'P13'!F73</f>
        <v>c</v>
      </c>
      <c r="T74" s="173" t="str">
        <f>'P14'!F73</f>
        <v>c</v>
      </c>
      <c r="U74" s="173" t="str">
        <f>'P15'!F73</f>
        <v>nt</v>
      </c>
      <c r="V74" s="174" t="str">
        <f>'P16'!F73</f>
        <v>nt</v>
      </c>
      <c r="W74" s="174" t="str">
        <f>'P17'!F73</f>
        <v>nt</v>
      </c>
      <c r="X74" s="174" t="str">
        <f>'P18'!F73</f>
        <v>nt</v>
      </c>
      <c r="Y74" s="174" t="str">
        <f>'P19'!F73</f>
        <v>nt</v>
      </c>
      <c r="Z74" s="169" t="str">
        <f>'P20'!F73</f>
        <v>nt</v>
      </c>
      <c r="AA74" s="170" t="str">
        <f>'P21'!F73</f>
        <v>nt</v>
      </c>
      <c r="AB74" s="170" t="str">
        <f>'P22'!F73</f>
        <v>nt</v>
      </c>
      <c r="AC74" s="170" t="str">
        <f>'P23'!F73</f>
        <v>nt</v>
      </c>
      <c r="AD74" s="170" t="str">
        <f>'P24'!F73</f>
        <v>nt</v>
      </c>
      <c r="AE74" s="170" t="str">
        <f>'P25'!F73</f>
        <v>nt</v>
      </c>
      <c r="AF74" s="196"/>
    </row>
    <row r="75" spans="1:32" ht="37.5" customHeight="1" x14ac:dyDescent="0.3">
      <c r="A75" s="371"/>
      <c r="B75" s="163" t="s">
        <v>328</v>
      </c>
      <c r="C75" s="164" t="s">
        <v>107</v>
      </c>
      <c r="D75" s="165" t="s">
        <v>329</v>
      </c>
      <c r="E75" s="166" t="s">
        <v>164</v>
      </c>
      <c r="F75" s="165" t="s">
        <v>330</v>
      </c>
      <c r="G75" s="167" t="str">
        <f>'P01'!F74</f>
        <v>c</v>
      </c>
      <c r="H75" s="167" t="str">
        <f>'P02'!F74</f>
        <v>c</v>
      </c>
      <c r="I75" s="167" t="str">
        <f>'P03'!F74</f>
        <v>c</v>
      </c>
      <c r="J75" s="167" t="str">
        <f>'P04'!F74</f>
        <v>c</v>
      </c>
      <c r="K75" s="167" t="str">
        <f>'P05'!F74</f>
        <v>c</v>
      </c>
      <c r="L75" s="167" t="str">
        <f>'P06'!F74</f>
        <v>c</v>
      </c>
      <c r="M75" s="167" t="str">
        <f>'P07'!F74</f>
        <v>c</v>
      </c>
      <c r="N75" s="167" t="str">
        <f>'P08'!F74</f>
        <v>c</v>
      </c>
      <c r="O75" s="167" t="str">
        <f>'P09'!F74</f>
        <v>c</v>
      </c>
      <c r="P75" s="172" t="str">
        <f>'P10'!F74</f>
        <v>c</v>
      </c>
      <c r="Q75" s="173" t="str">
        <f>'P11'!F74</f>
        <v>c</v>
      </c>
      <c r="R75" s="173" t="str">
        <f>'P12'!F74</f>
        <v>c</v>
      </c>
      <c r="S75" s="173" t="str">
        <f>'P13'!F74</f>
        <v>c</v>
      </c>
      <c r="T75" s="173" t="str">
        <f>'P14'!F74</f>
        <v>c</v>
      </c>
      <c r="U75" s="173" t="str">
        <f>'P15'!F74</f>
        <v>nt</v>
      </c>
      <c r="V75" s="174" t="str">
        <f>'P16'!F74</f>
        <v>nt</v>
      </c>
      <c r="W75" s="174" t="str">
        <f>'P17'!F74</f>
        <v>nt</v>
      </c>
      <c r="X75" s="174" t="str">
        <f>'P18'!F74</f>
        <v>nt</v>
      </c>
      <c r="Y75" s="174" t="str">
        <f>'P19'!F74</f>
        <v>nt</v>
      </c>
      <c r="Z75" s="169" t="str">
        <f>'P20'!F74</f>
        <v>nt</v>
      </c>
      <c r="AA75" s="170" t="str">
        <f>'P21'!F74</f>
        <v>nt</v>
      </c>
      <c r="AB75" s="170" t="str">
        <f>'P22'!F74</f>
        <v>nt</v>
      </c>
      <c r="AC75" s="170" t="str">
        <f>'P23'!F74</f>
        <v>nt</v>
      </c>
      <c r="AD75" s="170" t="str">
        <f>'P24'!F74</f>
        <v>nt</v>
      </c>
      <c r="AE75" s="170" t="str">
        <f>'P25'!F74</f>
        <v>nt</v>
      </c>
      <c r="AF75" s="196"/>
    </row>
    <row r="76" spans="1:32" ht="37.5" customHeight="1" x14ac:dyDescent="0.3">
      <c r="A76" s="371"/>
      <c r="B76" s="163" t="s">
        <v>331</v>
      </c>
      <c r="C76" s="164" t="s">
        <v>107</v>
      </c>
      <c r="D76" s="165" t="s">
        <v>332</v>
      </c>
      <c r="E76" s="166"/>
      <c r="F76" s="165" t="s">
        <v>333</v>
      </c>
      <c r="G76" s="167" t="str">
        <f>'P01'!F75</f>
        <v>c</v>
      </c>
      <c r="H76" s="167" t="str">
        <f>'P02'!F75</f>
        <v>na</v>
      </c>
      <c r="I76" s="167" t="str">
        <f>'P03'!F75</f>
        <v>na</v>
      </c>
      <c r="J76" s="167" t="str">
        <f>'P04'!F75</f>
        <v>na</v>
      </c>
      <c r="K76" s="167" t="str">
        <f>'P05'!F75</f>
        <v>na</v>
      </c>
      <c r="L76" s="167" t="str">
        <f>'P06'!F75</f>
        <v>na</v>
      </c>
      <c r="M76" s="167" t="str">
        <f>'P07'!F75</f>
        <v>na</v>
      </c>
      <c r="N76" s="167" t="str">
        <f>'P08'!F75</f>
        <v>na</v>
      </c>
      <c r="O76" s="167" t="str">
        <f>'P09'!F75</f>
        <v>na</v>
      </c>
      <c r="P76" s="172" t="str">
        <f>'P10'!F75</f>
        <v>na</v>
      </c>
      <c r="Q76" s="173" t="str">
        <f>'P11'!F75</f>
        <v>na</v>
      </c>
      <c r="R76" s="173" t="str">
        <f>'P12'!F75</f>
        <v>na</v>
      </c>
      <c r="S76" s="173" t="str">
        <f>'P13'!F75</f>
        <v>na</v>
      </c>
      <c r="T76" s="173" t="str">
        <f>'P14'!F75</f>
        <v>na</v>
      </c>
      <c r="U76" s="173" t="str">
        <f>'P15'!F75</f>
        <v>nt</v>
      </c>
      <c r="V76" s="174" t="str">
        <f>'P16'!F75</f>
        <v>nt</v>
      </c>
      <c r="W76" s="174" t="str">
        <f>'P17'!F75</f>
        <v>nt</v>
      </c>
      <c r="X76" s="174" t="str">
        <f>'P18'!F75</f>
        <v>nt</v>
      </c>
      <c r="Y76" s="174" t="str">
        <f>'P19'!F75</f>
        <v>nt</v>
      </c>
      <c r="Z76" s="169" t="str">
        <f>'P20'!F75</f>
        <v>nt</v>
      </c>
      <c r="AA76" s="170" t="str">
        <f>'P21'!F75</f>
        <v>nt</v>
      </c>
      <c r="AB76" s="170" t="str">
        <f>'P22'!F75</f>
        <v>nt</v>
      </c>
      <c r="AC76" s="170" t="str">
        <f>'P23'!F75</f>
        <v>nt</v>
      </c>
      <c r="AD76" s="170" t="str">
        <f>'P24'!F75</f>
        <v>nt</v>
      </c>
      <c r="AE76" s="170" t="str">
        <f>'P25'!F75</f>
        <v>nt</v>
      </c>
      <c r="AF76" s="196"/>
    </row>
    <row r="77" spans="1:32" ht="37.5" customHeight="1" x14ac:dyDescent="0.3">
      <c r="A77" s="371"/>
      <c r="B77" s="163" t="s">
        <v>334</v>
      </c>
      <c r="C77" s="164" t="s">
        <v>107</v>
      </c>
      <c r="D77" s="165" t="s">
        <v>335</v>
      </c>
      <c r="E77" s="166"/>
      <c r="F77" s="165" t="s">
        <v>336</v>
      </c>
      <c r="G77" s="167" t="str">
        <f>'P01'!F76</f>
        <v>na</v>
      </c>
      <c r="H77" s="167" t="str">
        <f>'P02'!F76</f>
        <v>na</v>
      </c>
      <c r="I77" s="167" t="str">
        <f>'P03'!F76</f>
        <v>na</v>
      </c>
      <c r="J77" s="167" t="str">
        <f>'P04'!F76</f>
        <v>na</v>
      </c>
      <c r="K77" s="167" t="str">
        <f>'P05'!F76</f>
        <v>na</v>
      </c>
      <c r="L77" s="167" t="str">
        <f>'P06'!F76</f>
        <v>na</v>
      </c>
      <c r="M77" s="167" t="str">
        <f>'P07'!F76</f>
        <v>na</v>
      </c>
      <c r="N77" s="167" t="str">
        <f>'P08'!F76</f>
        <v>na</v>
      </c>
      <c r="O77" s="167" t="str">
        <f>'P09'!F76</f>
        <v>na</v>
      </c>
      <c r="P77" s="172" t="str">
        <f>'P10'!F76</f>
        <v>na</v>
      </c>
      <c r="Q77" s="173" t="str">
        <f>'P11'!F76</f>
        <v>na</v>
      </c>
      <c r="R77" s="173" t="str">
        <f>'P12'!F76</f>
        <v>na</v>
      </c>
      <c r="S77" s="173" t="str">
        <f>'P13'!F76</f>
        <v>na</v>
      </c>
      <c r="T77" s="173" t="str">
        <f>'P14'!F76</f>
        <v>na</v>
      </c>
      <c r="U77" s="173" t="str">
        <f>'P15'!F76</f>
        <v>nt</v>
      </c>
      <c r="V77" s="174" t="str">
        <f>'P16'!F76</f>
        <v>nt</v>
      </c>
      <c r="W77" s="174" t="str">
        <f>'P17'!F76</f>
        <v>nt</v>
      </c>
      <c r="X77" s="174" t="str">
        <f>'P18'!F76</f>
        <v>nt</v>
      </c>
      <c r="Y77" s="174" t="str">
        <f>'P19'!F76</f>
        <v>nt</v>
      </c>
      <c r="Z77" s="169" t="str">
        <f>'P20'!F76</f>
        <v>nt</v>
      </c>
      <c r="AA77" s="170" t="str">
        <f>'P21'!F76</f>
        <v>nt</v>
      </c>
      <c r="AB77" s="170" t="str">
        <f>'P22'!F76</f>
        <v>nt</v>
      </c>
      <c r="AC77" s="170" t="str">
        <f>'P23'!F76</f>
        <v>nt</v>
      </c>
      <c r="AD77" s="170" t="str">
        <f>'P24'!F76</f>
        <v>nt</v>
      </c>
      <c r="AE77" s="170" t="str">
        <f>'P25'!F76</f>
        <v>nt</v>
      </c>
      <c r="AF77" s="196"/>
    </row>
    <row r="78" spans="1:32" ht="37.5" customHeight="1" x14ac:dyDescent="0.3">
      <c r="A78" s="371"/>
      <c r="B78" s="163" t="s">
        <v>337</v>
      </c>
      <c r="C78" s="187" t="s">
        <v>107</v>
      </c>
      <c r="D78" s="165" t="s">
        <v>335</v>
      </c>
      <c r="E78" s="197"/>
      <c r="F78" s="165" t="s">
        <v>338</v>
      </c>
      <c r="G78" s="167" t="str">
        <f>'P01'!F77</f>
        <v>na</v>
      </c>
      <c r="H78" s="192" t="str">
        <f>'P02'!F77</f>
        <v>na</v>
      </c>
      <c r="I78" s="192" t="str">
        <f>'P03'!F77</f>
        <v>na</v>
      </c>
      <c r="J78" s="192" t="str">
        <f>'P04'!F77</f>
        <v>na</v>
      </c>
      <c r="K78" s="192" t="str">
        <f>'P05'!F77</f>
        <v>na</v>
      </c>
      <c r="L78" s="192" t="str">
        <f>'P06'!F77</f>
        <v>na</v>
      </c>
      <c r="M78" s="192" t="str">
        <f>'P07'!F77</f>
        <v>na</v>
      </c>
      <c r="N78" s="192" t="str">
        <f>'P08'!F77</f>
        <v>na</v>
      </c>
      <c r="O78" s="192" t="str">
        <f>'P09'!F77</f>
        <v>na</v>
      </c>
      <c r="P78" s="193" t="str">
        <f>'P10'!F77</f>
        <v>na</v>
      </c>
      <c r="Q78" s="173" t="str">
        <f>'P11'!F77</f>
        <v>na</v>
      </c>
      <c r="R78" s="173" t="str">
        <f>'P12'!F77</f>
        <v>na</v>
      </c>
      <c r="S78" s="173" t="str">
        <f>'P13'!F77</f>
        <v>na</v>
      </c>
      <c r="T78" s="173" t="str">
        <f>'P14'!F77</f>
        <v>na</v>
      </c>
      <c r="U78" s="173" t="str">
        <f>'P15'!F77</f>
        <v>nt</v>
      </c>
      <c r="V78" s="173" t="str">
        <f>'P16'!F77</f>
        <v>nt</v>
      </c>
      <c r="W78" s="173" t="str">
        <f>'P17'!F77</f>
        <v>nt</v>
      </c>
      <c r="X78" s="173" t="str">
        <f>'P18'!F77</f>
        <v>nt</v>
      </c>
      <c r="Y78" s="173" t="str">
        <f>'P19'!F77</f>
        <v>nt</v>
      </c>
      <c r="Z78" s="183" t="str">
        <f>'P20'!F77</f>
        <v>nt</v>
      </c>
      <c r="AA78" s="170" t="str">
        <f>'P21'!F77</f>
        <v>nt</v>
      </c>
      <c r="AB78" s="170" t="str">
        <f>'P22'!F77</f>
        <v>nt</v>
      </c>
      <c r="AC78" s="170" t="str">
        <f>'P23'!F77</f>
        <v>nt</v>
      </c>
      <c r="AD78" s="170" t="str">
        <f>'P24'!F77</f>
        <v>nt</v>
      </c>
      <c r="AE78" s="170" t="str">
        <f>'P25'!F77</f>
        <v>nt</v>
      </c>
      <c r="AF78" s="198"/>
    </row>
    <row r="79" spans="1:32" ht="37.5" customHeight="1" x14ac:dyDescent="0.3">
      <c r="A79" s="371"/>
      <c r="B79" s="163" t="s">
        <v>339</v>
      </c>
      <c r="C79" s="189" t="s">
        <v>114</v>
      </c>
      <c r="D79" s="175" t="s">
        <v>340</v>
      </c>
      <c r="E79" s="185"/>
      <c r="F79" s="165" t="s">
        <v>341</v>
      </c>
      <c r="G79" s="167" t="str">
        <f>'P01'!F78</f>
        <v>c</v>
      </c>
      <c r="H79" s="168" t="str">
        <f>'P02'!F78</f>
        <v>c</v>
      </c>
      <c r="I79" s="168" t="str">
        <f>'P03'!F78</f>
        <v>c</v>
      </c>
      <c r="J79" s="168" t="str">
        <f>'P04'!F78</f>
        <v>c</v>
      </c>
      <c r="K79" s="168" t="str">
        <f>'P05'!F78</f>
        <v>c</v>
      </c>
      <c r="L79" s="168" t="str">
        <f>'P06'!F78</f>
        <v>c</v>
      </c>
      <c r="M79" s="168" t="str">
        <f>'P07'!F78</f>
        <v>c</v>
      </c>
      <c r="N79" s="168" t="str">
        <f>'P08'!F78</f>
        <v>c</v>
      </c>
      <c r="O79" s="168" t="str">
        <f>'P09'!F78</f>
        <v>c</v>
      </c>
      <c r="P79" s="168" t="str">
        <f>'P10'!F78</f>
        <v>c</v>
      </c>
      <c r="Q79" s="168" t="str">
        <f>'P11'!F78</f>
        <v>c</v>
      </c>
      <c r="R79" s="168" t="str">
        <f>'P12'!F78</f>
        <v>c</v>
      </c>
      <c r="S79" s="168" t="str">
        <f>'P13'!F78</f>
        <v>c</v>
      </c>
      <c r="T79" s="168" t="str">
        <f>'P14'!F78</f>
        <v>c</v>
      </c>
      <c r="U79" s="168" t="str">
        <f>'P15'!F78</f>
        <v>nt</v>
      </c>
      <c r="V79" s="168" t="str">
        <f>'P16'!F78</f>
        <v>nt</v>
      </c>
      <c r="W79" s="168" t="str">
        <f>'P17'!F78</f>
        <v>nt</v>
      </c>
      <c r="X79" s="168" t="str">
        <f>'P18'!F78</f>
        <v>nt</v>
      </c>
      <c r="Y79" s="168" t="str">
        <f>'P19'!F78</f>
        <v>nt</v>
      </c>
      <c r="Z79" s="169" t="str">
        <f>'P20'!F78</f>
        <v>nt</v>
      </c>
      <c r="AA79" s="170" t="str">
        <f>'P21'!F78</f>
        <v>nt</v>
      </c>
      <c r="AB79" s="170" t="str">
        <f>'P22'!F78</f>
        <v>nt</v>
      </c>
      <c r="AC79" s="170" t="str">
        <f>'P23'!F78</f>
        <v>nt</v>
      </c>
      <c r="AD79" s="170" t="str">
        <f>'P24'!F78</f>
        <v>nt</v>
      </c>
      <c r="AE79" s="170" t="str">
        <f>'P25'!F78</f>
        <v>nt</v>
      </c>
      <c r="AF79" s="199"/>
    </row>
    <row r="80" spans="1:32" ht="37.5" customHeight="1" x14ac:dyDescent="0.3">
      <c r="A80" s="371"/>
      <c r="B80" s="163" t="s">
        <v>342</v>
      </c>
      <c r="C80" s="176" t="s">
        <v>114</v>
      </c>
      <c r="D80" s="175" t="s">
        <v>343</v>
      </c>
      <c r="E80" s="190"/>
      <c r="F80" s="165" t="s">
        <v>344</v>
      </c>
      <c r="G80" s="167" t="str">
        <f>'P01'!F79</f>
        <v>c</v>
      </c>
      <c r="H80" s="167" t="str">
        <f>'P02'!F79</f>
        <v>c</v>
      </c>
      <c r="I80" s="167" t="str">
        <f>'P03'!F79</f>
        <v>c</v>
      </c>
      <c r="J80" s="167" t="str">
        <f>'P04'!F79</f>
        <v>c</v>
      </c>
      <c r="K80" s="167" t="str">
        <f>'P05'!F79</f>
        <v>c</v>
      </c>
      <c r="L80" s="167" t="str">
        <f>'P06'!F79</f>
        <v>c</v>
      </c>
      <c r="M80" s="167" t="str">
        <f>'P07'!F79</f>
        <v>c</v>
      </c>
      <c r="N80" s="167" t="str">
        <f>'P08'!F79</f>
        <v>c</v>
      </c>
      <c r="O80" s="167" t="str">
        <f>'P09'!F79</f>
        <v>c</v>
      </c>
      <c r="P80" s="167" t="str">
        <f>'P10'!F79</f>
        <v>c</v>
      </c>
      <c r="Q80" s="167" t="str">
        <f>'P11'!F79</f>
        <v>c</v>
      </c>
      <c r="R80" s="167" t="str">
        <f>'P12'!F79</f>
        <v>c</v>
      </c>
      <c r="S80" s="167" t="str">
        <f>'P13'!F79</f>
        <v>c</v>
      </c>
      <c r="T80" s="167" t="str">
        <f>'P14'!F79</f>
        <v>c</v>
      </c>
      <c r="U80" s="167" t="str">
        <f>'P15'!F79</f>
        <v>nt</v>
      </c>
      <c r="V80" s="173" t="str">
        <f>'P16'!F79</f>
        <v>nt</v>
      </c>
      <c r="W80" s="173" t="str">
        <f>'P17'!F79</f>
        <v>nt</v>
      </c>
      <c r="X80" s="173" t="str">
        <f>'P18'!F79</f>
        <v>nt</v>
      </c>
      <c r="Y80" s="173" t="str">
        <f>'P19'!F79</f>
        <v>nt</v>
      </c>
      <c r="Z80" s="169" t="str">
        <f>'P20'!F79</f>
        <v>nt</v>
      </c>
      <c r="AA80" s="170" t="str">
        <f>'P21'!F79</f>
        <v>nt</v>
      </c>
      <c r="AB80" s="170" t="str">
        <f>'P22'!F79</f>
        <v>nt</v>
      </c>
      <c r="AC80" s="170" t="str">
        <f>'P23'!F79</f>
        <v>nt</v>
      </c>
      <c r="AD80" s="170" t="str">
        <f>'P24'!F79</f>
        <v>nt</v>
      </c>
      <c r="AE80" s="170" t="str">
        <f>'P25'!F79</f>
        <v>nt</v>
      </c>
      <c r="AF80" s="171"/>
    </row>
    <row r="81" spans="1:32" ht="37.5" customHeight="1" x14ac:dyDescent="0.3">
      <c r="A81" s="371"/>
      <c r="B81" s="163" t="s">
        <v>345</v>
      </c>
      <c r="C81" s="203" t="s">
        <v>114</v>
      </c>
      <c r="D81" s="175" t="s">
        <v>346</v>
      </c>
      <c r="E81" s="203"/>
      <c r="F81" s="165" t="s">
        <v>347</v>
      </c>
      <c r="G81" s="167" t="str">
        <f>'P01'!F80</f>
        <v>na</v>
      </c>
      <c r="H81" s="167" t="str">
        <f>'P02'!F80</f>
        <v>na</v>
      </c>
      <c r="I81" s="167" t="str">
        <f>'P03'!F80</f>
        <v>na</v>
      </c>
      <c r="J81" s="167" t="str">
        <f>'P04'!F80</f>
        <v>na</v>
      </c>
      <c r="K81" s="167" t="str">
        <f>'P05'!F80</f>
        <v>na</v>
      </c>
      <c r="L81" s="167" t="str">
        <f>'P06'!F80</f>
        <v>na</v>
      </c>
      <c r="M81" s="167" t="str">
        <f>'P07'!F80</f>
        <v>na</v>
      </c>
      <c r="N81" s="167" t="str">
        <f>'P08'!F80</f>
        <v>na</v>
      </c>
      <c r="O81" s="167" t="str">
        <f>'P09'!F80</f>
        <v>na</v>
      </c>
      <c r="P81" s="172" t="str">
        <f>'P10'!F80</f>
        <v>na</v>
      </c>
      <c r="Q81" s="173" t="str">
        <f>'P11'!F80</f>
        <v>na</v>
      </c>
      <c r="R81" s="173" t="str">
        <f>'P12'!F80</f>
        <v>na</v>
      </c>
      <c r="S81" s="173" t="str">
        <f>'P13'!F80</f>
        <v>na</v>
      </c>
      <c r="T81" s="173" t="str">
        <f>'P14'!F80</f>
        <v>na</v>
      </c>
      <c r="U81" s="173" t="str">
        <f>'P15'!F80</f>
        <v>nt</v>
      </c>
      <c r="V81" s="174" t="str">
        <f>'P16'!F80</f>
        <v>nt</v>
      </c>
      <c r="W81" s="174" t="str">
        <f>'P17'!F80</f>
        <v>nt</v>
      </c>
      <c r="X81" s="174" t="str">
        <f>'P18'!F80</f>
        <v>nt</v>
      </c>
      <c r="Y81" s="174" t="str">
        <f>'P19'!F80</f>
        <v>nt</v>
      </c>
      <c r="Z81" s="169" t="str">
        <f>'P20'!F80</f>
        <v>nt</v>
      </c>
      <c r="AA81" s="170" t="str">
        <f>'P21'!F80</f>
        <v>nt</v>
      </c>
      <c r="AB81" s="170" t="str">
        <f>'P22'!F80</f>
        <v>nt</v>
      </c>
      <c r="AC81" s="170" t="str">
        <f>'P23'!F80</f>
        <v>nt</v>
      </c>
      <c r="AD81" s="170" t="str">
        <f>'P24'!F80</f>
        <v>nt</v>
      </c>
      <c r="AE81" s="170" t="str">
        <f>'P25'!F80</f>
        <v>nt</v>
      </c>
      <c r="AF81" s="204"/>
    </row>
    <row r="82" spans="1:32" ht="37.5" customHeight="1" x14ac:dyDescent="0.3">
      <c r="A82" s="373"/>
      <c r="B82" s="163" t="s">
        <v>348</v>
      </c>
      <c r="C82" s="203" t="s">
        <v>107</v>
      </c>
      <c r="D82" s="175" t="s">
        <v>349</v>
      </c>
      <c r="E82" s="203"/>
      <c r="F82" s="165" t="s">
        <v>350</v>
      </c>
      <c r="G82" s="167" t="str">
        <f>'P01'!F81</f>
        <v>na</v>
      </c>
      <c r="H82" s="167" t="str">
        <f>'P02'!F81</f>
        <v>na</v>
      </c>
      <c r="I82" s="167" t="str">
        <f>'P03'!F81</f>
        <v>na</v>
      </c>
      <c r="J82" s="167" t="str">
        <f>'P04'!F81</f>
        <v>na</v>
      </c>
      <c r="K82" s="167" t="str">
        <f>'P05'!F81</f>
        <v>na</v>
      </c>
      <c r="L82" s="167" t="str">
        <f>'P06'!F81</f>
        <v>na</v>
      </c>
      <c r="M82" s="167" t="str">
        <f>'P07'!F81</f>
        <v>na</v>
      </c>
      <c r="N82" s="167" t="str">
        <f>'P08'!F81</f>
        <v>na</v>
      </c>
      <c r="O82" s="167" t="str">
        <f>'P09'!F81</f>
        <v>na</v>
      </c>
      <c r="P82" s="172" t="str">
        <f>'P10'!F81</f>
        <v>na</v>
      </c>
      <c r="Q82" s="173" t="str">
        <f>'P11'!F81</f>
        <v>na</v>
      </c>
      <c r="R82" s="173" t="str">
        <f>'P12'!F81</f>
        <v>na</v>
      </c>
      <c r="S82" s="173" t="str">
        <f>'P13'!F81</f>
        <v>na</v>
      </c>
      <c r="T82" s="173" t="str">
        <f>'P14'!F81</f>
        <v>na</v>
      </c>
      <c r="U82" s="173" t="str">
        <f>'P15'!F81</f>
        <v>nt</v>
      </c>
      <c r="V82" s="174" t="str">
        <f>'P16'!F81</f>
        <v>nt</v>
      </c>
      <c r="W82" s="174" t="str">
        <f>'P17'!F81</f>
        <v>nt</v>
      </c>
      <c r="X82" s="174" t="str">
        <f>'P18'!F81</f>
        <v>nt</v>
      </c>
      <c r="Y82" s="174" t="str">
        <f>'P19'!F81</f>
        <v>nt</v>
      </c>
      <c r="Z82" s="169" t="str">
        <f>'P20'!F81</f>
        <v>nt</v>
      </c>
      <c r="AA82" s="170" t="str">
        <f>'P21'!F81</f>
        <v>nt</v>
      </c>
      <c r="AB82" s="170" t="str">
        <f>'P22'!F81</f>
        <v>nt</v>
      </c>
      <c r="AC82" s="170" t="str">
        <f>'P23'!F81</f>
        <v>nt</v>
      </c>
      <c r="AD82" s="170" t="str">
        <f>'P24'!F81</f>
        <v>nt</v>
      </c>
      <c r="AE82" s="170" t="str">
        <f>'P25'!F81</f>
        <v>nt</v>
      </c>
      <c r="AF82" s="204"/>
    </row>
    <row r="83" spans="1:32" ht="37.5" customHeight="1" x14ac:dyDescent="0.3">
      <c r="A83" s="370" t="s">
        <v>351</v>
      </c>
      <c r="B83" s="163" t="s">
        <v>352</v>
      </c>
      <c r="C83" s="203" t="s">
        <v>107</v>
      </c>
      <c r="D83" s="165" t="s">
        <v>353</v>
      </c>
      <c r="E83" s="203" t="s">
        <v>164</v>
      </c>
      <c r="F83" s="165" t="s">
        <v>354</v>
      </c>
      <c r="G83" s="167" t="str">
        <f>'P01'!F82</f>
        <v>c</v>
      </c>
      <c r="H83" s="167" t="str">
        <f>'P02'!F82</f>
        <v>c</v>
      </c>
      <c r="I83" s="167" t="str">
        <f>'P03'!F82</f>
        <v>c</v>
      </c>
      <c r="J83" s="167" t="str">
        <f>'P04'!F82</f>
        <v>c</v>
      </c>
      <c r="K83" s="167" t="str">
        <f>'P05'!F82</f>
        <v>c</v>
      </c>
      <c r="L83" s="167" t="str">
        <f>'P06'!F82</f>
        <v>c</v>
      </c>
      <c r="M83" s="167" t="str">
        <f>'P07'!F82</f>
        <v>c</v>
      </c>
      <c r="N83" s="167" t="str">
        <f>'P08'!F82</f>
        <v>c</v>
      </c>
      <c r="O83" s="167" t="str">
        <f>'P09'!F82</f>
        <v>c</v>
      </c>
      <c r="P83" s="172" t="str">
        <f>'P10'!F82</f>
        <v>c</v>
      </c>
      <c r="Q83" s="173" t="str">
        <f>'P11'!F82</f>
        <v>c</v>
      </c>
      <c r="R83" s="173" t="str">
        <f>'P12'!F82</f>
        <v>c</v>
      </c>
      <c r="S83" s="173" t="str">
        <f>'P13'!F82</f>
        <v>na</v>
      </c>
      <c r="T83" s="173" t="str">
        <f>'P14'!F82</f>
        <v>na</v>
      </c>
      <c r="U83" s="173" t="str">
        <f>'P15'!F82</f>
        <v>nt</v>
      </c>
      <c r="V83" s="174" t="str">
        <f>'P16'!F82</f>
        <v>nt</v>
      </c>
      <c r="W83" s="174" t="str">
        <f>'P17'!F82</f>
        <v>nt</v>
      </c>
      <c r="X83" s="174" t="str">
        <f>'P18'!F82</f>
        <v>nt</v>
      </c>
      <c r="Y83" s="174" t="str">
        <f>'P19'!F82</f>
        <v>nt</v>
      </c>
      <c r="Z83" s="169" t="str">
        <f>'P20'!F82</f>
        <v>nt</v>
      </c>
      <c r="AA83" s="170" t="str">
        <f>'P21'!F82</f>
        <v>nt</v>
      </c>
      <c r="AB83" s="170" t="str">
        <f>'P22'!F82</f>
        <v>nt</v>
      </c>
      <c r="AC83" s="170" t="str">
        <f>'P23'!F82</f>
        <v>nt</v>
      </c>
      <c r="AD83" s="170" t="str">
        <f>'P24'!F82</f>
        <v>nt</v>
      </c>
      <c r="AE83" s="170" t="str">
        <f>'P25'!F82</f>
        <v>nt</v>
      </c>
      <c r="AF83" s="204"/>
    </row>
    <row r="84" spans="1:32" ht="37.5" customHeight="1" x14ac:dyDescent="0.3">
      <c r="A84" s="371"/>
      <c r="B84" s="163" t="s">
        <v>355</v>
      </c>
      <c r="C84" s="180" t="s">
        <v>107</v>
      </c>
      <c r="D84" s="165" t="s">
        <v>356</v>
      </c>
      <c r="E84" s="191" t="s">
        <v>164</v>
      </c>
      <c r="F84" s="165" t="s">
        <v>357</v>
      </c>
      <c r="G84" s="167" t="str">
        <f>'P01'!F83</f>
        <v>c</v>
      </c>
      <c r="H84" s="192" t="str">
        <f>'P02'!F83</f>
        <v>c</v>
      </c>
      <c r="I84" s="192" t="str">
        <f>'P03'!F83</f>
        <v>c</v>
      </c>
      <c r="J84" s="192" t="str">
        <f>'P04'!F83</f>
        <v>c</v>
      </c>
      <c r="K84" s="192" t="str">
        <f>'P05'!F83</f>
        <v>c</v>
      </c>
      <c r="L84" s="192" t="str">
        <f>'P06'!F83</f>
        <v>c</v>
      </c>
      <c r="M84" s="192" t="str">
        <f>'P07'!F83</f>
        <v>c</v>
      </c>
      <c r="N84" s="192" t="str">
        <f>'P08'!F83</f>
        <v>c</v>
      </c>
      <c r="O84" s="192" t="str">
        <f>'P09'!F83</f>
        <v>c</v>
      </c>
      <c r="P84" s="193" t="str">
        <f>'P10'!F83</f>
        <v>c</v>
      </c>
      <c r="Q84" s="173" t="str">
        <f>'P11'!F83</f>
        <v>c</v>
      </c>
      <c r="R84" s="173" t="str">
        <f>'P12'!F83</f>
        <v>c</v>
      </c>
      <c r="S84" s="173" t="str">
        <f>'P13'!F83</f>
        <v>na</v>
      </c>
      <c r="T84" s="173" t="str">
        <f>'P14'!F83</f>
        <v>na</v>
      </c>
      <c r="U84" s="173" t="str">
        <f>'P15'!F83</f>
        <v>nt</v>
      </c>
      <c r="V84" s="173" t="str">
        <f>'P16'!F83</f>
        <v>nt</v>
      </c>
      <c r="W84" s="173" t="str">
        <f>'P17'!F83</f>
        <v>nt</v>
      </c>
      <c r="X84" s="173" t="str">
        <f>'P18'!F83</f>
        <v>nt</v>
      </c>
      <c r="Y84" s="173" t="str">
        <f>'P19'!F83</f>
        <v>nt</v>
      </c>
      <c r="Z84" s="183" t="str">
        <f>'P20'!F83</f>
        <v>nt</v>
      </c>
      <c r="AA84" s="170" t="str">
        <f>'P21'!F83</f>
        <v>nt</v>
      </c>
      <c r="AB84" s="170" t="str">
        <f>'P22'!F83</f>
        <v>nt</v>
      </c>
      <c r="AC84" s="170" t="str">
        <f>'P23'!F83</f>
        <v>nt</v>
      </c>
      <c r="AD84" s="170" t="str">
        <f>'P24'!F83</f>
        <v>nt</v>
      </c>
      <c r="AE84" s="170" t="str">
        <f>'P25'!F83</f>
        <v>nt</v>
      </c>
      <c r="AF84" s="201"/>
    </row>
    <row r="85" spans="1:32" ht="37.5" customHeight="1" x14ac:dyDescent="0.3">
      <c r="A85" s="371"/>
      <c r="B85" s="163" t="s">
        <v>358</v>
      </c>
      <c r="C85" s="184" t="s">
        <v>114</v>
      </c>
      <c r="D85" s="175" t="s">
        <v>359</v>
      </c>
      <c r="E85" s="195"/>
      <c r="F85" s="165" t="s">
        <v>360</v>
      </c>
      <c r="G85" s="167" t="str">
        <f>'P01'!F84</f>
        <v>na</v>
      </c>
      <c r="H85" s="168" t="str">
        <f>'P02'!F84</f>
        <v>na</v>
      </c>
      <c r="I85" s="168" t="str">
        <f>'P03'!F84</f>
        <v>na</v>
      </c>
      <c r="J85" s="168" t="str">
        <f>'P04'!F84</f>
        <v>na</v>
      </c>
      <c r="K85" s="168" t="str">
        <f>'P05'!F84</f>
        <v>na</v>
      </c>
      <c r="L85" s="168" t="str">
        <f>'P06'!F84</f>
        <v>na</v>
      </c>
      <c r="M85" s="168" t="str">
        <f>'P07'!F84</f>
        <v>na</v>
      </c>
      <c r="N85" s="168" t="str">
        <f>'P08'!F84</f>
        <v>na</v>
      </c>
      <c r="O85" s="168" t="str">
        <f>'P09'!F84</f>
        <v>na</v>
      </c>
      <c r="P85" s="168" t="str">
        <f>'P10'!F84</f>
        <v>na</v>
      </c>
      <c r="Q85" s="168" t="str">
        <f>'P11'!F84</f>
        <v>na</v>
      </c>
      <c r="R85" s="168" t="str">
        <f>'P12'!F84</f>
        <v>na</v>
      </c>
      <c r="S85" s="168" t="str">
        <f>'P13'!F84</f>
        <v>na</v>
      </c>
      <c r="T85" s="168" t="str">
        <f>'P14'!F84</f>
        <v>na</v>
      </c>
      <c r="U85" s="168" t="str">
        <f>'P15'!F84</f>
        <v>nt</v>
      </c>
      <c r="V85" s="168" t="str">
        <f>'P16'!F84</f>
        <v>nt</v>
      </c>
      <c r="W85" s="168" t="str">
        <f>'P17'!F84</f>
        <v>nt</v>
      </c>
      <c r="X85" s="168" t="str">
        <f>'P18'!F84</f>
        <v>nt</v>
      </c>
      <c r="Y85" s="168" t="str">
        <f>'P19'!F84</f>
        <v>nt</v>
      </c>
      <c r="Z85" s="169" t="str">
        <f>'P20'!F84</f>
        <v>nt</v>
      </c>
      <c r="AA85" s="170" t="str">
        <f>'P21'!F84</f>
        <v>nt</v>
      </c>
      <c r="AB85" s="170" t="str">
        <f>'P22'!F84</f>
        <v>nt</v>
      </c>
      <c r="AC85" s="170" t="str">
        <f>'P23'!F84</f>
        <v>nt</v>
      </c>
      <c r="AD85" s="170" t="str">
        <f>'P24'!F84</f>
        <v>nt</v>
      </c>
      <c r="AE85" s="170" t="str">
        <f>'P25'!F84</f>
        <v>nt</v>
      </c>
      <c r="AF85" s="196"/>
    </row>
    <row r="86" spans="1:32" ht="37.5" customHeight="1" x14ac:dyDescent="0.3">
      <c r="A86" s="371"/>
      <c r="B86" s="163" t="s">
        <v>361</v>
      </c>
      <c r="C86" s="164" t="s">
        <v>107</v>
      </c>
      <c r="D86" s="205" t="s">
        <v>362</v>
      </c>
      <c r="E86" s="166"/>
      <c r="F86" s="165" t="s">
        <v>363</v>
      </c>
      <c r="G86" s="167" t="str">
        <f>'P01'!F85</f>
        <v>c</v>
      </c>
      <c r="H86" s="167" t="str">
        <f>'P02'!F85</f>
        <v>c</v>
      </c>
      <c r="I86" s="167" t="str">
        <f>'P03'!F85</f>
        <v>c</v>
      </c>
      <c r="J86" s="167" t="str">
        <f>'P04'!F85</f>
        <v>c</v>
      </c>
      <c r="K86" s="167" t="str">
        <f>'P05'!F85</f>
        <v>c</v>
      </c>
      <c r="L86" s="167" t="str">
        <f>'P06'!F85</f>
        <v>c</v>
      </c>
      <c r="M86" s="167" t="str">
        <f>'P07'!F85</f>
        <v>c</v>
      </c>
      <c r="N86" s="167" t="str">
        <f>'P08'!F85</f>
        <v>c</v>
      </c>
      <c r="O86" s="167" t="str">
        <f>'P09'!F85</f>
        <v>c</v>
      </c>
      <c r="P86" s="172" t="str">
        <f>'P10'!F85</f>
        <v>c</v>
      </c>
      <c r="Q86" s="173" t="str">
        <f>'P11'!F85</f>
        <v>c</v>
      </c>
      <c r="R86" s="173" t="str">
        <f>'P12'!F85</f>
        <v>c</v>
      </c>
      <c r="S86" s="173" t="str">
        <f>'P13'!F85</f>
        <v>na</v>
      </c>
      <c r="T86" s="173" t="str">
        <f>'P14'!F85</f>
        <v>na</v>
      </c>
      <c r="U86" s="173" t="str">
        <f>'P15'!F85</f>
        <v>nt</v>
      </c>
      <c r="V86" s="174" t="str">
        <f>'P16'!F85</f>
        <v>nt</v>
      </c>
      <c r="W86" s="174" t="str">
        <f>'P17'!F85</f>
        <v>nt</v>
      </c>
      <c r="X86" s="174" t="str">
        <f>'P18'!F85</f>
        <v>nt</v>
      </c>
      <c r="Y86" s="174" t="str">
        <f>'P19'!F85</f>
        <v>nt</v>
      </c>
      <c r="Z86" s="169" t="str">
        <f>'P20'!F85</f>
        <v>nt</v>
      </c>
      <c r="AA86" s="170" t="str">
        <f>'P21'!F85</f>
        <v>nt</v>
      </c>
      <c r="AB86" s="170" t="str">
        <f>'P22'!F85</f>
        <v>nt</v>
      </c>
      <c r="AC86" s="170" t="str">
        <f>'P23'!F85</f>
        <v>nt</v>
      </c>
      <c r="AD86" s="170" t="str">
        <f>'P24'!F85</f>
        <v>nt</v>
      </c>
      <c r="AE86" s="170" t="str">
        <f>'P25'!F85</f>
        <v>nt</v>
      </c>
      <c r="AF86" s="196"/>
    </row>
    <row r="87" spans="1:32" ht="37.5" customHeight="1" x14ac:dyDescent="0.3">
      <c r="A87" s="371"/>
      <c r="B87" s="163" t="s">
        <v>364</v>
      </c>
      <c r="C87" s="164" t="s">
        <v>107</v>
      </c>
      <c r="D87" s="165" t="s">
        <v>365</v>
      </c>
      <c r="E87" s="166" t="s">
        <v>164</v>
      </c>
      <c r="F87" s="165" t="s">
        <v>366</v>
      </c>
      <c r="G87" s="167" t="str">
        <f>'P01'!F86</f>
        <v>na</v>
      </c>
      <c r="H87" s="167" t="str">
        <f>'P02'!F86</f>
        <v>na</v>
      </c>
      <c r="I87" s="167" t="str">
        <f>'P03'!F86</f>
        <v>na</v>
      </c>
      <c r="J87" s="167" t="str">
        <f>'P04'!F86</f>
        <v>na</v>
      </c>
      <c r="K87" s="167" t="str">
        <f>'P05'!F86</f>
        <v>na</v>
      </c>
      <c r="L87" s="167" t="str">
        <f>'P06'!F86</f>
        <v>na</v>
      </c>
      <c r="M87" s="167" t="str">
        <f>'P07'!F86</f>
        <v>na</v>
      </c>
      <c r="N87" s="167" t="str">
        <f>'P08'!F86</f>
        <v>na</v>
      </c>
      <c r="O87" s="167" t="str">
        <f>'P09'!F86</f>
        <v>na</v>
      </c>
      <c r="P87" s="172" t="str">
        <f>'P10'!F86</f>
        <v>na</v>
      </c>
      <c r="Q87" s="173" t="str">
        <f>'P11'!F86</f>
        <v>na</v>
      </c>
      <c r="R87" s="173" t="str">
        <f>'P12'!F86</f>
        <v>na</v>
      </c>
      <c r="S87" s="173" t="str">
        <f>'P13'!F86</f>
        <v>na</v>
      </c>
      <c r="T87" s="173" t="str">
        <f>'P14'!F86</f>
        <v>na</v>
      </c>
      <c r="U87" s="173" t="str">
        <f>'P15'!F86</f>
        <v>nt</v>
      </c>
      <c r="V87" s="174" t="str">
        <f>'P16'!F86</f>
        <v>nt</v>
      </c>
      <c r="W87" s="174" t="str">
        <f>'P17'!F86</f>
        <v>nt</v>
      </c>
      <c r="X87" s="174" t="str">
        <f>'P18'!F86</f>
        <v>nt</v>
      </c>
      <c r="Y87" s="174" t="str">
        <f>'P19'!F86</f>
        <v>nt</v>
      </c>
      <c r="Z87" s="169" t="str">
        <f>'P20'!F86</f>
        <v>nt</v>
      </c>
      <c r="AA87" s="170" t="str">
        <f>'P21'!F86</f>
        <v>nt</v>
      </c>
      <c r="AB87" s="170" t="str">
        <f>'P22'!F86</f>
        <v>nt</v>
      </c>
      <c r="AC87" s="170" t="str">
        <f>'P23'!F86</f>
        <v>nt</v>
      </c>
      <c r="AD87" s="170" t="str">
        <f>'P24'!F86</f>
        <v>nt</v>
      </c>
      <c r="AE87" s="170" t="str">
        <f>'P25'!F86</f>
        <v>nt</v>
      </c>
      <c r="AF87" s="196"/>
    </row>
    <row r="88" spans="1:32" ht="37.5" customHeight="1" x14ac:dyDescent="0.3">
      <c r="A88" s="371"/>
      <c r="B88" s="163" t="s">
        <v>367</v>
      </c>
      <c r="C88" s="164" t="s">
        <v>107</v>
      </c>
      <c r="D88" s="165" t="s">
        <v>365</v>
      </c>
      <c r="E88" s="190" t="s">
        <v>164</v>
      </c>
      <c r="F88" s="165" t="s">
        <v>368</v>
      </c>
      <c r="G88" s="167" t="str">
        <f>'P01'!F87</f>
        <v>na</v>
      </c>
      <c r="H88" s="167" t="str">
        <f>'P02'!F87</f>
        <v>na</v>
      </c>
      <c r="I88" s="167" t="str">
        <f>'P03'!F87</f>
        <v>na</v>
      </c>
      <c r="J88" s="167" t="str">
        <f>'P04'!F87</f>
        <v>na</v>
      </c>
      <c r="K88" s="167" t="str">
        <f>'P05'!F87</f>
        <v>na</v>
      </c>
      <c r="L88" s="167" t="str">
        <f>'P06'!F87</f>
        <v>na</v>
      </c>
      <c r="M88" s="167" t="str">
        <f>'P07'!F87</f>
        <v>na</v>
      </c>
      <c r="N88" s="167" t="str">
        <f>'P08'!F87</f>
        <v>na</v>
      </c>
      <c r="O88" s="167" t="str">
        <f>'P09'!F87</f>
        <v>na</v>
      </c>
      <c r="P88" s="172" t="str">
        <f>'P10'!F87</f>
        <v>na</v>
      </c>
      <c r="Q88" s="173" t="str">
        <f>'P11'!F87</f>
        <v>na</v>
      </c>
      <c r="R88" s="173" t="str">
        <f>'P12'!F87</f>
        <v>na</v>
      </c>
      <c r="S88" s="173" t="str">
        <f>'P13'!F87</f>
        <v>na</v>
      </c>
      <c r="T88" s="173" t="str">
        <f>'P14'!F87</f>
        <v>na</v>
      </c>
      <c r="U88" s="173" t="str">
        <f>'P15'!F87</f>
        <v>nt</v>
      </c>
      <c r="V88" s="174" t="str">
        <f>'P16'!F87</f>
        <v>nt</v>
      </c>
      <c r="W88" s="174" t="str">
        <f>'P17'!F87</f>
        <v>nt</v>
      </c>
      <c r="X88" s="174" t="str">
        <f>'P18'!F87</f>
        <v>nt</v>
      </c>
      <c r="Y88" s="174" t="str">
        <f>'P19'!F87</f>
        <v>nt</v>
      </c>
      <c r="Z88" s="169" t="str">
        <f>'P20'!F87</f>
        <v>nt</v>
      </c>
      <c r="AA88" s="170" t="str">
        <f>'P21'!F87</f>
        <v>nt</v>
      </c>
      <c r="AB88" s="170" t="str">
        <f>'P22'!F87</f>
        <v>nt</v>
      </c>
      <c r="AC88" s="170" t="str">
        <f>'P23'!F87</f>
        <v>nt</v>
      </c>
      <c r="AD88" s="170" t="str">
        <f>'P24'!F87</f>
        <v>nt</v>
      </c>
      <c r="AE88" s="170" t="str">
        <f>'P25'!F87</f>
        <v>nt</v>
      </c>
      <c r="AF88" s="196"/>
    </row>
    <row r="89" spans="1:32" ht="37.5" customHeight="1" x14ac:dyDescent="0.3">
      <c r="A89" s="371"/>
      <c r="B89" s="163" t="s">
        <v>369</v>
      </c>
      <c r="C89" s="164" t="s">
        <v>107</v>
      </c>
      <c r="D89" s="165" t="s">
        <v>365</v>
      </c>
      <c r="E89" s="190"/>
      <c r="F89" s="165" t="s">
        <v>370</v>
      </c>
      <c r="G89" s="167" t="str">
        <f>'P01'!F88</f>
        <v>na</v>
      </c>
      <c r="H89" s="167" t="str">
        <f>'P02'!F88</f>
        <v>na</v>
      </c>
      <c r="I89" s="167" t="str">
        <f>'P03'!F88</f>
        <v>na</v>
      </c>
      <c r="J89" s="167" t="str">
        <f>'P04'!F88</f>
        <v>na</v>
      </c>
      <c r="K89" s="167" t="str">
        <f>'P05'!F88</f>
        <v>na</v>
      </c>
      <c r="L89" s="167" t="str">
        <f>'P06'!F88</f>
        <v>na</v>
      </c>
      <c r="M89" s="167" t="str">
        <f>'P07'!F88</f>
        <v>na</v>
      </c>
      <c r="N89" s="167" t="str">
        <f>'P08'!F88</f>
        <v>na</v>
      </c>
      <c r="O89" s="167" t="str">
        <f>'P09'!F88</f>
        <v>na</v>
      </c>
      <c r="P89" s="172" t="str">
        <f>'P10'!F88</f>
        <v>na</v>
      </c>
      <c r="Q89" s="173" t="str">
        <f>'P11'!F88</f>
        <v>na</v>
      </c>
      <c r="R89" s="173" t="str">
        <f>'P12'!F88</f>
        <v>na</v>
      </c>
      <c r="S89" s="173" t="str">
        <f>'P13'!F88</f>
        <v>na</v>
      </c>
      <c r="T89" s="173" t="str">
        <f>'P14'!F88</f>
        <v>na</v>
      </c>
      <c r="U89" s="173" t="str">
        <f>'P15'!F88</f>
        <v>nt</v>
      </c>
      <c r="V89" s="174" t="str">
        <f>'P16'!F88</f>
        <v>nt</v>
      </c>
      <c r="W89" s="174" t="str">
        <f>'P17'!F88</f>
        <v>nt</v>
      </c>
      <c r="X89" s="174" t="str">
        <f>'P18'!F88</f>
        <v>nt</v>
      </c>
      <c r="Y89" s="174" t="str">
        <f>'P19'!F88</f>
        <v>nt</v>
      </c>
      <c r="Z89" s="169" t="str">
        <f>'P20'!F88</f>
        <v>nt</v>
      </c>
      <c r="AA89" s="170" t="str">
        <f>'P21'!F88</f>
        <v>nt</v>
      </c>
      <c r="AB89" s="170" t="str">
        <f>'P22'!F88</f>
        <v>nt</v>
      </c>
      <c r="AC89" s="170" t="str">
        <f>'P23'!F88</f>
        <v>nt</v>
      </c>
      <c r="AD89" s="170" t="str">
        <f>'P24'!F88</f>
        <v>nt</v>
      </c>
      <c r="AE89" s="170" t="str">
        <f>'P25'!F88</f>
        <v>nt</v>
      </c>
      <c r="AF89" s="196"/>
    </row>
    <row r="90" spans="1:32" ht="37.5" customHeight="1" x14ac:dyDescent="0.3">
      <c r="A90" s="371"/>
      <c r="B90" s="163" t="s">
        <v>371</v>
      </c>
      <c r="C90" s="164" t="s">
        <v>107</v>
      </c>
      <c r="D90" s="175" t="s">
        <v>234</v>
      </c>
      <c r="E90" s="166"/>
      <c r="F90" s="165" t="s">
        <v>372</v>
      </c>
      <c r="G90" s="167" t="str">
        <f>'P01'!F89</f>
        <v>na</v>
      </c>
      <c r="H90" s="167" t="str">
        <f>'P02'!F89</f>
        <v>na</v>
      </c>
      <c r="I90" s="167" t="str">
        <f>'P03'!F89</f>
        <v>na</v>
      </c>
      <c r="J90" s="167" t="str">
        <f>'P04'!F89</f>
        <v>na</v>
      </c>
      <c r="K90" s="167" t="str">
        <f>'P05'!F89</f>
        <v>na</v>
      </c>
      <c r="L90" s="167" t="str">
        <f>'P06'!F89</f>
        <v>na</v>
      </c>
      <c r="M90" s="167" t="str">
        <f>'P07'!F89</f>
        <v>na</v>
      </c>
      <c r="N90" s="167" t="str">
        <f>'P08'!F89</f>
        <v>na</v>
      </c>
      <c r="O90" s="167" t="str">
        <f>'P09'!F89</f>
        <v>na</v>
      </c>
      <c r="P90" s="172" t="str">
        <f>'P10'!F89</f>
        <v>na</v>
      </c>
      <c r="Q90" s="173" t="str">
        <f>'P11'!F89</f>
        <v>na</v>
      </c>
      <c r="R90" s="173" t="str">
        <f>'P12'!F89</f>
        <v>na</v>
      </c>
      <c r="S90" s="173" t="str">
        <f>'P13'!F89</f>
        <v>na</v>
      </c>
      <c r="T90" s="173" t="str">
        <f>'P14'!F89</f>
        <v>na</v>
      </c>
      <c r="U90" s="173" t="str">
        <f>'P15'!F89</f>
        <v>nt</v>
      </c>
      <c r="V90" s="174" t="str">
        <f>'P16'!F89</f>
        <v>nt</v>
      </c>
      <c r="W90" s="174" t="str">
        <f>'P17'!F89</f>
        <v>nt</v>
      </c>
      <c r="X90" s="174" t="str">
        <f>'P18'!F89</f>
        <v>nt</v>
      </c>
      <c r="Y90" s="174" t="str">
        <f>'P19'!F89</f>
        <v>nt</v>
      </c>
      <c r="Z90" s="169" t="str">
        <f>'P20'!F89</f>
        <v>nt</v>
      </c>
      <c r="AA90" s="170" t="str">
        <f>'P21'!F89</f>
        <v>nt</v>
      </c>
      <c r="AB90" s="170" t="str">
        <f>'P22'!F89</f>
        <v>nt</v>
      </c>
      <c r="AC90" s="170" t="str">
        <f>'P23'!F89</f>
        <v>nt</v>
      </c>
      <c r="AD90" s="170" t="str">
        <f>'P24'!F89</f>
        <v>nt</v>
      </c>
      <c r="AE90" s="170" t="str">
        <f>'P25'!F89</f>
        <v>nt</v>
      </c>
      <c r="AF90" s="196"/>
    </row>
    <row r="91" spans="1:32" ht="37.5" customHeight="1" x14ac:dyDescent="0.3">
      <c r="A91" s="371"/>
      <c r="B91" s="163" t="s">
        <v>373</v>
      </c>
      <c r="C91" s="164" t="s">
        <v>107</v>
      </c>
      <c r="D91" s="165" t="s">
        <v>260</v>
      </c>
      <c r="E91" s="166" t="s">
        <v>164</v>
      </c>
      <c r="F91" s="165" t="s">
        <v>374</v>
      </c>
      <c r="G91" s="167" t="str">
        <f>'P01'!F90</f>
        <v>na</v>
      </c>
      <c r="H91" s="167" t="str">
        <f>'P02'!F90</f>
        <v>na</v>
      </c>
      <c r="I91" s="167" t="str">
        <f>'P03'!F90</f>
        <v>na</v>
      </c>
      <c r="J91" s="167" t="str">
        <f>'P04'!F90</f>
        <v>na</v>
      </c>
      <c r="K91" s="167" t="str">
        <f>'P05'!F90</f>
        <v>na</v>
      </c>
      <c r="L91" s="167" t="str">
        <f>'P06'!F90</f>
        <v>na</v>
      </c>
      <c r="M91" s="167" t="str">
        <f>'P07'!F90</f>
        <v>na</v>
      </c>
      <c r="N91" s="167" t="str">
        <f>'P08'!F90</f>
        <v>na</v>
      </c>
      <c r="O91" s="167" t="str">
        <f>'P09'!F90</f>
        <v>na</v>
      </c>
      <c r="P91" s="172" t="str">
        <f>'P10'!F90</f>
        <v>c</v>
      </c>
      <c r="Q91" s="173" t="str">
        <f>'P11'!F90</f>
        <v>na</v>
      </c>
      <c r="R91" s="173" t="str">
        <f>'P12'!F90</f>
        <v>na</v>
      </c>
      <c r="S91" s="173" t="str">
        <f>'P13'!F90</f>
        <v>na</v>
      </c>
      <c r="T91" s="173" t="str">
        <f>'P14'!F90</f>
        <v>na</v>
      </c>
      <c r="U91" s="173" t="str">
        <f>'P15'!F90</f>
        <v>nt</v>
      </c>
      <c r="V91" s="174" t="str">
        <f>'P16'!F90</f>
        <v>nt</v>
      </c>
      <c r="W91" s="174" t="str">
        <f>'P17'!F90</f>
        <v>nt</v>
      </c>
      <c r="X91" s="174" t="str">
        <f>'P18'!F90</f>
        <v>nt</v>
      </c>
      <c r="Y91" s="174" t="str">
        <f>'P19'!F90</f>
        <v>nt</v>
      </c>
      <c r="Z91" s="169" t="str">
        <f>'P20'!F90</f>
        <v>nt</v>
      </c>
      <c r="AA91" s="170" t="str">
        <f>'P21'!F90</f>
        <v>nt</v>
      </c>
      <c r="AB91" s="170" t="str">
        <f>'P22'!F90</f>
        <v>nt</v>
      </c>
      <c r="AC91" s="170" t="str">
        <f>'P23'!F90</f>
        <v>nt</v>
      </c>
      <c r="AD91" s="170" t="str">
        <f>'P24'!F90</f>
        <v>nt</v>
      </c>
      <c r="AE91" s="170" t="str">
        <f>'P25'!F90</f>
        <v>nt</v>
      </c>
      <c r="AF91" s="196"/>
    </row>
    <row r="92" spans="1:32" ht="37.5" customHeight="1" x14ac:dyDescent="0.3">
      <c r="A92" s="371"/>
      <c r="B92" s="163" t="s">
        <v>375</v>
      </c>
      <c r="C92" s="164" t="s">
        <v>107</v>
      </c>
      <c r="D92" s="165" t="s">
        <v>376</v>
      </c>
      <c r="E92" s="166" t="s">
        <v>164</v>
      </c>
      <c r="F92" s="165" t="s">
        <v>377</v>
      </c>
      <c r="G92" s="167" t="str">
        <f>'P01'!F91</f>
        <v>na</v>
      </c>
      <c r="H92" s="167" t="str">
        <f>'P02'!F91</f>
        <v>na</v>
      </c>
      <c r="I92" s="167" t="str">
        <f>'P03'!F91</f>
        <v>na</v>
      </c>
      <c r="J92" s="167" t="str">
        <f>'P04'!F91</f>
        <v>na</v>
      </c>
      <c r="K92" s="167" t="str">
        <f>'P05'!F91</f>
        <v>na</v>
      </c>
      <c r="L92" s="167" t="str">
        <f>'P06'!F91</f>
        <v>na</v>
      </c>
      <c r="M92" s="167" t="str">
        <f>'P07'!F91</f>
        <v>na</v>
      </c>
      <c r="N92" s="167" t="str">
        <f>'P08'!F91</f>
        <v>na</v>
      </c>
      <c r="O92" s="167" t="str">
        <f>'P09'!F91</f>
        <v>na</v>
      </c>
      <c r="P92" s="172" t="str">
        <f>'P10'!F91</f>
        <v>c</v>
      </c>
      <c r="Q92" s="173" t="str">
        <f>'P11'!F91</f>
        <v>na</v>
      </c>
      <c r="R92" s="173" t="str">
        <f>'P12'!F91</f>
        <v>na</v>
      </c>
      <c r="S92" s="173" t="str">
        <f>'P13'!F91</f>
        <v>na</v>
      </c>
      <c r="T92" s="173" t="str">
        <f>'P14'!F91</f>
        <v>na</v>
      </c>
      <c r="U92" s="173" t="str">
        <f>'P15'!F91</f>
        <v>nt</v>
      </c>
      <c r="V92" s="174" t="str">
        <f>'P16'!F91</f>
        <v>nt</v>
      </c>
      <c r="W92" s="174" t="str">
        <f>'P17'!F91</f>
        <v>nt</v>
      </c>
      <c r="X92" s="174" t="str">
        <f>'P18'!F91</f>
        <v>nt</v>
      </c>
      <c r="Y92" s="174" t="str">
        <f>'P19'!F91</f>
        <v>nt</v>
      </c>
      <c r="Z92" s="169" t="str">
        <f>'P20'!F91</f>
        <v>nt</v>
      </c>
      <c r="AA92" s="170" t="str">
        <f>'P21'!F91</f>
        <v>nt</v>
      </c>
      <c r="AB92" s="170" t="str">
        <f>'P22'!F91</f>
        <v>nt</v>
      </c>
      <c r="AC92" s="170" t="str">
        <f>'P23'!F91</f>
        <v>nt</v>
      </c>
      <c r="AD92" s="170" t="str">
        <f>'P24'!F91</f>
        <v>nt</v>
      </c>
      <c r="AE92" s="170" t="str">
        <f>'P25'!F91</f>
        <v>nt</v>
      </c>
      <c r="AF92" s="196"/>
    </row>
    <row r="93" spans="1:32" ht="37.5" customHeight="1" x14ac:dyDescent="0.3">
      <c r="A93" s="371"/>
      <c r="B93" s="163" t="s">
        <v>378</v>
      </c>
      <c r="C93" s="164" t="s">
        <v>114</v>
      </c>
      <c r="D93" s="175" t="s">
        <v>379</v>
      </c>
      <c r="E93" s="166"/>
      <c r="F93" s="165" t="s">
        <v>380</v>
      </c>
      <c r="G93" s="167" t="str">
        <f>'P01'!F92</f>
        <v>na</v>
      </c>
      <c r="H93" s="167" t="str">
        <f>'P02'!F92</f>
        <v>na</v>
      </c>
      <c r="I93" s="167" t="str">
        <f>'P03'!F92</f>
        <v>na</v>
      </c>
      <c r="J93" s="167" t="str">
        <f>'P04'!F92</f>
        <v>na</v>
      </c>
      <c r="K93" s="167" t="str">
        <f>'P05'!F92</f>
        <v>na</v>
      </c>
      <c r="L93" s="167" t="str">
        <f>'P06'!F92</f>
        <v>na</v>
      </c>
      <c r="M93" s="167" t="str">
        <f>'P07'!F92</f>
        <v>na</v>
      </c>
      <c r="N93" s="167" t="str">
        <f>'P08'!F92</f>
        <v>na</v>
      </c>
      <c r="O93" s="167" t="str">
        <f>'P09'!F92</f>
        <v>na</v>
      </c>
      <c r="P93" s="172" t="str">
        <f>'P10'!F92</f>
        <v>c</v>
      </c>
      <c r="Q93" s="173" t="str">
        <f>'P11'!F92</f>
        <v>na</v>
      </c>
      <c r="R93" s="173" t="str">
        <f>'P12'!F92</f>
        <v>na</v>
      </c>
      <c r="S93" s="173" t="str">
        <f>'P13'!F92</f>
        <v>na</v>
      </c>
      <c r="T93" s="173" t="str">
        <f>'P14'!F92</f>
        <v>na</v>
      </c>
      <c r="U93" s="173" t="str">
        <f>'P15'!F92</f>
        <v>nt</v>
      </c>
      <c r="V93" s="174" t="str">
        <f>'P16'!F92</f>
        <v>nt</v>
      </c>
      <c r="W93" s="174" t="str">
        <f>'P17'!F92</f>
        <v>nt</v>
      </c>
      <c r="X93" s="174" t="str">
        <f>'P18'!F92</f>
        <v>nt</v>
      </c>
      <c r="Y93" s="174" t="str">
        <f>'P19'!F92</f>
        <v>nt</v>
      </c>
      <c r="Z93" s="169" t="str">
        <f>'P20'!F92</f>
        <v>nt</v>
      </c>
      <c r="AA93" s="170" t="str">
        <f>'P21'!F92</f>
        <v>nt</v>
      </c>
      <c r="AB93" s="170" t="str">
        <f>'P22'!F92</f>
        <v>nt</v>
      </c>
      <c r="AC93" s="170" t="str">
        <f>'P23'!F92</f>
        <v>nt</v>
      </c>
      <c r="AD93" s="170" t="str">
        <f>'P24'!F92</f>
        <v>nt</v>
      </c>
      <c r="AE93" s="170" t="str">
        <f>'P25'!F92</f>
        <v>nt</v>
      </c>
      <c r="AF93" s="196"/>
    </row>
    <row r="94" spans="1:32" ht="37.5" customHeight="1" x14ac:dyDescent="0.3">
      <c r="A94" s="371"/>
      <c r="B94" s="163" t="s">
        <v>381</v>
      </c>
      <c r="C94" s="164" t="s">
        <v>114</v>
      </c>
      <c r="D94" s="175" t="s">
        <v>382</v>
      </c>
      <c r="E94" s="166"/>
      <c r="F94" s="165" t="s">
        <v>383</v>
      </c>
      <c r="G94" s="167" t="str">
        <f>'P01'!F93</f>
        <v>na</v>
      </c>
      <c r="H94" s="167" t="str">
        <f>'P02'!F93</f>
        <v>na</v>
      </c>
      <c r="I94" s="167" t="str">
        <f>'P03'!F93</f>
        <v>na</v>
      </c>
      <c r="J94" s="167" t="str">
        <f>'P04'!F93</f>
        <v>na</v>
      </c>
      <c r="K94" s="167" t="str">
        <f>'P05'!F93</f>
        <v>na</v>
      </c>
      <c r="L94" s="167" t="str">
        <f>'P06'!F93</f>
        <v>na</v>
      </c>
      <c r="M94" s="167" t="str">
        <f>'P07'!F93</f>
        <v>na</v>
      </c>
      <c r="N94" s="167" t="str">
        <f>'P08'!F93</f>
        <v>na</v>
      </c>
      <c r="O94" s="167" t="str">
        <f>'P09'!F93</f>
        <v>na</v>
      </c>
      <c r="P94" s="172" t="str">
        <f>'P10'!F93</f>
        <v>na</v>
      </c>
      <c r="Q94" s="173" t="str">
        <f>'P11'!F93</f>
        <v>na</v>
      </c>
      <c r="R94" s="173" t="str">
        <f>'P12'!F93</f>
        <v>na</v>
      </c>
      <c r="S94" s="173" t="str">
        <f>'P13'!F93</f>
        <v>na</v>
      </c>
      <c r="T94" s="173" t="str">
        <f>'P14'!F93</f>
        <v>na</v>
      </c>
      <c r="U94" s="173" t="str">
        <f>'P15'!F93</f>
        <v>nt</v>
      </c>
      <c r="V94" s="174" t="str">
        <f>'P16'!F93</f>
        <v>nt</v>
      </c>
      <c r="W94" s="174" t="str">
        <f>'P17'!F93</f>
        <v>nt</v>
      </c>
      <c r="X94" s="174" t="str">
        <f>'P18'!F93</f>
        <v>nt</v>
      </c>
      <c r="Y94" s="174" t="str">
        <f>'P19'!F93</f>
        <v>nt</v>
      </c>
      <c r="Z94" s="169" t="str">
        <f>'P20'!F93</f>
        <v>nt</v>
      </c>
      <c r="AA94" s="170" t="str">
        <f>'P21'!F93</f>
        <v>nt</v>
      </c>
      <c r="AB94" s="170" t="str">
        <f>'P22'!F93</f>
        <v>nt</v>
      </c>
      <c r="AC94" s="170" t="str">
        <f>'P23'!F93</f>
        <v>nt</v>
      </c>
      <c r="AD94" s="170" t="str">
        <f>'P24'!F93</f>
        <v>nt</v>
      </c>
      <c r="AE94" s="170" t="str">
        <f>'P25'!F93</f>
        <v>nt</v>
      </c>
      <c r="AF94" s="196"/>
    </row>
    <row r="95" spans="1:32" ht="37.5" customHeight="1" x14ac:dyDescent="0.3">
      <c r="A95" s="373"/>
      <c r="B95" s="163" t="s">
        <v>384</v>
      </c>
      <c r="C95" s="164" t="s">
        <v>114</v>
      </c>
      <c r="D95" s="175" t="s">
        <v>385</v>
      </c>
      <c r="E95" s="166"/>
      <c r="F95" s="165" t="s">
        <v>386</v>
      </c>
      <c r="G95" s="167" t="str">
        <f>'P01'!F94</f>
        <v>na</v>
      </c>
      <c r="H95" s="167" t="str">
        <f>'P02'!F94</f>
        <v>na</v>
      </c>
      <c r="I95" s="167" t="str">
        <f>'P03'!F94</f>
        <v>na</v>
      </c>
      <c r="J95" s="167" t="str">
        <f>'P04'!F94</f>
        <v>na</v>
      </c>
      <c r="K95" s="167" t="str">
        <f>'P05'!F94</f>
        <v>na</v>
      </c>
      <c r="L95" s="167" t="str">
        <f>'P06'!F94</f>
        <v>na</v>
      </c>
      <c r="M95" s="167" t="str">
        <f>'P07'!F94</f>
        <v>na</v>
      </c>
      <c r="N95" s="167" t="str">
        <f>'P08'!F94</f>
        <v>na</v>
      </c>
      <c r="O95" s="167" t="str">
        <f>'P09'!F94</f>
        <v>na</v>
      </c>
      <c r="P95" s="172" t="str">
        <f>'P10'!F94</f>
        <v>c</v>
      </c>
      <c r="Q95" s="173" t="str">
        <f>'P11'!F94</f>
        <v>na</v>
      </c>
      <c r="R95" s="173" t="str">
        <f>'P12'!F94</f>
        <v>na</v>
      </c>
      <c r="S95" s="173" t="str">
        <f>'P13'!F94</f>
        <v>na</v>
      </c>
      <c r="T95" s="173" t="str">
        <f>'P14'!F94</f>
        <v>na</v>
      </c>
      <c r="U95" s="173" t="str">
        <f>'P15'!F94</f>
        <v>nt</v>
      </c>
      <c r="V95" s="174" t="str">
        <f>'P16'!F94</f>
        <v>nt</v>
      </c>
      <c r="W95" s="174" t="str">
        <f>'P17'!F94</f>
        <v>nt</v>
      </c>
      <c r="X95" s="174" t="str">
        <f>'P18'!F94</f>
        <v>nt</v>
      </c>
      <c r="Y95" s="174" t="str">
        <f>'P19'!F94</f>
        <v>nt</v>
      </c>
      <c r="Z95" s="169" t="str">
        <f>'P20'!F94</f>
        <v>nt</v>
      </c>
      <c r="AA95" s="170" t="str">
        <f>'P21'!F94</f>
        <v>nt</v>
      </c>
      <c r="AB95" s="170" t="str">
        <f>'P22'!F94</f>
        <v>nt</v>
      </c>
      <c r="AC95" s="170" t="str">
        <f>'P23'!F94</f>
        <v>nt</v>
      </c>
      <c r="AD95" s="170" t="str">
        <f>'P24'!F94</f>
        <v>nt</v>
      </c>
      <c r="AE95" s="170" t="str">
        <f>'P25'!F94</f>
        <v>nt</v>
      </c>
      <c r="AF95" s="196"/>
    </row>
    <row r="96" spans="1:32" ht="37.5" customHeight="1" x14ac:dyDescent="0.3">
      <c r="A96" s="370" t="s">
        <v>387</v>
      </c>
      <c r="B96" s="163" t="s">
        <v>388</v>
      </c>
      <c r="C96" s="164" t="s">
        <v>114</v>
      </c>
      <c r="D96" s="175" t="s">
        <v>389</v>
      </c>
      <c r="E96" s="166"/>
      <c r="F96" s="165" t="s">
        <v>390</v>
      </c>
      <c r="G96" s="167" t="str">
        <f>'P01'!F95</f>
        <v>c</v>
      </c>
      <c r="H96" s="167" t="str">
        <f>'P02'!F95</f>
        <v>c</v>
      </c>
      <c r="I96" s="167" t="str">
        <f>'P03'!F95</f>
        <v>c</v>
      </c>
      <c r="J96" s="167" t="str">
        <f>'P04'!F95</f>
        <v>c</v>
      </c>
      <c r="K96" s="167" t="str">
        <f>'P05'!F95</f>
        <v>c</v>
      </c>
      <c r="L96" s="167" t="str">
        <f>'P06'!F95</f>
        <v>c</v>
      </c>
      <c r="M96" s="167" t="str">
        <f>'P07'!F95</f>
        <v>c</v>
      </c>
      <c r="N96" s="167" t="str">
        <f>'P08'!F95</f>
        <v>c</v>
      </c>
      <c r="O96" s="167" t="str">
        <f>'P09'!F95</f>
        <v>c</v>
      </c>
      <c r="P96" s="172" t="str">
        <f>'P10'!F95</f>
        <v>c</v>
      </c>
      <c r="Q96" s="173" t="str">
        <f>'P11'!F95</f>
        <v>c</v>
      </c>
      <c r="R96" s="173" t="str">
        <f>'P12'!F95</f>
        <v>c</v>
      </c>
      <c r="S96" s="173" t="str">
        <f>'P13'!F95</f>
        <v>na</v>
      </c>
      <c r="T96" s="173" t="str">
        <f>'P14'!F95</f>
        <v>c</v>
      </c>
      <c r="U96" s="173" t="str">
        <f>'P15'!F95</f>
        <v>nt</v>
      </c>
      <c r="V96" s="174" t="str">
        <f>'P16'!F95</f>
        <v>nt</v>
      </c>
      <c r="W96" s="174" t="str">
        <f>'P17'!F95</f>
        <v>nt</v>
      </c>
      <c r="X96" s="174" t="str">
        <f>'P18'!F95</f>
        <v>nt</v>
      </c>
      <c r="Y96" s="174" t="str">
        <f>'P19'!F95</f>
        <v>nt</v>
      </c>
      <c r="Z96" s="169" t="str">
        <f>'P20'!F95</f>
        <v>nt</v>
      </c>
      <c r="AA96" s="170" t="str">
        <f>'P21'!F95</f>
        <v>nt</v>
      </c>
      <c r="AB96" s="170" t="str">
        <f>'P22'!F95</f>
        <v>nt</v>
      </c>
      <c r="AC96" s="170" t="str">
        <f>'P23'!F95</f>
        <v>nt</v>
      </c>
      <c r="AD96" s="170" t="str">
        <f>'P24'!F95</f>
        <v>nt</v>
      </c>
      <c r="AE96" s="170" t="str">
        <f>'P25'!F95</f>
        <v>nt</v>
      </c>
      <c r="AF96" s="196"/>
    </row>
    <row r="97" spans="1:32" ht="37.5" customHeight="1" x14ac:dyDescent="0.3">
      <c r="A97" s="371"/>
      <c r="B97" s="163" t="s">
        <v>391</v>
      </c>
      <c r="C97" s="164" t="s">
        <v>114</v>
      </c>
      <c r="D97" s="175" t="s">
        <v>392</v>
      </c>
      <c r="E97" s="166"/>
      <c r="F97" s="165" t="s">
        <v>393</v>
      </c>
      <c r="G97" s="167" t="str">
        <f>'P01'!F96</f>
        <v>c</v>
      </c>
      <c r="H97" s="167" t="str">
        <f>'P02'!F96</f>
        <v>c</v>
      </c>
      <c r="I97" s="167" t="str">
        <f>'P03'!F96</f>
        <v>c</v>
      </c>
      <c r="J97" s="167" t="str">
        <f>'P04'!F96</f>
        <v>c</v>
      </c>
      <c r="K97" s="167" t="str">
        <f>'P05'!F96</f>
        <v>c</v>
      </c>
      <c r="L97" s="167" t="str">
        <f>'P06'!F96</f>
        <v>c</v>
      </c>
      <c r="M97" s="167" t="str">
        <f>'P07'!F96</f>
        <v>c</v>
      </c>
      <c r="N97" s="167" t="str">
        <f>'P08'!F96</f>
        <v>c</v>
      </c>
      <c r="O97" s="167" t="str">
        <f>'P09'!F96</f>
        <v>c</v>
      </c>
      <c r="P97" s="172" t="str">
        <f>'P10'!F96</f>
        <v>c</v>
      </c>
      <c r="Q97" s="173" t="str">
        <f>'P11'!F96</f>
        <v>c</v>
      </c>
      <c r="R97" s="173" t="str">
        <f>'P12'!F96</f>
        <v>c</v>
      </c>
      <c r="S97" s="173" t="str">
        <f>'P13'!F96</f>
        <v>na</v>
      </c>
      <c r="T97" s="173" t="str">
        <f>'P14'!F96</f>
        <v>c</v>
      </c>
      <c r="U97" s="173" t="str">
        <f>'P15'!F96</f>
        <v>nt</v>
      </c>
      <c r="V97" s="174" t="str">
        <f>'P16'!F96</f>
        <v>nt</v>
      </c>
      <c r="W97" s="174" t="str">
        <f>'P17'!F96</f>
        <v>nt</v>
      </c>
      <c r="X97" s="174" t="str">
        <f>'P18'!F96</f>
        <v>nt</v>
      </c>
      <c r="Y97" s="174" t="str">
        <f>'P19'!F96</f>
        <v>nt</v>
      </c>
      <c r="Z97" s="169" t="str">
        <f>'P20'!F96</f>
        <v>nt</v>
      </c>
      <c r="AA97" s="170" t="str">
        <f>'P21'!F96</f>
        <v>nt</v>
      </c>
      <c r="AB97" s="170" t="str">
        <f>'P22'!F96</f>
        <v>nt</v>
      </c>
      <c r="AC97" s="170" t="str">
        <f>'P23'!F96</f>
        <v>nt</v>
      </c>
      <c r="AD97" s="170" t="str">
        <f>'P24'!F96</f>
        <v>nt</v>
      </c>
      <c r="AE97" s="170" t="str">
        <f>'P25'!F96</f>
        <v>nt</v>
      </c>
      <c r="AF97" s="196"/>
    </row>
    <row r="98" spans="1:32" ht="37.5" customHeight="1" x14ac:dyDescent="0.3">
      <c r="A98" s="371"/>
      <c r="B98" s="163" t="s">
        <v>394</v>
      </c>
      <c r="C98" s="164" t="s">
        <v>114</v>
      </c>
      <c r="D98" s="175" t="s">
        <v>389</v>
      </c>
      <c r="E98" s="166"/>
      <c r="F98" s="165" t="s">
        <v>395</v>
      </c>
      <c r="G98" s="167" t="str">
        <f>'P01'!F97</f>
        <v>c</v>
      </c>
      <c r="H98" s="167" t="str">
        <f>'P02'!F97</f>
        <v>na</v>
      </c>
      <c r="I98" s="167" t="str">
        <f>'P03'!F97</f>
        <v>c</v>
      </c>
      <c r="J98" s="167" t="str">
        <f>'P04'!F97</f>
        <v>c</v>
      </c>
      <c r="K98" s="167" t="str">
        <f>'P05'!F97</f>
        <v>c</v>
      </c>
      <c r="L98" s="167" t="str">
        <f>'P06'!F97</f>
        <v>c</v>
      </c>
      <c r="M98" s="167" t="str">
        <f>'P07'!F97</f>
        <v>c</v>
      </c>
      <c r="N98" s="167" t="str">
        <f>'P08'!F97</f>
        <v>c</v>
      </c>
      <c r="O98" s="167" t="str">
        <f>'P09'!F97</f>
        <v>c</v>
      </c>
      <c r="P98" s="172" t="str">
        <f>'P10'!F97</f>
        <v>c</v>
      </c>
      <c r="Q98" s="173" t="str">
        <f>'P11'!F97</f>
        <v>c</v>
      </c>
      <c r="R98" s="173" t="str">
        <f>'P12'!F97</f>
        <v>c</v>
      </c>
      <c r="S98" s="173" t="str">
        <f>'P13'!F97</f>
        <v>na</v>
      </c>
      <c r="T98" s="173" t="str">
        <f>'P14'!F97</f>
        <v>c</v>
      </c>
      <c r="U98" s="173" t="str">
        <f>'P15'!F97</f>
        <v>nt</v>
      </c>
      <c r="V98" s="174" t="str">
        <f>'P16'!F97</f>
        <v>nt</v>
      </c>
      <c r="W98" s="174" t="str">
        <f>'P17'!F97</f>
        <v>nt</v>
      </c>
      <c r="X98" s="174" t="str">
        <f>'P18'!F97</f>
        <v>nt</v>
      </c>
      <c r="Y98" s="174" t="str">
        <f>'P19'!F97</f>
        <v>nt</v>
      </c>
      <c r="Z98" s="169" t="str">
        <f>'P20'!F97</f>
        <v>nt</v>
      </c>
      <c r="AA98" s="170" t="str">
        <f>'P21'!F97</f>
        <v>nt</v>
      </c>
      <c r="AB98" s="170" t="str">
        <f>'P22'!F97</f>
        <v>nt</v>
      </c>
      <c r="AC98" s="170" t="str">
        <f>'P23'!F97</f>
        <v>nt</v>
      </c>
      <c r="AD98" s="170" t="str">
        <f>'P24'!F97</f>
        <v>nt</v>
      </c>
      <c r="AE98" s="170" t="str">
        <f>'P25'!F97</f>
        <v>nt</v>
      </c>
      <c r="AF98" s="206"/>
    </row>
    <row r="99" spans="1:32" ht="37.5" customHeight="1" x14ac:dyDescent="0.3">
      <c r="A99" s="371"/>
      <c r="B99" s="163" t="s">
        <v>396</v>
      </c>
      <c r="C99" s="187" t="s">
        <v>114</v>
      </c>
      <c r="D99" s="165" t="s">
        <v>397</v>
      </c>
      <c r="E99" s="197"/>
      <c r="F99" s="165" t="s">
        <v>398</v>
      </c>
      <c r="G99" s="167" t="str">
        <f>'P01'!F98</f>
        <v>c</v>
      </c>
      <c r="H99" s="192" t="str">
        <f>'P02'!F98</f>
        <v>c</v>
      </c>
      <c r="I99" s="192" t="str">
        <f>'P03'!F98</f>
        <v>c</v>
      </c>
      <c r="J99" s="192" t="str">
        <f>'P04'!F98</f>
        <v>c</v>
      </c>
      <c r="K99" s="192" t="str">
        <f>'P05'!F98</f>
        <v>c</v>
      </c>
      <c r="L99" s="192" t="str">
        <f>'P06'!F98</f>
        <v>c</v>
      </c>
      <c r="M99" s="192" t="str">
        <f>'P07'!F98</f>
        <v>c</v>
      </c>
      <c r="N99" s="192" t="str">
        <f>'P08'!F98</f>
        <v>c</v>
      </c>
      <c r="O99" s="192" t="str">
        <f>'P09'!F98</f>
        <v>c</v>
      </c>
      <c r="P99" s="193" t="str">
        <f>'P10'!F98</f>
        <v>c</v>
      </c>
      <c r="Q99" s="173" t="str">
        <f>'P11'!F98</f>
        <v>c</v>
      </c>
      <c r="R99" s="173" t="str">
        <f>'P12'!F98</f>
        <v>c</v>
      </c>
      <c r="S99" s="173" t="str">
        <f>'P13'!F98</f>
        <v>na</v>
      </c>
      <c r="T99" s="173" t="str">
        <f>'P14'!F98</f>
        <v>c</v>
      </c>
      <c r="U99" s="173" t="str">
        <f>'P15'!F98</f>
        <v>nt</v>
      </c>
      <c r="V99" s="173" t="str">
        <f>'P16'!F98</f>
        <v>nt</v>
      </c>
      <c r="W99" s="173" t="str">
        <f>'P17'!F98</f>
        <v>nt</v>
      </c>
      <c r="X99" s="173" t="str">
        <f>'P18'!F98</f>
        <v>nt</v>
      </c>
      <c r="Y99" s="173" t="str">
        <f>'P19'!F98</f>
        <v>nt</v>
      </c>
      <c r="Z99" s="183" t="str">
        <f>'P20'!F98</f>
        <v>nt</v>
      </c>
      <c r="AA99" s="170" t="str">
        <f>'P21'!F98</f>
        <v>nt</v>
      </c>
      <c r="AB99" s="170" t="str">
        <f>'P22'!F98</f>
        <v>nt</v>
      </c>
      <c r="AC99" s="170" t="str">
        <f>'P23'!F98</f>
        <v>nt</v>
      </c>
      <c r="AD99" s="170" t="str">
        <f>'P24'!F98</f>
        <v>nt</v>
      </c>
      <c r="AE99" s="170" t="str">
        <f>'P25'!F98</f>
        <v>nt</v>
      </c>
      <c r="AF99" s="206"/>
    </row>
    <row r="100" spans="1:32" ht="37.5" customHeight="1" x14ac:dyDescent="0.3">
      <c r="A100" s="371"/>
      <c r="B100" s="163" t="s">
        <v>399</v>
      </c>
      <c r="C100" s="189" t="s">
        <v>114</v>
      </c>
      <c r="D100" s="175" t="s">
        <v>392</v>
      </c>
      <c r="E100" s="185"/>
      <c r="F100" s="165" t="s">
        <v>400</v>
      </c>
      <c r="G100" s="167" t="str">
        <f>'P01'!F99</f>
        <v>c</v>
      </c>
      <c r="H100" s="168" t="str">
        <f>'P02'!F99</f>
        <v>c</v>
      </c>
      <c r="I100" s="168" t="str">
        <f>'P03'!F99</f>
        <v>c</v>
      </c>
      <c r="J100" s="168" t="str">
        <f>'P04'!F99</f>
        <v>c</v>
      </c>
      <c r="K100" s="168" t="str">
        <f>'P05'!F99</f>
        <v>c</v>
      </c>
      <c r="L100" s="168" t="str">
        <f>'P06'!F99</f>
        <v>c</v>
      </c>
      <c r="M100" s="168" t="str">
        <f>'P07'!F99</f>
        <v>c</v>
      </c>
      <c r="N100" s="168" t="str">
        <f>'P08'!F99</f>
        <v>c</v>
      </c>
      <c r="O100" s="168" t="str">
        <f>'P09'!F99</f>
        <v>c</v>
      </c>
      <c r="P100" s="168" t="str">
        <f>'P10'!F99</f>
        <v>c</v>
      </c>
      <c r="Q100" s="168" t="str">
        <f>'P11'!F99</f>
        <v>c</v>
      </c>
      <c r="R100" s="168" t="str">
        <f>'P12'!F99</f>
        <v>c</v>
      </c>
      <c r="S100" s="168" t="str">
        <f>'P13'!F99</f>
        <v>na</v>
      </c>
      <c r="T100" s="168" t="str">
        <f>'P14'!F99</f>
        <v>c</v>
      </c>
      <c r="U100" s="168" t="str">
        <f>'P15'!F99</f>
        <v>nt</v>
      </c>
      <c r="V100" s="168" t="str">
        <f>'P16'!F99</f>
        <v>nt</v>
      </c>
      <c r="W100" s="168" t="str">
        <f>'P17'!F99</f>
        <v>nt</v>
      </c>
      <c r="X100" s="168" t="str">
        <f>'P18'!F99</f>
        <v>nt</v>
      </c>
      <c r="Y100" s="168" t="str">
        <f>'P19'!F99</f>
        <v>nt</v>
      </c>
      <c r="Z100" s="169" t="str">
        <f>'P20'!F99</f>
        <v>nt</v>
      </c>
      <c r="AA100" s="170" t="str">
        <f>'P21'!F99</f>
        <v>nt</v>
      </c>
      <c r="AB100" s="170" t="str">
        <f>'P22'!F99</f>
        <v>nt</v>
      </c>
      <c r="AC100" s="170" t="str">
        <f>'P23'!F99</f>
        <v>nt</v>
      </c>
      <c r="AD100" s="170" t="str">
        <f>'P24'!F99</f>
        <v>nt</v>
      </c>
      <c r="AE100" s="170" t="str">
        <f>'P25'!F99</f>
        <v>nt</v>
      </c>
      <c r="AF100" s="207"/>
    </row>
    <row r="101" spans="1:32" ht="37.5" customHeight="1" x14ac:dyDescent="0.3">
      <c r="A101" s="371"/>
      <c r="B101" s="163" t="s">
        <v>401</v>
      </c>
      <c r="C101" s="176" t="s">
        <v>107</v>
      </c>
      <c r="D101" s="165" t="s">
        <v>402</v>
      </c>
      <c r="E101" s="190"/>
      <c r="F101" s="165" t="s">
        <v>403</v>
      </c>
      <c r="G101" s="167" t="str">
        <f>'P01'!F100</f>
        <v>c</v>
      </c>
      <c r="H101" s="167" t="str">
        <f>'P02'!F100</f>
        <v>c</v>
      </c>
      <c r="I101" s="167" t="str">
        <f>'P03'!F100</f>
        <v>c</v>
      </c>
      <c r="J101" s="167" t="str">
        <f>'P04'!F100</f>
        <v>c</v>
      </c>
      <c r="K101" s="167" t="str">
        <f>'P05'!F100</f>
        <v>c</v>
      </c>
      <c r="L101" s="167" t="str">
        <f>'P06'!F100</f>
        <v>c</v>
      </c>
      <c r="M101" s="167" t="str">
        <f>'P07'!F100</f>
        <v>c</v>
      </c>
      <c r="N101" s="167" t="str">
        <f>'P08'!F100</f>
        <v>c</v>
      </c>
      <c r="O101" s="167" t="str">
        <f>'P09'!F100</f>
        <v>c</v>
      </c>
      <c r="P101" s="172" t="str">
        <f>'P10'!F100</f>
        <v>c</v>
      </c>
      <c r="Q101" s="173" t="str">
        <f>'P11'!F100</f>
        <v>c</v>
      </c>
      <c r="R101" s="173" t="str">
        <f>'P12'!F100</f>
        <v>c</v>
      </c>
      <c r="S101" s="173" t="str">
        <f>'P13'!F100</f>
        <v>c</v>
      </c>
      <c r="T101" s="173" t="str">
        <f>'P14'!F100</f>
        <v>c</v>
      </c>
      <c r="U101" s="173" t="str">
        <f>'P15'!F100</f>
        <v>nt</v>
      </c>
      <c r="V101" s="174" t="str">
        <f>'P16'!F100</f>
        <v>nt</v>
      </c>
      <c r="W101" s="174" t="str">
        <f>'P17'!F100</f>
        <v>nt</v>
      </c>
      <c r="X101" s="174" t="str">
        <f>'P18'!F100</f>
        <v>nt</v>
      </c>
      <c r="Y101" s="174" t="str">
        <f>'P19'!F100</f>
        <v>nt</v>
      </c>
      <c r="Z101" s="169" t="str">
        <f>'P20'!F100</f>
        <v>nt</v>
      </c>
      <c r="AA101" s="170" t="str">
        <f>'P21'!F100</f>
        <v>nt</v>
      </c>
      <c r="AB101" s="170" t="str">
        <f>'P22'!F100</f>
        <v>nt</v>
      </c>
      <c r="AC101" s="170" t="str">
        <f>'P23'!F100</f>
        <v>nt</v>
      </c>
      <c r="AD101" s="170" t="str">
        <f>'P24'!F100</f>
        <v>nt</v>
      </c>
      <c r="AE101" s="170" t="str">
        <f>'P25'!F100</f>
        <v>nt</v>
      </c>
      <c r="AF101" s="208"/>
    </row>
    <row r="102" spans="1:32" ht="37.5" customHeight="1" x14ac:dyDescent="0.3">
      <c r="A102" s="371"/>
      <c r="B102" s="163" t="s">
        <v>404</v>
      </c>
      <c r="C102" s="176" t="s">
        <v>107</v>
      </c>
      <c r="D102" s="165" t="s">
        <v>405</v>
      </c>
      <c r="E102" s="190"/>
      <c r="F102" s="165" t="s">
        <v>406</v>
      </c>
      <c r="G102" s="167" t="str">
        <f>'P01'!F101</f>
        <v>c</v>
      </c>
      <c r="H102" s="167" t="str">
        <f>'P02'!F101</f>
        <v>c</v>
      </c>
      <c r="I102" s="167" t="str">
        <f>'P03'!F101</f>
        <v>c</v>
      </c>
      <c r="J102" s="167" t="str">
        <f>'P04'!F101</f>
        <v>c</v>
      </c>
      <c r="K102" s="167" t="str">
        <f>'P05'!F101</f>
        <v>c</v>
      </c>
      <c r="L102" s="167" t="str">
        <f>'P06'!F101</f>
        <v>c</v>
      </c>
      <c r="M102" s="167" t="str">
        <f>'P07'!F101</f>
        <v>c</v>
      </c>
      <c r="N102" s="167" t="str">
        <f>'P08'!F101</f>
        <v>c</v>
      </c>
      <c r="O102" s="167" t="str">
        <f>'P09'!F101</f>
        <v>c</v>
      </c>
      <c r="P102" s="172" t="str">
        <f>'P10'!F101</f>
        <v>c</v>
      </c>
      <c r="Q102" s="173" t="str">
        <f>'P11'!F101</f>
        <v>c</v>
      </c>
      <c r="R102" s="173" t="str">
        <f>'P12'!F101</f>
        <v>c</v>
      </c>
      <c r="S102" s="173" t="str">
        <f>'P13'!F101</f>
        <v>na</v>
      </c>
      <c r="T102" s="173" t="str">
        <f>'P14'!F101</f>
        <v>c</v>
      </c>
      <c r="U102" s="173" t="str">
        <f>'P15'!F101</f>
        <v>nt</v>
      </c>
      <c r="V102" s="174" t="str">
        <f>'P16'!F101</f>
        <v>nt</v>
      </c>
      <c r="W102" s="174" t="str">
        <f>'P17'!F101</f>
        <v>nt</v>
      </c>
      <c r="X102" s="174" t="str">
        <f>'P18'!F101</f>
        <v>nt</v>
      </c>
      <c r="Y102" s="174" t="str">
        <f>'P19'!F101</f>
        <v>nt</v>
      </c>
      <c r="Z102" s="169" t="str">
        <f>'P20'!F101</f>
        <v>nt</v>
      </c>
      <c r="AA102" s="170" t="str">
        <f>'P21'!F101</f>
        <v>nt</v>
      </c>
      <c r="AB102" s="170" t="str">
        <f>'P22'!F101</f>
        <v>nt</v>
      </c>
      <c r="AC102" s="170" t="str">
        <f>'P23'!F101</f>
        <v>nt</v>
      </c>
      <c r="AD102" s="170" t="str">
        <f>'P24'!F101</f>
        <v>nt</v>
      </c>
      <c r="AE102" s="170" t="str">
        <f>'P25'!F101</f>
        <v>nt</v>
      </c>
      <c r="AF102" s="208"/>
    </row>
    <row r="103" spans="1:32" ht="37.5" customHeight="1" x14ac:dyDescent="0.3">
      <c r="A103" s="371"/>
      <c r="B103" s="163" t="s">
        <v>407</v>
      </c>
      <c r="C103" s="176" t="s">
        <v>107</v>
      </c>
      <c r="D103" s="175" t="s">
        <v>408</v>
      </c>
      <c r="E103" s="190" t="s">
        <v>164</v>
      </c>
      <c r="F103" s="165" t="s">
        <v>409</v>
      </c>
      <c r="G103" s="167" t="str">
        <f>'P01'!F102</f>
        <v>c</v>
      </c>
      <c r="H103" s="167" t="str">
        <f>'P02'!F102</f>
        <v>na</v>
      </c>
      <c r="I103" s="167" t="str">
        <f>'P03'!F102</f>
        <v>na</v>
      </c>
      <c r="J103" s="167" t="str">
        <f>'P04'!F102</f>
        <v>na</v>
      </c>
      <c r="K103" s="167" t="str">
        <f>'P05'!F102</f>
        <v>na</v>
      </c>
      <c r="L103" s="167" t="str">
        <f>'P06'!F102</f>
        <v>na</v>
      </c>
      <c r="M103" s="167" t="str">
        <f>'P07'!F102</f>
        <v>na</v>
      </c>
      <c r="N103" s="167" t="str">
        <f>'P08'!F102</f>
        <v>na</v>
      </c>
      <c r="O103" s="167" t="str">
        <f>'P09'!F102</f>
        <v>na</v>
      </c>
      <c r="P103" s="172" t="str">
        <f>'P10'!F102</f>
        <v>na</v>
      </c>
      <c r="Q103" s="173" t="str">
        <f>'P11'!F102</f>
        <v>na</v>
      </c>
      <c r="R103" s="173" t="str">
        <f>'P12'!F102</f>
        <v>na</v>
      </c>
      <c r="S103" s="173" t="str">
        <f>'P13'!F102</f>
        <v>na</v>
      </c>
      <c r="T103" s="173" t="str">
        <f>'P14'!F102</f>
        <v>na</v>
      </c>
      <c r="U103" s="173" t="str">
        <f>'P15'!F102</f>
        <v>nt</v>
      </c>
      <c r="V103" s="174" t="str">
        <f>'P16'!F102</f>
        <v>nt</v>
      </c>
      <c r="W103" s="174" t="str">
        <f>'P17'!F102</f>
        <v>nt</v>
      </c>
      <c r="X103" s="174" t="str">
        <f>'P18'!F102</f>
        <v>nt</v>
      </c>
      <c r="Y103" s="174" t="str">
        <f>'P19'!F102</f>
        <v>nt</v>
      </c>
      <c r="Z103" s="169" t="str">
        <f>'P20'!F102</f>
        <v>nt</v>
      </c>
      <c r="AA103" s="170" t="str">
        <f>'P21'!F102</f>
        <v>nt</v>
      </c>
      <c r="AB103" s="170" t="str">
        <f>'P22'!F102</f>
        <v>nt</v>
      </c>
      <c r="AC103" s="170" t="str">
        <f>'P23'!F102</f>
        <v>nt</v>
      </c>
      <c r="AD103" s="170" t="str">
        <f>'P24'!F102</f>
        <v>nt</v>
      </c>
      <c r="AE103" s="170" t="str">
        <f>'P25'!F102</f>
        <v>nt</v>
      </c>
      <c r="AF103" s="208"/>
    </row>
    <row r="104" spans="1:32" ht="37.5" customHeight="1" x14ac:dyDescent="0.3">
      <c r="A104" s="371"/>
      <c r="B104" s="163" t="s">
        <v>410</v>
      </c>
      <c r="C104" s="176" t="s">
        <v>107</v>
      </c>
      <c r="D104" s="165" t="s">
        <v>226</v>
      </c>
      <c r="E104" s="190" t="s">
        <v>164</v>
      </c>
      <c r="F104" s="165" t="s">
        <v>411</v>
      </c>
      <c r="G104" s="167" t="str">
        <f>'P01'!F103</f>
        <v>c</v>
      </c>
      <c r="H104" s="167" t="str">
        <f>'P02'!F103</f>
        <v>c</v>
      </c>
      <c r="I104" s="167" t="str">
        <f>'P03'!F103</f>
        <v>c</v>
      </c>
      <c r="J104" s="167" t="str">
        <f>'P04'!F103</f>
        <v>c</v>
      </c>
      <c r="K104" s="167" t="str">
        <f>'P05'!F103</f>
        <v>c</v>
      </c>
      <c r="L104" s="167" t="str">
        <f>'P06'!F103</f>
        <v>c</v>
      </c>
      <c r="M104" s="167" t="str">
        <f>'P07'!F103</f>
        <v>c</v>
      </c>
      <c r="N104" s="167" t="str">
        <f>'P08'!F103</f>
        <v>c</v>
      </c>
      <c r="O104" s="167" t="str">
        <f>'P09'!F103</f>
        <v>c</v>
      </c>
      <c r="P104" s="172" t="str">
        <f>'P10'!F103</f>
        <v>c</v>
      </c>
      <c r="Q104" s="173" t="str">
        <f>'P11'!F103</f>
        <v>c</v>
      </c>
      <c r="R104" s="173" t="str">
        <f>'P12'!F103</f>
        <v>c</v>
      </c>
      <c r="S104" s="173" t="str">
        <f>'P13'!F103</f>
        <v>c</v>
      </c>
      <c r="T104" s="173" t="str">
        <f>'P14'!F103</f>
        <v>c</v>
      </c>
      <c r="U104" s="173" t="str">
        <f>'P15'!F103</f>
        <v>nt</v>
      </c>
      <c r="V104" s="174" t="str">
        <f>'P16'!F103</f>
        <v>nt</v>
      </c>
      <c r="W104" s="174" t="str">
        <f>'P17'!F103</f>
        <v>nt</v>
      </c>
      <c r="X104" s="174" t="str">
        <f>'P18'!F103</f>
        <v>nt</v>
      </c>
      <c r="Y104" s="174" t="str">
        <f>'P19'!F103</f>
        <v>nt</v>
      </c>
      <c r="Z104" s="169" t="str">
        <f>'P20'!F103</f>
        <v>nt</v>
      </c>
      <c r="AA104" s="170" t="str">
        <f>'P21'!F103</f>
        <v>nt</v>
      </c>
      <c r="AB104" s="170" t="str">
        <f>'P22'!F103</f>
        <v>nt</v>
      </c>
      <c r="AC104" s="170" t="str">
        <f>'P23'!F103</f>
        <v>nt</v>
      </c>
      <c r="AD104" s="170" t="str">
        <f>'P24'!F103</f>
        <v>nt</v>
      </c>
      <c r="AE104" s="170" t="str">
        <f>'P25'!F103</f>
        <v>nt</v>
      </c>
      <c r="AF104" s="208"/>
    </row>
    <row r="105" spans="1:32" ht="37.5" customHeight="1" x14ac:dyDescent="0.3">
      <c r="A105" s="371"/>
      <c r="B105" s="163" t="s">
        <v>412</v>
      </c>
      <c r="C105" s="176" t="s">
        <v>107</v>
      </c>
      <c r="D105" s="175" t="s">
        <v>413</v>
      </c>
      <c r="E105" s="190"/>
      <c r="F105" s="165" t="s">
        <v>414</v>
      </c>
      <c r="G105" s="167" t="str">
        <f>'P01'!F104</f>
        <v>na</v>
      </c>
      <c r="H105" s="167" t="str">
        <f>'P02'!F104</f>
        <v>na</v>
      </c>
      <c r="I105" s="167" t="str">
        <f>'P03'!F104</f>
        <v>na</v>
      </c>
      <c r="J105" s="167" t="str">
        <f>'P04'!F104</f>
        <v>na</v>
      </c>
      <c r="K105" s="167" t="str">
        <f>'P05'!F104</f>
        <v>na</v>
      </c>
      <c r="L105" s="167" t="str">
        <f>'P06'!F104</f>
        <v>na</v>
      </c>
      <c r="M105" s="167" t="str">
        <f>'P07'!F104</f>
        <v>na</v>
      </c>
      <c r="N105" s="167" t="str">
        <f>'P08'!F104</f>
        <v>na</v>
      </c>
      <c r="O105" s="167" t="str">
        <f>'P09'!F104</f>
        <v>na</v>
      </c>
      <c r="P105" s="172" t="str">
        <f>'P10'!F104</f>
        <v>na</v>
      </c>
      <c r="Q105" s="173" t="str">
        <f>'P11'!F104</f>
        <v>na</v>
      </c>
      <c r="R105" s="173" t="str">
        <f>'P12'!F104</f>
        <v>na</v>
      </c>
      <c r="S105" s="173" t="str">
        <f>'P13'!F104</f>
        <v>na</v>
      </c>
      <c r="T105" s="173" t="str">
        <f>'P14'!F104</f>
        <v>na</v>
      </c>
      <c r="U105" s="173" t="str">
        <f>'P15'!F104</f>
        <v>nt</v>
      </c>
      <c r="V105" s="174" t="str">
        <f>'P16'!F104</f>
        <v>nt</v>
      </c>
      <c r="W105" s="174" t="str">
        <f>'P17'!F104</f>
        <v>nt</v>
      </c>
      <c r="X105" s="174" t="str">
        <f>'P18'!F104</f>
        <v>nt</v>
      </c>
      <c r="Y105" s="174" t="str">
        <f>'P19'!F104</f>
        <v>nt</v>
      </c>
      <c r="Z105" s="169" t="str">
        <f>'P20'!F104</f>
        <v>nt</v>
      </c>
      <c r="AA105" s="170" t="str">
        <f>'P21'!F104</f>
        <v>nt</v>
      </c>
      <c r="AB105" s="170" t="str">
        <f>'P22'!F104</f>
        <v>nt</v>
      </c>
      <c r="AC105" s="170" t="str">
        <f>'P23'!F104</f>
        <v>nt</v>
      </c>
      <c r="AD105" s="170" t="str">
        <f>'P24'!F104</f>
        <v>nt</v>
      </c>
      <c r="AE105" s="170" t="str">
        <f>'P25'!F104</f>
        <v>nt</v>
      </c>
      <c r="AF105" s="208"/>
    </row>
    <row r="106" spans="1:32" ht="37.5" customHeight="1" x14ac:dyDescent="0.3">
      <c r="A106" s="373"/>
      <c r="B106" s="163" t="s">
        <v>415</v>
      </c>
      <c r="C106" s="176" t="s">
        <v>107</v>
      </c>
      <c r="D106" s="175" t="s">
        <v>349</v>
      </c>
      <c r="E106" s="190"/>
      <c r="F106" s="165" t="s">
        <v>416</v>
      </c>
      <c r="G106" s="167" t="str">
        <f>'P01'!F105</f>
        <v>na</v>
      </c>
      <c r="H106" s="167" t="str">
        <f>'P02'!F105</f>
        <v>na</v>
      </c>
      <c r="I106" s="167" t="str">
        <f>'P03'!F105</f>
        <v>na</v>
      </c>
      <c r="J106" s="167" t="str">
        <f>'P04'!F105</f>
        <v>na</v>
      </c>
      <c r="K106" s="167" t="str">
        <f>'P05'!F105</f>
        <v>na</v>
      </c>
      <c r="L106" s="167" t="str">
        <f>'P06'!F105</f>
        <v>na</v>
      </c>
      <c r="M106" s="167" t="str">
        <f>'P07'!F105</f>
        <v>na</v>
      </c>
      <c r="N106" s="167" t="str">
        <f>'P08'!F105</f>
        <v>na</v>
      </c>
      <c r="O106" s="167" t="str">
        <f>'P09'!F105</f>
        <v>na</v>
      </c>
      <c r="P106" s="172" t="str">
        <f>'P10'!F105</f>
        <v>na</v>
      </c>
      <c r="Q106" s="173" t="str">
        <f>'P11'!F105</f>
        <v>na</v>
      </c>
      <c r="R106" s="173" t="str">
        <f>'P12'!F105</f>
        <v>na</v>
      </c>
      <c r="S106" s="173" t="str">
        <f>'P13'!F105</f>
        <v>na</v>
      </c>
      <c r="T106" s="173" t="str">
        <f>'P14'!F105</f>
        <v>na</v>
      </c>
      <c r="U106" s="173" t="str">
        <f>'P15'!F105</f>
        <v>nt</v>
      </c>
      <c r="V106" s="174" t="str">
        <f>'P16'!F105</f>
        <v>nt</v>
      </c>
      <c r="W106" s="174" t="str">
        <f>'P17'!F105</f>
        <v>nt</v>
      </c>
      <c r="X106" s="174" t="str">
        <f>'P18'!F105</f>
        <v>nt</v>
      </c>
      <c r="Y106" s="174" t="str">
        <f>'P19'!F105</f>
        <v>nt</v>
      </c>
      <c r="Z106" s="169" t="str">
        <f>'P20'!F105</f>
        <v>nt</v>
      </c>
      <c r="AA106" s="170" t="str">
        <f>'P21'!F105</f>
        <v>nt</v>
      </c>
      <c r="AB106" s="170" t="str">
        <f>'P22'!F105</f>
        <v>nt</v>
      </c>
      <c r="AC106" s="170" t="str">
        <f>'P23'!F105</f>
        <v>nt</v>
      </c>
      <c r="AD106" s="170" t="str">
        <f>'P24'!F105</f>
        <v>nt</v>
      </c>
      <c r="AE106" s="170" t="str">
        <f>'P25'!F105</f>
        <v>nt</v>
      </c>
      <c r="AF106" s="208"/>
    </row>
    <row r="107" spans="1:32" ht="37.5" customHeight="1" x14ac:dyDescent="0.3">
      <c r="A107" s="370" t="s">
        <v>417</v>
      </c>
      <c r="B107" s="163" t="s">
        <v>418</v>
      </c>
      <c r="C107" s="176" t="s">
        <v>107</v>
      </c>
      <c r="D107" s="165" t="s">
        <v>419</v>
      </c>
      <c r="E107" s="190"/>
      <c r="F107" s="165" t="s">
        <v>420</v>
      </c>
      <c r="G107" s="167" t="str">
        <f>'P01'!F106</f>
        <v>na</v>
      </c>
      <c r="H107" s="167" t="str">
        <f>'P02'!F106</f>
        <v>na</v>
      </c>
      <c r="I107" s="167" t="str">
        <f>'P03'!F106</f>
        <v>na</v>
      </c>
      <c r="J107" s="167" t="str">
        <f>'P04'!F106</f>
        <v>na</v>
      </c>
      <c r="K107" s="167" t="str">
        <f>'P05'!F106</f>
        <v>na</v>
      </c>
      <c r="L107" s="167" t="str">
        <f>'P06'!F106</f>
        <v>na</v>
      </c>
      <c r="M107" s="167" t="str">
        <f>'P07'!F106</f>
        <v>na</v>
      </c>
      <c r="N107" s="167" t="str">
        <f>'P08'!F106</f>
        <v>na</v>
      </c>
      <c r="O107" s="167" t="str">
        <f>'P09'!F106</f>
        <v>na</v>
      </c>
      <c r="P107" s="172" t="str">
        <f>'P10'!F106</f>
        <v>na</v>
      </c>
      <c r="Q107" s="173" t="str">
        <f>'P11'!F106</f>
        <v>na</v>
      </c>
      <c r="R107" s="173" t="str">
        <f>'P12'!F106</f>
        <v>na</v>
      </c>
      <c r="S107" s="173" t="str">
        <f>'P13'!F106</f>
        <v>na</v>
      </c>
      <c r="T107" s="173" t="str">
        <f>'P14'!F106</f>
        <v>na</v>
      </c>
      <c r="U107" s="173" t="str">
        <f>'P15'!F106</f>
        <v>nt</v>
      </c>
      <c r="V107" s="174" t="str">
        <f>'P16'!F106</f>
        <v>nt</v>
      </c>
      <c r="W107" s="174" t="str">
        <f>'P17'!F106</f>
        <v>nt</v>
      </c>
      <c r="X107" s="174" t="str">
        <f>'P18'!F106</f>
        <v>nt</v>
      </c>
      <c r="Y107" s="174" t="str">
        <f>'P19'!F106</f>
        <v>nt</v>
      </c>
      <c r="Z107" s="169" t="str">
        <f>'P20'!F106</f>
        <v>nt</v>
      </c>
      <c r="AA107" s="170" t="str">
        <f>'P21'!F106</f>
        <v>nt</v>
      </c>
      <c r="AB107" s="170" t="str">
        <f>'P22'!F106</f>
        <v>nt</v>
      </c>
      <c r="AC107" s="170" t="str">
        <f>'P23'!F106</f>
        <v>nt</v>
      </c>
      <c r="AD107" s="170" t="str">
        <f>'P24'!F106</f>
        <v>nt</v>
      </c>
      <c r="AE107" s="170" t="str">
        <f>'P25'!F106</f>
        <v>nt</v>
      </c>
      <c r="AF107" s="208"/>
    </row>
    <row r="108" spans="1:32" ht="37.5" customHeight="1" x14ac:dyDescent="0.3">
      <c r="A108" s="371"/>
      <c r="B108" s="163" t="s">
        <v>421</v>
      </c>
      <c r="C108" s="176" t="s">
        <v>107</v>
      </c>
      <c r="D108" s="175" t="s">
        <v>422</v>
      </c>
      <c r="E108" s="190"/>
      <c r="F108" s="165" t="s">
        <v>423</v>
      </c>
      <c r="G108" s="167" t="str">
        <f>'P01'!F107</f>
        <v>c</v>
      </c>
      <c r="H108" s="167" t="str">
        <f>'P02'!F107</f>
        <v>c</v>
      </c>
      <c r="I108" s="167" t="str">
        <f>'P03'!F107</f>
        <v>c</v>
      </c>
      <c r="J108" s="167" t="str">
        <f>'P04'!F107</f>
        <v>c</v>
      </c>
      <c r="K108" s="167" t="str">
        <f>'P05'!F107</f>
        <v>c</v>
      </c>
      <c r="L108" s="167" t="str">
        <f>'P06'!F107</f>
        <v>c</v>
      </c>
      <c r="M108" s="167" t="str">
        <f>'P07'!F107</f>
        <v>c</v>
      </c>
      <c r="N108" s="167" t="str">
        <f>'P08'!F107</f>
        <v>c</v>
      </c>
      <c r="O108" s="167" t="str">
        <f>'P09'!F107</f>
        <v>c</v>
      </c>
      <c r="P108" s="172" t="str">
        <f>'P10'!F107</f>
        <v>c</v>
      </c>
      <c r="Q108" s="173" t="str">
        <f>'P11'!F107</f>
        <v>c</v>
      </c>
      <c r="R108" s="173" t="str">
        <f>'P12'!F107</f>
        <v>c</v>
      </c>
      <c r="S108" s="173" t="str">
        <f>'P13'!F107</f>
        <v>c</v>
      </c>
      <c r="T108" s="173" t="str">
        <f>'P14'!F107</f>
        <v>c</v>
      </c>
      <c r="U108" s="173" t="str">
        <f>'P15'!F107</f>
        <v>nt</v>
      </c>
      <c r="V108" s="174" t="str">
        <f>'P16'!F107</f>
        <v>nt</v>
      </c>
      <c r="W108" s="174" t="str">
        <f>'P17'!F107</f>
        <v>nt</v>
      </c>
      <c r="X108" s="174" t="str">
        <f>'P18'!F107</f>
        <v>nt</v>
      </c>
      <c r="Y108" s="174" t="str">
        <f>'P19'!F107</f>
        <v>nt</v>
      </c>
      <c r="Z108" s="169" t="str">
        <f>'P20'!F107</f>
        <v>nt</v>
      </c>
      <c r="AA108" s="170" t="str">
        <f>'P21'!F107</f>
        <v>nt</v>
      </c>
      <c r="AB108" s="170" t="str">
        <f>'P22'!F107</f>
        <v>nt</v>
      </c>
      <c r="AC108" s="170" t="str">
        <f>'P23'!F107</f>
        <v>nt</v>
      </c>
      <c r="AD108" s="170" t="str">
        <f>'P24'!F107</f>
        <v>nt</v>
      </c>
      <c r="AE108" s="170" t="str">
        <f>'P25'!F107</f>
        <v>nt</v>
      </c>
      <c r="AF108" s="209"/>
    </row>
    <row r="109" spans="1:32" ht="37.5" customHeight="1" x14ac:dyDescent="0.3">
      <c r="A109" s="371"/>
      <c r="B109" s="163" t="s">
        <v>424</v>
      </c>
      <c r="C109" s="176" t="s">
        <v>107</v>
      </c>
      <c r="D109" s="165" t="s">
        <v>425</v>
      </c>
      <c r="E109" s="190"/>
      <c r="F109" s="165" t="s">
        <v>426</v>
      </c>
      <c r="G109" s="167" t="str">
        <f>'P01'!F108</f>
        <v>na</v>
      </c>
      <c r="H109" s="167" t="str">
        <f>'P02'!F108</f>
        <v>na</v>
      </c>
      <c r="I109" s="167" t="str">
        <f>'P03'!F108</f>
        <v>na</v>
      </c>
      <c r="J109" s="167" t="str">
        <f>'P04'!F108</f>
        <v>na</v>
      </c>
      <c r="K109" s="167" t="str">
        <f>'P05'!F108</f>
        <v>na</v>
      </c>
      <c r="L109" s="167" t="str">
        <f>'P06'!F108</f>
        <v>na</v>
      </c>
      <c r="M109" s="167" t="str">
        <f>'P07'!F108</f>
        <v>na</v>
      </c>
      <c r="N109" s="167" t="str">
        <f>'P08'!F108</f>
        <v>na</v>
      </c>
      <c r="O109" s="167" t="str">
        <f>'P09'!F108</f>
        <v>c</v>
      </c>
      <c r="P109" s="172" t="str">
        <f>'P10'!F108</f>
        <v>na</v>
      </c>
      <c r="Q109" s="173" t="str">
        <f>'P11'!F108</f>
        <v>na</v>
      </c>
      <c r="R109" s="173" t="str">
        <f>'P12'!F108</f>
        <v>na</v>
      </c>
      <c r="S109" s="173" t="str">
        <f>'P13'!F108</f>
        <v>na</v>
      </c>
      <c r="T109" s="173" t="str">
        <f>'P14'!F108</f>
        <v>na</v>
      </c>
      <c r="U109" s="173" t="str">
        <f>'P15'!F108</f>
        <v>nt</v>
      </c>
      <c r="V109" s="174" t="str">
        <f>'P16'!F108</f>
        <v>nt</v>
      </c>
      <c r="W109" s="174" t="str">
        <f>'P17'!F108</f>
        <v>nt</v>
      </c>
      <c r="X109" s="174" t="str">
        <f>'P18'!F108</f>
        <v>nt</v>
      </c>
      <c r="Y109" s="174" t="str">
        <f>'P19'!F108</f>
        <v>nt</v>
      </c>
      <c r="Z109" s="169" t="str">
        <f>'P20'!F108</f>
        <v>nt</v>
      </c>
      <c r="AA109" s="170" t="str">
        <f>'P21'!F108</f>
        <v>nt</v>
      </c>
      <c r="AB109" s="170" t="str">
        <f>'P22'!F108</f>
        <v>nt</v>
      </c>
      <c r="AC109" s="170" t="str">
        <f>'P23'!F108</f>
        <v>nt</v>
      </c>
      <c r="AD109" s="170" t="str">
        <f>'P24'!F108</f>
        <v>nt</v>
      </c>
      <c r="AE109" s="170" t="str">
        <f>'P25'!F108</f>
        <v>nt</v>
      </c>
      <c r="AF109" s="210"/>
    </row>
    <row r="110" spans="1:32" ht="37.5" customHeight="1" x14ac:dyDescent="0.3">
      <c r="A110" s="371"/>
      <c r="B110" s="163" t="s">
        <v>427</v>
      </c>
      <c r="C110" s="176" t="s">
        <v>107</v>
      </c>
      <c r="D110" s="165" t="s">
        <v>425</v>
      </c>
      <c r="E110" s="190"/>
      <c r="F110" s="165" t="s">
        <v>428</v>
      </c>
      <c r="G110" s="167" t="str">
        <f>'P01'!F109</f>
        <v>na</v>
      </c>
      <c r="H110" s="167" t="str">
        <f>'P02'!F109</f>
        <v>na</v>
      </c>
      <c r="I110" s="167" t="str">
        <f>'P03'!F109</f>
        <v>na</v>
      </c>
      <c r="J110" s="167" t="str">
        <f>'P04'!F109</f>
        <v>na</v>
      </c>
      <c r="K110" s="167" t="str">
        <f>'P05'!F109</f>
        <v>na</v>
      </c>
      <c r="L110" s="167" t="str">
        <f>'P06'!F109</f>
        <v>na</v>
      </c>
      <c r="M110" s="167" t="str">
        <f>'P07'!F109</f>
        <v>na</v>
      </c>
      <c r="N110" s="167" t="str">
        <f>'P08'!F109</f>
        <v>na</v>
      </c>
      <c r="O110" s="167" t="str">
        <f>'P09'!F109</f>
        <v>na</v>
      </c>
      <c r="P110" s="172" t="str">
        <f>'P10'!F109</f>
        <v>na</v>
      </c>
      <c r="Q110" s="173" t="str">
        <f>'P11'!F109</f>
        <v>na</v>
      </c>
      <c r="R110" s="173" t="str">
        <f>'P12'!F109</f>
        <v>na</v>
      </c>
      <c r="S110" s="173" t="str">
        <f>'P13'!F109</f>
        <v>na</v>
      </c>
      <c r="T110" s="173" t="str">
        <f>'P14'!F109</f>
        <v>na</v>
      </c>
      <c r="U110" s="173" t="str">
        <f>'P15'!F109</f>
        <v>nt</v>
      </c>
      <c r="V110" s="174" t="str">
        <f>'P16'!F109</f>
        <v>nt</v>
      </c>
      <c r="W110" s="174" t="str">
        <f>'P17'!F109</f>
        <v>nt</v>
      </c>
      <c r="X110" s="174" t="str">
        <f>'P18'!F109</f>
        <v>nt</v>
      </c>
      <c r="Y110" s="174" t="str">
        <f>'P19'!F109</f>
        <v>nt</v>
      </c>
      <c r="Z110" s="169" t="str">
        <f>'P20'!F109</f>
        <v>nt</v>
      </c>
      <c r="AA110" s="170" t="str">
        <f>'P21'!F109</f>
        <v>nt</v>
      </c>
      <c r="AB110" s="170" t="str">
        <f>'P22'!F109</f>
        <v>nt</v>
      </c>
      <c r="AC110" s="170" t="str">
        <f>'P23'!F109</f>
        <v>nt</v>
      </c>
      <c r="AD110" s="170" t="str">
        <f>'P24'!F109</f>
        <v>nt</v>
      </c>
      <c r="AE110" s="170" t="str">
        <f>'P25'!F109</f>
        <v>nt</v>
      </c>
      <c r="AF110" s="210"/>
    </row>
    <row r="111" spans="1:32" ht="37.5" customHeight="1" x14ac:dyDescent="0.3">
      <c r="A111" s="371"/>
      <c r="B111" s="163" t="s">
        <v>429</v>
      </c>
      <c r="C111" s="176" t="s">
        <v>107</v>
      </c>
      <c r="D111" s="175" t="s">
        <v>163</v>
      </c>
      <c r="E111" s="190"/>
      <c r="F111" s="165" t="s">
        <v>430</v>
      </c>
      <c r="G111" s="167" t="str">
        <f>'P01'!F110</f>
        <v>na</v>
      </c>
      <c r="H111" s="167" t="str">
        <f>'P02'!F110</f>
        <v>na</v>
      </c>
      <c r="I111" s="167" t="str">
        <f>'P03'!F110</f>
        <v>na</v>
      </c>
      <c r="J111" s="167" t="str">
        <f>'P04'!F110</f>
        <v>na</v>
      </c>
      <c r="K111" s="167" t="str">
        <f>'P05'!F110</f>
        <v>na</v>
      </c>
      <c r="L111" s="167" t="str">
        <f>'P06'!F110</f>
        <v>na</v>
      </c>
      <c r="M111" s="167" t="str">
        <f>'P07'!F110</f>
        <v>na</v>
      </c>
      <c r="N111" s="167" t="str">
        <f>'P08'!F110</f>
        <v>na</v>
      </c>
      <c r="O111" s="167" t="str">
        <f>'P09'!F110</f>
        <v>na</v>
      </c>
      <c r="P111" s="172" t="str">
        <f>'P10'!F110</f>
        <v>na</v>
      </c>
      <c r="Q111" s="173" t="str">
        <f>'P11'!F110</f>
        <v>na</v>
      </c>
      <c r="R111" s="173" t="str">
        <f>'P12'!F110</f>
        <v>na</v>
      </c>
      <c r="S111" s="173" t="str">
        <f>'P13'!F110</f>
        <v>na</v>
      </c>
      <c r="T111" s="173" t="str">
        <f>'P14'!F110</f>
        <v>na</v>
      </c>
      <c r="U111" s="173" t="str">
        <f>'P15'!F110</f>
        <v>nt</v>
      </c>
      <c r="V111" s="173" t="str">
        <f>'P16'!F110</f>
        <v>nt</v>
      </c>
      <c r="W111" s="173" t="str">
        <f>'P17'!F110</f>
        <v>nt</v>
      </c>
      <c r="X111" s="173" t="str">
        <f>'P18'!F110</f>
        <v>nt</v>
      </c>
      <c r="Y111" s="173" t="str">
        <f>'P19'!F110</f>
        <v>nt</v>
      </c>
      <c r="Z111" s="169" t="str">
        <f>'P20'!F110</f>
        <v>nt</v>
      </c>
      <c r="AA111" s="170" t="str">
        <f>'P21'!F110</f>
        <v>nt</v>
      </c>
      <c r="AB111" s="170" t="str">
        <f>'P22'!F110</f>
        <v>nt</v>
      </c>
      <c r="AC111" s="170" t="str">
        <f>'P23'!F110</f>
        <v>nt</v>
      </c>
      <c r="AD111" s="170" t="str">
        <f>'P24'!F110</f>
        <v>nt</v>
      </c>
      <c r="AE111" s="170" t="str">
        <f>'P25'!F110</f>
        <v>nt</v>
      </c>
      <c r="AF111" s="211"/>
    </row>
    <row r="112" spans="1:32" ht="37.5" customHeight="1" x14ac:dyDescent="0.3">
      <c r="A112" s="371"/>
      <c r="B112" s="163" t="s">
        <v>431</v>
      </c>
      <c r="C112" s="176" t="s">
        <v>107</v>
      </c>
      <c r="D112" s="175" t="s">
        <v>163</v>
      </c>
      <c r="E112" s="190"/>
      <c r="F112" s="165" t="s">
        <v>432</v>
      </c>
      <c r="G112" s="167" t="str">
        <f>'P01'!F111</f>
        <v>na</v>
      </c>
      <c r="H112" s="167" t="str">
        <f>'P02'!F111</f>
        <v>na</v>
      </c>
      <c r="I112" s="167" t="str">
        <f>'P03'!F111</f>
        <v>na</v>
      </c>
      <c r="J112" s="167" t="str">
        <f>'P04'!F111</f>
        <v>na</v>
      </c>
      <c r="K112" s="167" t="str">
        <f>'P05'!F111</f>
        <v>na</v>
      </c>
      <c r="L112" s="167" t="str">
        <f>'P06'!F111</f>
        <v>na</v>
      </c>
      <c r="M112" s="167" t="str">
        <f>'P07'!F111</f>
        <v>na</v>
      </c>
      <c r="N112" s="167" t="str">
        <f>'P08'!F111</f>
        <v>na</v>
      </c>
      <c r="O112" s="167" t="str">
        <f>'P09'!F111</f>
        <v>na</v>
      </c>
      <c r="P112" s="172" t="str">
        <f>'P10'!F111</f>
        <v>na</v>
      </c>
      <c r="Q112" s="173" t="str">
        <f>'P11'!F111</f>
        <v>na</v>
      </c>
      <c r="R112" s="173" t="str">
        <f>'P12'!F111</f>
        <v>na</v>
      </c>
      <c r="S112" s="173" t="str">
        <f>'P13'!F111</f>
        <v>na</v>
      </c>
      <c r="T112" s="173" t="str">
        <f>'P14'!F111</f>
        <v>na</v>
      </c>
      <c r="U112" s="173" t="str">
        <f>'P15'!F111</f>
        <v>nt</v>
      </c>
      <c r="V112" s="173" t="str">
        <f>'P16'!F111</f>
        <v>nt</v>
      </c>
      <c r="W112" s="173" t="str">
        <f>'P17'!F111</f>
        <v>nt</v>
      </c>
      <c r="X112" s="173" t="str">
        <f>'P18'!F111</f>
        <v>nt</v>
      </c>
      <c r="Y112" s="173" t="str">
        <f>'P19'!F111</f>
        <v>nt</v>
      </c>
      <c r="Z112" s="169" t="str">
        <f>'P20'!F111</f>
        <v>nt</v>
      </c>
      <c r="AA112" s="170" t="str">
        <f>'P21'!F111</f>
        <v>nt</v>
      </c>
      <c r="AB112" s="170" t="str">
        <f>'P22'!F111</f>
        <v>nt</v>
      </c>
      <c r="AC112" s="170" t="str">
        <f>'P23'!F111</f>
        <v>nt</v>
      </c>
      <c r="AD112" s="170" t="str">
        <f>'P24'!F111</f>
        <v>nt</v>
      </c>
      <c r="AE112" s="170" t="str">
        <f>'P25'!F111</f>
        <v>nt</v>
      </c>
      <c r="AF112" s="211"/>
    </row>
    <row r="113" spans="1:32" ht="37.5" customHeight="1" x14ac:dyDescent="0.3">
      <c r="A113" s="371"/>
      <c r="B113" s="163" t="s">
        <v>433</v>
      </c>
      <c r="C113" s="176" t="s">
        <v>107</v>
      </c>
      <c r="D113" s="175" t="s">
        <v>434</v>
      </c>
      <c r="E113" s="190"/>
      <c r="F113" s="165" t="s">
        <v>435</v>
      </c>
      <c r="G113" s="167" t="str">
        <f>'P01'!F112</f>
        <v>na</v>
      </c>
      <c r="H113" s="167" t="str">
        <f>'P02'!F112</f>
        <v>na</v>
      </c>
      <c r="I113" s="167" t="str">
        <f>'P03'!F112</f>
        <v>na</v>
      </c>
      <c r="J113" s="167" t="str">
        <f>'P04'!F112</f>
        <v>na</v>
      </c>
      <c r="K113" s="167" t="str">
        <f>'P05'!F112</f>
        <v>na</v>
      </c>
      <c r="L113" s="167" t="str">
        <f>'P06'!F112</f>
        <v>na</v>
      </c>
      <c r="M113" s="167" t="str">
        <f>'P07'!F112</f>
        <v>na</v>
      </c>
      <c r="N113" s="167" t="str">
        <f>'P08'!F112</f>
        <v>na</v>
      </c>
      <c r="O113" s="167" t="str">
        <f>'P09'!F112</f>
        <v>na</v>
      </c>
      <c r="P113" s="172" t="str">
        <f>'P10'!F112</f>
        <v>na</v>
      </c>
      <c r="Q113" s="173" t="str">
        <f>'P11'!F112</f>
        <v>na</v>
      </c>
      <c r="R113" s="173" t="str">
        <f>'P12'!F112</f>
        <v>na</v>
      </c>
      <c r="S113" s="173" t="str">
        <f>'P13'!F112</f>
        <v>na</v>
      </c>
      <c r="T113" s="173" t="str">
        <f>'P14'!F112</f>
        <v>na</v>
      </c>
      <c r="U113" s="173" t="str">
        <f>'P15'!F112</f>
        <v>nt</v>
      </c>
      <c r="V113" s="173" t="str">
        <f>'P16'!F112</f>
        <v>nt</v>
      </c>
      <c r="W113" s="173" t="str">
        <f>'P17'!F112</f>
        <v>nt</v>
      </c>
      <c r="X113" s="173" t="str">
        <f>'P18'!F112</f>
        <v>nt</v>
      </c>
      <c r="Y113" s="173" t="str">
        <f>'P19'!F112</f>
        <v>nt</v>
      </c>
      <c r="Z113" s="169" t="str">
        <f>'P20'!F112</f>
        <v>nt</v>
      </c>
      <c r="AA113" s="170" t="str">
        <f>'P21'!F112</f>
        <v>nt</v>
      </c>
      <c r="AB113" s="170" t="str">
        <f>'P22'!F112</f>
        <v>nt</v>
      </c>
      <c r="AC113" s="170" t="str">
        <f>'P23'!F112</f>
        <v>nt</v>
      </c>
      <c r="AD113" s="170" t="str">
        <f>'P24'!F112</f>
        <v>nt</v>
      </c>
      <c r="AE113" s="170" t="str">
        <f>'P25'!F112</f>
        <v>nt</v>
      </c>
      <c r="AF113" s="211"/>
    </row>
    <row r="114" spans="1:32" ht="37.5" customHeight="1" x14ac:dyDescent="0.3">
      <c r="A114" s="371"/>
      <c r="B114" s="163" t="s">
        <v>436</v>
      </c>
      <c r="C114" s="180" t="s">
        <v>107</v>
      </c>
      <c r="D114" s="165" t="s">
        <v>437</v>
      </c>
      <c r="E114" s="191"/>
      <c r="F114" s="165" t="s">
        <v>438</v>
      </c>
      <c r="G114" s="167" t="str">
        <f>'P01'!F113</f>
        <v>na</v>
      </c>
      <c r="H114" s="192" t="str">
        <f>'P02'!F113</f>
        <v>na</v>
      </c>
      <c r="I114" s="192" t="str">
        <f>'P03'!F113</f>
        <v>na</v>
      </c>
      <c r="J114" s="192" t="str">
        <f>'P04'!F113</f>
        <v>na</v>
      </c>
      <c r="K114" s="192" t="str">
        <f>'P05'!F113</f>
        <v>na</v>
      </c>
      <c r="L114" s="192" t="str">
        <f>'P06'!F113</f>
        <v>na</v>
      </c>
      <c r="M114" s="192" t="str">
        <f>'P07'!F113</f>
        <v>na</v>
      </c>
      <c r="N114" s="192" t="str">
        <f>'P08'!F113</f>
        <v>na</v>
      </c>
      <c r="O114" s="192" t="str">
        <f>'P09'!F113</f>
        <v>na</v>
      </c>
      <c r="P114" s="193" t="str">
        <f>'P10'!F113</f>
        <v>na</v>
      </c>
      <c r="Q114" s="173" t="str">
        <f>'P11'!F113</f>
        <v>na</v>
      </c>
      <c r="R114" s="173" t="str">
        <f>'P12'!F113</f>
        <v>na</v>
      </c>
      <c r="S114" s="173" t="str">
        <f>'P13'!F113</f>
        <v>na</v>
      </c>
      <c r="T114" s="173" t="str">
        <f>'P14'!F113</f>
        <v>na</v>
      </c>
      <c r="U114" s="173" t="str">
        <f>'P15'!F113</f>
        <v>nt</v>
      </c>
      <c r="V114" s="173" t="str">
        <f>'P16'!F113</f>
        <v>nt</v>
      </c>
      <c r="W114" s="173" t="str">
        <f>'P17'!F113</f>
        <v>nt</v>
      </c>
      <c r="X114" s="173" t="str">
        <f>'P18'!F113</f>
        <v>nt</v>
      </c>
      <c r="Y114" s="173" t="str">
        <f>'P19'!F113</f>
        <v>nt</v>
      </c>
      <c r="Z114" s="183" t="str">
        <f>'P20'!F113</f>
        <v>nt</v>
      </c>
      <c r="AA114" s="170" t="str">
        <f>'P21'!F113</f>
        <v>nt</v>
      </c>
      <c r="AB114" s="170" t="str">
        <f>'P22'!F113</f>
        <v>nt</v>
      </c>
      <c r="AC114" s="170" t="str">
        <f>'P23'!F113</f>
        <v>nt</v>
      </c>
      <c r="AD114" s="170" t="str">
        <f>'P24'!F113</f>
        <v>nt</v>
      </c>
      <c r="AE114" s="170" t="str">
        <f>'P25'!F113</f>
        <v>nt</v>
      </c>
      <c r="AF114" s="212"/>
    </row>
    <row r="115" spans="1:32" ht="37.5" customHeight="1" x14ac:dyDescent="0.3">
      <c r="A115" s="371"/>
      <c r="B115" s="163" t="s">
        <v>439</v>
      </c>
      <c r="C115" s="184" t="s">
        <v>114</v>
      </c>
      <c r="D115" s="175" t="s">
        <v>440</v>
      </c>
      <c r="E115" s="185"/>
      <c r="F115" s="165" t="s">
        <v>441</v>
      </c>
      <c r="G115" s="167" t="str">
        <f>'P01'!F114</f>
        <v>c</v>
      </c>
      <c r="H115" s="168" t="str">
        <f>'P02'!F114</f>
        <v>c</v>
      </c>
      <c r="I115" s="168" t="str">
        <f>'P03'!F114</f>
        <v>c</v>
      </c>
      <c r="J115" s="168" t="str">
        <f>'P04'!F114</f>
        <v>c</v>
      </c>
      <c r="K115" s="168" t="str">
        <f>'P05'!F114</f>
        <v>c</v>
      </c>
      <c r="L115" s="168" t="str">
        <f>'P06'!F114</f>
        <v>c</v>
      </c>
      <c r="M115" s="168" t="str">
        <f>'P07'!F114</f>
        <v>c</v>
      </c>
      <c r="N115" s="168" t="str">
        <f>'P08'!F114</f>
        <v>c</v>
      </c>
      <c r="O115" s="168" t="str">
        <f>'P09'!F114</f>
        <v>c</v>
      </c>
      <c r="P115" s="168" t="str">
        <f>'P10'!F114</f>
        <v>c</v>
      </c>
      <c r="Q115" s="168" t="str">
        <f>'P11'!F114</f>
        <v>c</v>
      </c>
      <c r="R115" s="168" t="str">
        <f>'P12'!F114</f>
        <v>c</v>
      </c>
      <c r="S115" s="168" t="str">
        <f>'P13'!F114</f>
        <v>c</v>
      </c>
      <c r="T115" s="168" t="str">
        <f>'P14'!F114</f>
        <v>c</v>
      </c>
      <c r="U115" s="168" t="str">
        <f>'P15'!F114</f>
        <v>nt</v>
      </c>
      <c r="V115" s="168" t="str">
        <f>'P16'!F114</f>
        <v>nt</v>
      </c>
      <c r="W115" s="168" t="str">
        <f>'P17'!F114</f>
        <v>nt</v>
      </c>
      <c r="X115" s="168" t="str">
        <f>'P18'!F114</f>
        <v>nt</v>
      </c>
      <c r="Y115" s="168" t="str">
        <f>'P19'!F114</f>
        <v>nt</v>
      </c>
      <c r="Z115" s="169" t="str">
        <f>'P20'!F114</f>
        <v>nt</v>
      </c>
      <c r="AA115" s="170" t="str">
        <f>'P21'!F114</f>
        <v>nt</v>
      </c>
      <c r="AB115" s="170" t="str">
        <f>'P22'!F114</f>
        <v>nt</v>
      </c>
      <c r="AC115" s="170" t="str">
        <f>'P23'!F114</f>
        <v>nt</v>
      </c>
      <c r="AD115" s="170" t="str">
        <f>'P24'!F114</f>
        <v>nt</v>
      </c>
      <c r="AE115" s="170" t="str">
        <f>'P25'!F114</f>
        <v>nt</v>
      </c>
      <c r="AF115" s="213"/>
    </row>
    <row r="116" spans="1:32" ht="37.5" customHeight="1" x14ac:dyDescent="0.3">
      <c r="A116" s="371"/>
      <c r="B116" s="163" t="s">
        <v>442</v>
      </c>
      <c r="C116" s="164" t="s">
        <v>107</v>
      </c>
      <c r="D116" s="175" t="s">
        <v>443</v>
      </c>
      <c r="E116" s="190"/>
      <c r="F116" s="165" t="s">
        <v>444</v>
      </c>
      <c r="G116" s="167" t="str">
        <f>'P01'!F115</f>
        <v>na</v>
      </c>
      <c r="H116" s="167" t="str">
        <f>'P02'!F115</f>
        <v>na</v>
      </c>
      <c r="I116" s="167" t="str">
        <f>'P03'!F115</f>
        <v>na</v>
      </c>
      <c r="J116" s="167" t="str">
        <f>'P04'!F115</f>
        <v>na</v>
      </c>
      <c r="K116" s="167" t="str">
        <f>'P05'!F115</f>
        <v>na</v>
      </c>
      <c r="L116" s="167" t="str">
        <f>'P06'!F115</f>
        <v>na</v>
      </c>
      <c r="M116" s="167" t="str">
        <f>'P07'!F115</f>
        <v>na</v>
      </c>
      <c r="N116" s="167" t="str">
        <f>'P08'!F115</f>
        <v>na</v>
      </c>
      <c r="O116" s="167" t="str">
        <f>'P09'!F115</f>
        <v>na</v>
      </c>
      <c r="P116" s="172" t="str">
        <f>'P10'!F115</f>
        <v>na</v>
      </c>
      <c r="Q116" s="173" t="str">
        <f>'P11'!F115</f>
        <v>na</v>
      </c>
      <c r="R116" s="173" t="str">
        <f>'P12'!F115</f>
        <v>na</v>
      </c>
      <c r="S116" s="173" t="str">
        <f>'P13'!F115</f>
        <v>na</v>
      </c>
      <c r="T116" s="173" t="str">
        <f>'P14'!F115</f>
        <v>na</v>
      </c>
      <c r="U116" s="173" t="str">
        <f>'P15'!F115</f>
        <v>nt</v>
      </c>
      <c r="V116" s="174" t="str">
        <f>'P16'!F115</f>
        <v>nt</v>
      </c>
      <c r="W116" s="174" t="str">
        <f>'P17'!F115</f>
        <v>nt</v>
      </c>
      <c r="X116" s="174" t="str">
        <f>'P18'!F115</f>
        <v>nt</v>
      </c>
      <c r="Y116" s="174" t="str">
        <f>'P19'!F115</f>
        <v>nt</v>
      </c>
      <c r="Z116" s="169" t="str">
        <f>'P20'!F115</f>
        <v>nt</v>
      </c>
      <c r="AA116" s="170" t="str">
        <f>'P21'!F115</f>
        <v>nt</v>
      </c>
      <c r="AB116" s="170" t="str">
        <f>'P22'!F115</f>
        <v>nt</v>
      </c>
      <c r="AC116" s="170" t="str">
        <f>'P23'!F115</f>
        <v>nt</v>
      </c>
      <c r="AD116" s="170" t="str">
        <f>'P24'!F115</f>
        <v>nt</v>
      </c>
      <c r="AE116" s="170" t="str">
        <f>'P25'!F115</f>
        <v>nt</v>
      </c>
      <c r="AF116" s="214"/>
    </row>
    <row r="117" spans="1:32" ht="37.5" customHeight="1" x14ac:dyDescent="0.3">
      <c r="A117" s="371"/>
      <c r="B117" s="163" t="s">
        <v>445</v>
      </c>
      <c r="C117" s="164" t="s">
        <v>107</v>
      </c>
      <c r="D117" s="175" t="s">
        <v>446</v>
      </c>
      <c r="E117" s="190"/>
      <c r="F117" s="165" t="s">
        <v>447</v>
      </c>
      <c r="G117" s="167" t="str">
        <f>'P01'!F116</f>
        <v>c</v>
      </c>
      <c r="H117" s="167" t="str">
        <f>'P02'!F116</f>
        <v>c</v>
      </c>
      <c r="I117" s="167" t="str">
        <f>'P03'!F116</f>
        <v>c</v>
      </c>
      <c r="J117" s="167" t="str">
        <f>'P04'!F116</f>
        <v>c</v>
      </c>
      <c r="K117" s="167" t="str">
        <f>'P05'!F116</f>
        <v>c</v>
      </c>
      <c r="L117" s="167" t="str">
        <f>'P06'!F116</f>
        <v>c</v>
      </c>
      <c r="M117" s="167" t="str">
        <f>'P07'!F116</f>
        <v>c</v>
      </c>
      <c r="N117" s="167" t="str">
        <f>'P08'!F116</f>
        <v>c</v>
      </c>
      <c r="O117" s="167" t="str">
        <f>'P09'!F116</f>
        <v>c</v>
      </c>
      <c r="P117" s="172" t="str">
        <f>'P10'!F116</f>
        <v>c</v>
      </c>
      <c r="Q117" s="173" t="str">
        <f>'P11'!F116</f>
        <v>c</v>
      </c>
      <c r="R117" s="173" t="str">
        <f>'P12'!F116</f>
        <v>c</v>
      </c>
      <c r="S117" s="173" t="str">
        <f>'P13'!F116</f>
        <v>c</v>
      </c>
      <c r="T117" s="173" t="str">
        <f>'P14'!F116</f>
        <v>c</v>
      </c>
      <c r="U117" s="173" t="str">
        <f>'P15'!F116</f>
        <v>nt</v>
      </c>
      <c r="V117" s="174" t="str">
        <f>'P16'!F116</f>
        <v>nt</v>
      </c>
      <c r="W117" s="174" t="str">
        <f>'P17'!F116</f>
        <v>nt</v>
      </c>
      <c r="X117" s="174" t="str">
        <f>'P18'!F116</f>
        <v>nt</v>
      </c>
      <c r="Y117" s="174" t="str">
        <f>'P19'!F116</f>
        <v>nt</v>
      </c>
      <c r="Z117" s="169" t="str">
        <f>'P20'!F116</f>
        <v>nt</v>
      </c>
      <c r="AA117" s="170" t="str">
        <f>'P21'!F116</f>
        <v>nt</v>
      </c>
      <c r="AB117" s="170" t="str">
        <f>'P22'!F116</f>
        <v>nt</v>
      </c>
      <c r="AC117" s="170" t="str">
        <f>'P23'!F116</f>
        <v>nt</v>
      </c>
      <c r="AD117" s="170" t="str">
        <f>'P24'!F116</f>
        <v>nt</v>
      </c>
      <c r="AE117" s="170" t="str">
        <f>'P25'!F116</f>
        <v>nt</v>
      </c>
      <c r="AF117" s="214"/>
    </row>
    <row r="118" spans="1:32" ht="37.5" customHeight="1" x14ac:dyDescent="0.3">
      <c r="A118" s="372"/>
      <c r="B118" s="163" t="s">
        <v>448</v>
      </c>
      <c r="C118" s="164" t="s">
        <v>107</v>
      </c>
      <c r="D118" s="175" t="s">
        <v>449</v>
      </c>
      <c r="E118" s="190"/>
      <c r="F118" s="165" t="s">
        <v>450</v>
      </c>
      <c r="G118" s="167" t="str">
        <f>'P01'!F117</f>
        <v>na</v>
      </c>
      <c r="H118" s="167" t="str">
        <f>'P02'!F117</f>
        <v>na</v>
      </c>
      <c r="I118" s="167" t="str">
        <f>'P03'!F117</f>
        <v>na</v>
      </c>
      <c r="J118" s="167" t="str">
        <f>'P04'!F117</f>
        <v>na</v>
      </c>
      <c r="K118" s="167" t="str">
        <f>'P05'!F117</f>
        <v>na</v>
      </c>
      <c r="L118" s="167" t="str">
        <f>'P06'!F117</f>
        <v>na</v>
      </c>
      <c r="M118" s="167" t="str">
        <f>'P07'!F117</f>
        <v>na</v>
      </c>
      <c r="N118" s="167" t="str">
        <f>'P08'!F117</f>
        <v>na</v>
      </c>
      <c r="O118" s="167" t="str">
        <f>'P09'!F117</f>
        <v>na</v>
      </c>
      <c r="P118" s="172" t="str">
        <f>'P10'!F117</f>
        <v>na</v>
      </c>
      <c r="Q118" s="173" t="str">
        <f>'P11'!F117</f>
        <v>na</v>
      </c>
      <c r="R118" s="173" t="str">
        <f>'P12'!F117</f>
        <v>na</v>
      </c>
      <c r="S118" s="173" t="str">
        <f>'P13'!F117</f>
        <v>na</v>
      </c>
      <c r="T118" s="173" t="str">
        <f>'P14'!F117</f>
        <v>na</v>
      </c>
      <c r="U118" s="173" t="str">
        <f>'P15'!F117</f>
        <v>nt</v>
      </c>
      <c r="V118" s="174" t="str">
        <f>'P16'!F117</f>
        <v>nt</v>
      </c>
      <c r="W118" s="174" t="str">
        <f>'P17'!F117</f>
        <v>nt</v>
      </c>
      <c r="X118" s="174" t="str">
        <f>'P18'!F117</f>
        <v>nt</v>
      </c>
      <c r="Y118" s="174" t="str">
        <f>'P19'!F117</f>
        <v>nt</v>
      </c>
      <c r="Z118" s="169" t="str">
        <f>'P20'!F117</f>
        <v>nt</v>
      </c>
      <c r="AA118" s="170" t="str">
        <f>'P21'!F117</f>
        <v>nt</v>
      </c>
      <c r="AB118" s="170" t="str">
        <f>'P22'!F117</f>
        <v>nt</v>
      </c>
      <c r="AC118" s="170" t="str">
        <f>'P23'!F117</f>
        <v>nt</v>
      </c>
      <c r="AD118" s="170" t="str">
        <f>'P24'!F117</f>
        <v>nt</v>
      </c>
      <c r="AE118" s="170" t="str">
        <f>'P25'!F117</f>
        <v>nt</v>
      </c>
      <c r="AF118" s="214"/>
    </row>
    <row r="119" spans="1:32" ht="4.5" customHeight="1" x14ac:dyDescent="0.3">
      <c r="A119" s="145"/>
      <c r="B119" s="146"/>
      <c r="C119" s="147"/>
      <c r="D119" s="147"/>
      <c r="E119" s="148"/>
      <c r="F119" s="149"/>
      <c r="G119" s="149"/>
      <c r="H119" s="149"/>
      <c r="I119" s="149"/>
      <c r="J119" s="149"/>
      <c r="K119" s="149"/>
      <c r="L119" s="149"/>
      <c r="M119" s="149"/>
      <c r="N119" s="149"/>
      <c r="O119" s="149"/>
      <c r="P119" s="149"/>
      <c r="Q119" s="149"/>
      <c r="R119" s="149"/>
      <c r="S119" s="149"/>
      <c r="T119" s="149"/>
      <c r="U119" s="150"/>
      <c r="V119" s="150"/>
      <c r="W119" s="150"/>
      <c r="X119" s="150"/>
      <c r="Y119" s="150"/>
      <c r="Z119" s="149"/>
      <c r="AA119" s="149"/>
      <c r="AB119" s="149"/>
      <c r="AC119" s="149"/>
      <c r="AD119" s="149"/>
      <c r="AE119" s="149"/>
      <c r="AF119" s="215"/>
    </row>
    <row r="120" spans="1:32" ht="4.5" customHeight="1" x14ac:dyDescent="0.3">
      <c r="A120" s="145"/>
      <c r="B120" s="146"/>
      <c r="C120" s="147"/>
      <c r="D120" s="147"/>
      <c r="E120" s="148"/>
      <c r="F120" s="149"/>
      <c r="G120" s="149"/>
      <c r="H120" s="149"/>
      <c r="I120" s="149"/>
      <c r="J120" s="149"/>
      <c r="K120" s="149"/>
      <c r="L120" s="149"/>
      <c r="M120" s="149"/>
      <c r="N120" s="149"/>
      <c r="O120" s="149"/>
      <c r="P120" s="149"/>
      <c r="Q120" s="149"/>
      <c r="R120" s="149"/>
      <c r="S120" s="149"/>
      <c r="T120" s="149"/>
      <c r="U120" s="150"/>
      <c r="V120" s="150"/>
      <c r="W120" s="150"/>
      <c r="X120" s="150"/>
      <c r="Y120" s="150"/>
      <c r="Z120" s="149"/>
      <c r="AA120" s="149"/>
      <c r="AB120" s="149"/>
      <c r="AC120" s="149"/>
      <c r="AD120" s="149"/>
      <c r="AE120" s="149"/>
      <c r="AF120" s="215"/>
    </row>
    <row r="121" spans="1:32" ht="4.5" customHeight="1" x14ac:dyDescent="0.3">
      <c r="A121" s="145"/>
      <c r="B121" s="146"/>
      <c r="C121" s="147"/>
      <c r="D121" s="147"/>
      <c r="E121" s="148"/>
      <c r="F121" s="149"/>
      <c r="G121" s="149"/>
      <c r="H121" s="149"/>
      <c r="I121" s="149"/>
      <c r="J121" s="149"/>
      <c r="K121" s="149"/>
      <c r="L121" s="149"/>
      <c r="M121" s="149"/>
      <c r="N121" s="149"/>
      <c r="O121" s="149"/>
      <c r="P121" s="149"/>
      <c r="Q121" s="149"/>
      <c r="R121" s="149"/>
      <c r="S121" s="149"/>
      <c r="T121" s="149"/>
      <c r="U121" s="150"/>
      <c r="V121" s="150"/>
      <c r="W121" s="150"/>
      <c r="X121" s="150"/>
      <c r="Y121" s="150"/>
      <c r="Z121" s="149"/>
      <c r="AA121" s="149"/>
      <c r="AB121" s="149"/>
      <c r="AC121" s="149"/>
      <c r="AD121" s="149"/>
      <c r="AE121" s="149"/>
      <c r="AF121" s="215"/>
    </row>
    <row r="122" spans="1:32" ht="4.5" customHeight="1" x14ac:dyDescent="0.3">
      <c r="A122" s="145"/>
      <c r="B122" s="146"/>
      <c r="C122" s="147"/>
      <c r="D122" s="147"/>
      <c r="E122" s="148"/>
      <c r="F122" s="149"/>
      <c r="G122" s="149"/>
      <c r="H122" s="149"/>
      <c r="I122" s="149"/>
      <c r="J122" s="149"/>
      <c r="K122" s="149"/>
      <c r="L122" s="149"/>
      <c r="M122" s="149"/>
      <c r="N122" s="149"/>
      <c r="O122" s="149"/>
      <c r="P122" s="149"/>
      <c r="Q122" s="149"/>
      <c r="R122" s="149"/>
      <c r="S122" s="149"/>
      <c r="T122" s="149"/>
      <c r="U122" s="150"/>
      <c r="V122" s="150"/>
      <c r="W122" s="150"/>
      <c r="X122" s="150"/>
      <c r="Y122" s="150"/>
      <c r="Z122" s="149"/>
      <c r="AA122" s="149"/>
      <c r="AB122" s="149"/>
      <c r="AC122" s="149"/>
      <c r="AD122" s="149"/>
      <c r="AE122" s="149"/>
      <c r="AF122" s="215"/>
    </row>
    <row r="123" spans="1:32" ht="4.5" customHeight="1" x14ac:dyDescent="0.3">
      <c r="A123" s="145"/>
      <c r="B123" s="146"/>
      <c r="C123" s="147"/>
      <c r="D123" s="147"/>
      <c r="E123" s="148"/>
      <c r="F123" s="149"/>
      <c r="G123" s="149"/>
      <c r="H123" s="149"/>
      <c r="I123" s="149"/>
      <c r="J123" s="149"/>
      <c r="K123" s="149"/>
      <c r="L123" s="149"/>
      <c r="M123" s="149"/>
      <c r="N123" s="149"/>
      <c r="O123" s="149"/>
      <c r="P123" s="149"/>
      <c r="Q123" s="149"/>
      <c r="R123" s="149"/>
      <c r="S123" s="149"/>
      <c r="T123" s="149"/>
      <c r="U123" s="150"/>
      <c r="V123" s="150"/>
      <c r="W123" s="150"/>
      <c r="X123" s="150"/>
      <c r="Y123" s="150"/>
      <c r="Z123" s="149"/>
      <c r="AA123" s="149"/>
      <c r="AB123" s="149"/>
      <c r="AC123" s="149"/>
      <c r="AD123" s="149"/>
      <c r="AE123" s="149"/>
      <c r="AF123" s="215"/>
    </row>
    <row r="124" spans="1:32" ht="4.5" customHeight="1" x14ac:dyDescent="0.3">
      <c r="A124" s="145"/>
      <c r="B124" s="146"/>
      <c r="C124" s="147"/>
      <c r="D124" s="147"/>
      <c r="E124" s="148"/>
      <c r="F124" s="149"/>
      <c r="G124" s="149"/>
      <c r="H124" s="149"/>
      <c r="I124" s="149"/>
      <c r="J124" s="149"/>
      <c r="K124" s="149"/>
      <c r="L124" s="149"/>
      <c r="M124" s="149"/>
      <c r="N124" s="149"/>
      <c r="O124" s="149"/>
      <c r="P124" s="149"/>
      <c r="Q124" s="149"/>
      <c r="R124" s="149"/>
      <c r="S124" s="149"/>
      <c r="T124" s="149"/>
      <c r="U124" s="150"/>
      <c r="V124" s="150"/>
      <c r="W124" s="150"/>
      <c r="X124" s="150"/>
      <c r="Y124" s="150"/>
      <c r="Z124" s="149"/>
      <c r="AA124" s="149"/>
      <c r="AB124" s="149"/>
      <c r="AC124" s="149"/>
      <c r="AD124" s="149"/>
      <c r="AE124" s="149"/>
      <c r="AF124" s="215"/>
    </row>
    <row r="125" spans="1:32" ht="4.5" customHeight="1" x14ac:dyDescent="0.3">
      <c r="A125" s="145"/>
      <c r="B125" s="146"/>
      <c r="C125" s="147"/>
      <c r="D125" s="147"/>
      <c r="E125" s="148"/>
      <c r="F125" s="149"/>
      <c r="G125" s="149"/>
      <c r="H125" s="149"/>
      <c r="I125" s="149"/>
      <c r="J125" s="149"/>
      <c r="K125" s="149"/>
      <c r="L125" s="149"/>
      <c r="M125" s="149"/>
      <c r="N125" s="149"/>
      <c r="O125" s="149"/>
      <c r="P125" s="149"/>
      <c r="Q125" s="149"/>
      <c r="R125" s="149"/>
      <c r="S125" s="149"/>
      <c r="T125" s="149"/>
      <c r="U125" s="150"/>
      <c r="V125" s="150"/>
      <c r="W125" s="150"/>
      <c r="X125" s="150"/>
      <c r="Y125" s="150"/>
      <c r="Z125" s="149"/>
      <c r="AA125" s="149"/>
      <c r="AB125" s="149"/>
      <c r="AC125" s="149"/>
      <c r="AD125" s="149"/>
      <c r="AE125" s="149"/>
      <c r="AF125" s="215"/>
    </row>
    <row r="126" spans="1:32" ht="4.5" customHeight="1" x14ac:dyDescent="0.3">
      <c r="A126" s="145"/>
      <c r="B126" s="146"/>
      <c r="C126" s="147"/>
      <c r="D126" s="147"/>
      <c r="E126" s="148"/>
      <c r="F126" s="149"/>
      <c r="G126" s="149"/>
      <c r="H126" s="149"/>
      <c r="I126" s="149"/>
      <c r="J126" s="149"/>
      <c r="K126" s="149"/>
      <c r="L126" s="149"/>
      <c r="M126" s="149"/>
      <c r="N126" s="149"/>
      <c r="O126" s="149"/>
      <c r="P126" s="149"/>
      <c r="Q126" s="149"/>
      <c r="R126" s="149"/>
      <c r="S126" s="149"/>
      <c r="T126" s="149"/>
      <c r="U126" s="150"/>
      <c r="V126" s="150"/>
      <c r="W126" s="150"/>
      <c r="X126" s="150"/>
      <c r="Y126" s="150"/>
      <c r="Z126" s="149"/>
      <c r="AA126" s="149"/>
      <c r="AB126" s="149"/>
      <c r="AC126" s="149"/>
      <c r="AD126" s="149"/>
      <c r="AE126" s="149"/>
      <c r="AF126" s="215"/>
    </row>
    <row r="127" spans="1:32" ht="4.5" customHeight="1" x14ac:dyDescent="0.3">
      <c r="A127" s="145"/>
      <c r="B127" s="146"/>
      <c r="C127" s="147"/>
      <c r="D127" s="147"/>
      <c r="E127" s="148"/>
      <c r="F127" s="149"/>
      <c r="G127" s="149"/>
      <c r="H127" s="149"/>
      <c r="I127" s="149"/>
      <c r="J127" s="149"/>
      <c r="K127" s="149"/>
      <c r="L127" s="149"/>
      <c r="M127" s="149"/>
      <c r="N127" s="149"/>
      <c r="O127" s="149"/>
      <c r="P127" s="149"/>
      <c r="Q127" s="149"/>
      <c r="R127" s="149"/>
      <c r="S127" s="149"/>
      <c r="T127" s="149"/>
      <c r="U127" s="150"/>
      <c r="V127" s="150"/>
      <c r="W127" s="150"/>
      <c r="X127" s="150"/>
      <c r="Y127" s="150"/>
      <c r="Z127" s="149"/>
      <c r="AA127" s="149"/>
      <c r="AB127" s="149"/>
      <c r="AC127" s="149"/>
      <c r="AD127" s="149"/>
      <c r="AE127" s="149"/>
      <c r="AF127" s="215"/>
    </row>
    <row r="128" spans="1:32" ht="4.5" customHeight="1" x14ac:dyDescent="0.3">
      <c r="A128" s="145"/>
      <c r="B128" s="146"/>
      <c r="C128" s="147"/>
      <c r="D128" s="147"/>
      <c r="E128" s="148"/>
      <c r="F128" s="149"/>
      <c r="G128" s="149"/>
      <c r="H128" s="149"/>
      <c r="I128" s="149"/>
      <c r="J128" s="149"/>
      <c r="K128" s="149"/>
      <c r="L128" s="149"/>
      <c r="M128" s="149"/>
      <c r="N128" s="149"/>
      <c r="O128" s="149"/>
      <c r="P128" s="149"/>
      <c r="Q128" s="149"/>
      <c r="R128" s="149"/>
      <c r="S128" s="149"/>
      <c r="T128" s="149"/>
      <c r="U128" s="150"/>
      <c r="V128" s="150"/>
      <c r="W128" s="150"/>
      <c r="X128" s="150"/>
      <c r="Y128" s="150"/>
      <c r="Z128" s="149"/>
      <c r="AA128" s="149"/>
      <c r="AB128" s="149"/>
      <c r="AC128" s="149"/>
      <c r="AD128" s="149"/>
      <c r="AE128" s="149"/>
      <c r="AF128" s="215"/>
    </row>
    <row r="129" spans="1:32" ht="4.5" customHeight="1" x14ac:dyDescent="0.3">
      <c r="A129" s="145"/>
      <c r="B129" s="146"/>
      <c r="C129" s="147"/>
      <c r="D129" s="147"/>
      <c r="E129" s="148"/>
      <c r="F129" s="149"/>
      <c r="G129" s="149"/>
      <c r="H129" s="149"/>
      <c r="I129" s="149"/>
      <c r="J129" s="149"/>
      <c r="K129" s="149"/>
      <c r="L129" s="149"/>
      <c r="M129" s="149"/>
      <c r="N129" s="149"/>
      <c r="O129" s="149"/>
      <c r="P129" s="149"/>
      <c r="Q129" s="149"/>
      <c r="R129" s="149"/>
      <c r="S129" s="149"/>
      <c r="T129" s="149"/>
      <c r="U129" s="150"/>
      <c r="V129" s="150"/>
      <c r="W129" s="150"/>
      <c r="X129" s="150"/>
      <c r="Y129" s="150"/>
      <c r="Z129" s="149"/>
      <c r="AA129" s="149"/>
      <c r="AB129" s="149"/>
      <c r="AC129" s="149"/>
      <c r="AD129" s="149"/>
      <c r="AE129" s="149"/>
      <c r="AF129" s="215"/>
    </row>
    <row r="130" spans="1:32" ht="4.5" customHeight="1" x14ac:dyDescent="0.3">
      <c r="A130" s="145"/>
      <c r="B130" s="146"/>
      <c r="C130" s="147"/>
      <c r="D130" s="147"/>
      <c r="E130" s="148"/>
      <c r="F130" s="149"/>
      <c r="G130" s="149"/>
      <c r="H130" s="149"/>
      <c r="I130" s="149"/>
      <c r="J130" s="149"/>
      <c r="K130" s="149"/>
      <c r="L130" s="149"/>
      <c r="M130" s="149"/>
      <c r="N130" s="149"/>
      <c r="O130" s="149"/>
      <c r="P130" s="149"/>
      <c r="Q130" s="149"/>
      <c r="R130" s="149"/>
      <c r="S130" s="149"/>
      <c r="T130" s="149"/>
      <c r="U130" s="150"/>
      <c r="V130" s="150"/>
      <c r="W130" s="150"/>
      <c r="X130" s="150"/>
      <c r="Y130" s="150"/>
      <c r="Z130" s="149"/>
      <c r="AA130" s="149"/>
      <c r="AB130" s="149"/>
      <c r="AC130" s="149"/>
      <c r="AD130" s="149"/>
      <c r="AE130" s="149"/>
      <c r="AF130" s="215"/>
    </row>
    <row r="131" spans="1:32" ht="4.5" customHeight="1" x14ac:dyDescent="0.3">
      <c r="A131" s="145"/>
      <c r="B131" s="146"/>
      <c r="C131" s="147"/>
      <c r="D131" s="147"/>
      <c r="E131" s="148"/>
      <c r="F131" s="149"/>
      <c r="G131" s="149"/>
      <c r="H131" s="149"/>
      <c r="I131" s="149"/>
      <c r="J131" s="149"/>
      <c r="K131" s="149"/>
      <c r="L131" s="149"/>
      <c r="M131" s="149"/>
      <c r="N131" s="149"/>
      <c r="O131" s="149"/>
      <c r="P131" s="149"/>
      <c r="Q131" s="149"/>
      <c r="R131" s="149"/>
      <c r="S131" s="149"/>
      <c r="T131" s="149"/>
      <c r="U131" s="150"/>
      <c r="V131" s="150"/>
      <c r="W131" s="150"/>
      <c r="X131" s="150"/>
      <c r="Y131" s="150"/>
      <c r="Z131" s="149"/>
      <c r="AA131" s="149"/>
      <c r="AB131" s="149"/>
      <c r="AC131" s="149"/>
      <c r="AD131" s="149"/>
      <c r="AE131" s="149"/>
      <c r="AF131" s="215"/>
    </row>
    <row r="132" spans="1:32" ht="4.5" customHeight="1" x14ac:dyDescent="0.3">
      <c r="A132" s="145"/>
      <c r="B132" s="146"/>
      <c r="C132" s="147"/>
      <c r="D132" s="147"/>
      <c r="E132" s="148"/>
      <c r="F132" s="149"/>
      <c r="G132" s="149"/>
      <c r="H132" s="149"/>
      <c r="I132" s="149"/>
      <c r="J132" s="149"/>
      <c r="K132" s="149"/>
      <c r="L132" s="149"/>
      <c r="M132" s="149"/>
      <c r="N132" s="149"/>
      <c r="O132" s="149"/>
      <c r="P132" s="149"/>
      <c r="Q132" s="149"/>
      <c r="R132" s="149"/>
      <c r="S132" s="149"/>
      <c r="T132" s="149"/>
      <c r="U132" s="150"/>
      <c r="V132" s="150"/>
      <c r="W132" s="150"/>
      <c r="X132" s="150"/>
      <c r="Y132" s="150"/>
      <c r="Z132" s="149"/>
      <c r="AA132" s="149"/>
      <c r="AB132" s="149"/>
      <c r="AC132" s="149"/>
      <c r="AD132" s="149"/>
      <c r="AE132" s="149"/>
      <c r="AF132" s="215"/>
    </row>
    <row r="133" spans="1:32" ht="4.5" customHeight="1" x14ac:dyDescent="0.3">
      <c r="A133" s="145"/>
      <c r="B133" s="146"/>
      <c r="C133" s="147"/>
      <c r="D133" s="147"/>
      <c r="E133" s="148"/>
      <c r="F133" s="149"/>
      <c r="G133" s="149"/>
      <c r="H133" s="149"/>
      <c r="I133" s="149"/>
      <c r="J133" s="149"/>
      <c r="K133" s="149"/>
      <c r="L133" s="149"/>
      <c r="M133" s="149"/>
      <c r="N133" s="149"/>
      <c r="O133" s="149"/>
      <c r="P133" s="149"/>
      <c r="Q133" s="149"/>
      <c r="R133" s="149"/>
      <c r="S133" s="149"/>
      <c r="T133" s="149"/>
      <c r="U133" s="150"/>
      <c r="V133" s="150"/>
      <c r="W133" s="150"/>
      <c r="X133" s="150"/>
      <c r="Y133" s="150"/>
      <c r="Z133" s="149"/>
      <c r="AA133" s="149"/>
      <c r="AB133" s="149"/>
      <c r="AC133" s="149"/>
      <c r="AD133" s="149"/>
      <c r="AE133" s="149"/>
      <c r="AF133" s="215"/>
    </row>
    <row r="134" spans="1:32" ht="4.5" customHeight="1" x14ac:dyDescent="0.3">
      <c r="A134" s="145"/>
      <c r="B134" s="146"/>
      <c r="C134" s="147"/>
      <c r="D134" s="147"/>
      <c r="E134" s="148"/>
      <c r="F134" s="149"/>
      <c r="G134" s="149"/>
      <c r="H134" s="149"/>
      <c r="I134" s="149"/>
      <c r="J134" s="149"/>
      <c r="K134" s="149"/>
      <c r="L134" s="149"/>
      <c r="M134" s="149"/>
      <c r="N134" s="149"/>
      <c r="O134" s="149"/>
      <c r="P134" s="149"/>
      <c r="Q134" s="149"/>
      <c r="R134" s="149"/>
      <c r="S134" s="149"/>
      <c r="T134" s="149"/>
      <c r="U134" s="150"/>
      <c r="V134" s="150"/>
      <c r="W134" s="150"/>
      <c r="X134" s="150"/>
      <c r="Y134" s="150"/>
      <c r="Z134" s="149"/>
      <c r="AA134" s="149"/>
      <c r="AB134" s="149"/>
      <c r="AC134" s="149"/>
      <c r="AD134" s="149"/>
      <c r="AE134" s="149"/>
      <c r="AF134" s="215"/>
    </row>
    <row r="135" spans="1:32" ht="4.5" customHeight="1" x14ac:dyDescent="0.3">
      <c r="A135" s="145"/>
      <c r="B135" s="146"/>
      <c r="C135" s="147"/>
      <c r="D135" s="147"/>
      <c r="E135" s="148"/>
      <c r="F135" s="149"/>
      <c r="G135" s="149"/>
      <c r="H135" s="149"/>
      <c r="I135" s="149"/>
      <c r="J135" s="149"/>
      <c r="K135" s="149"/>
      <c r="L135" s="149"/>
      <c r="M135" s="149"/>
      <c r="N135" s="149"/>
      <c r="O135" s="149"/>
      <c r="P135" s="149"/>
      <c r="Q135" s="149"/>
      <c r="R135" s="149"/>
      <c r="S135" s="149"/>
      <c r="T135" s="149"/>
      <c r="U135" s="150"/>
      <c r="V135" s="150"/>
      <c r="W135" s="150"/>
      <c r="X135" s="150"/>
      <c r="Y135" s="150"/>
      <c r="Z135" s="149"/>
      <c r="AA135" s="149"/>
      <c r="AB135" s="149"/>
      <c r="AC135" s="149"/>
      <c r="AD135" s="149"/>
      <c r="AE135" s="149"/>
      <c r="AF135" s="215"/>
    </row>
    <row r="136" spans="1:32" ht="4.5" customHeight="1" x14ac:dyDescent="0.3">
      <c r="A136" s="145"/>
      <c r="B136" s="146"/>
      <c r="C136" s="147"/>
      <c r="D136" s="147"/>
      <c r="E136" s="148"/>
      <c r="F136" s="149"/>
      <c r="G136" s="149"/>
      <c r="H136" s="149"/>
      <c r="I136" s="149"/>
      <c r="J136" s="149"/>
      <c r="K136" s="149"/>
      <c r="L136" s="149"/>
      <c r="M136" s="149"/>
      <c r="N136" s="149"/>
      <c r="O136" s="149"/>
      <c r="P136" s="149"/>
      <c r="Q136" s="149"/>
      <c r="R136" s="149"/>
      <c r="S136" s="149"/>
      <c r="T136" s="149"/>
      <c r="U136" s="150"/>
      <c r="V136" s="150"/>
      <c r="W136" s="150"/>
      <c r="X136" s="150"/>
      <c r="Y136" s="150"/>
      <c r="Z136" s="149"/>
      <c r="AA136" s="149"/>
      <c r="AB136" s="149"/>
      <c r="AC136" s="149"/>
      <c r="AD136" s="149"/>
      <c r="AE136" s="149"/>
      <c r="AF136" s="215"/>
    </row>
    <row r="137" spans="1:32" ht="4.5" customHeight="1" x14ac:dyDescent="0.3">
      <c r="A137" s="145"/>
      <c r="B137" s="146"/>
      <c r="C137" s="147"/>
      <c r="D137" s="147"/>
      <c r="E137" s="148"/>
      <c r="F137" s="149"/>
      <c r="G137" s="149"/>
      <c r="H137" s="149"/>
      <c r="I137" s="149"/>
      <c r="J137" s="149"/>
      <c r="K137" s="149"/>
      <c r="L137" s="149"/>
      <c r="M137" s="149"/>
      <c r="N137" s="149"/>
      <c r="O137" s="149"/>
      <c r="P137" s="149"/>
      <c r="Q137" s="149"/>
      <c r="R137" s="149"/>
      <c r="S137" s="149"/>
      <c r="T137" s="149"/>
      <c r="U137" s="150"/>
      <c r="V137" s="150"/>
      <c r="W137" s="150"/>
      <c r="X137" s="150"/>
      <c r="Y137" s="150"/>
      <c r="Z137" s="149"/>
      <c r="AA137" s="149"/>
      <c r="AB137" s="149"/>
      <c r="AC137" s="149"/>
      <c r="AD137" s="149"/>
      <c r="AE137" s="149"/>
      <c r="AF137" s="215"/>
    </row>
    <row r="138" spans="1:32" ht="4.5" customHeight="1" x14ac:dyDescent="0.3">
      <c r="A138" s="145"/>
      <c r="B138" s="146"/>
      <c r="C138" s="147"/>
      <c r="D138" s="147"/>
      <c r="E138" s="148"/>
      <c r="F138" s="149"/>
      <c r="G138" s="149"/>
      <c r="H138" s="149"/>
      <c r="I138" s="149"/>
      <c r="J138" s="149"/>
      <c r="K138" s="149"/>
      <c r="L138" s="149"/>
      <c r="M138" s="149"/>
      <c r="N138" s="149"/>
      <c r="O138" s="149"/>
      <c r="P138" s="149"/>
      <c r="Q138" s="149"/>
      <c r="R138" s="149"/>
      <c r="S138" s="149"/>
      <c r="T138" s="149"/>
      <c r="U138" s="150"/>
      <c r="V138" s="150"/>
      <c r="W138" s="150"/>
      <c r="X138" s="150"/>
      <c r="Y138" s="150"/>
      <c r="Z138" s="149"/>
      <c r="AA138" s="149"/>
      <c r="AB138" s="149"/>
      <c r="AC138" s="149"/>
      <c r="AD138" s="149"/>
      <c r="AE138" s="149"/>
      <c r="AF138" s="215"/>
    </row>
    <row r="139" spans="1:32" ht="4.5" customHeight="1" x14ac:dyDescent="0.3">
      <c r="A139" s="145"/>
      <c r="B139" s="146"/>
      <c r="C139" s="147"/>
      <c r="D139" s="147"/>
      <c r="E139" s="148"/>
      <c r="F139" s="149"/>
      <c r="G139" s="149"/>
      <c r="H139" s="149"/>
      <c r="I139" s="149"/>
      <c r="J139" s="149"/>
      <c r="K139" s="149"/>
      <c r="L139" s="149"/>
      <c r="M139" s="149"/>
      <c r="N139" s="149"/>
      <c r="O139" s="149"/>
      <c r="P139" s="149"/>
      <c r="Q139" s="149"/>
      <c r="R139" s="149"/>
      <c r="S139" s="149"/>
      <c r="T139" s="149"/>
      <c r="U139" s="150"/>
      <c r="V139" s="150"/>
      <c r="W139" s="150"/>
      <c r="X139" s="150"/>
      <c r="Y139" s="150"/>
      <c r="Z139" s="149"/>
      <c r="AA139" s="149"/>
      <c r="AB139" s="149"/>
      <c r="AC139" s="149"/>
      <c r="AD139" s="149"/>
      <c r="AE139" s="149"/>
      <c r="AF139" s="215"/>
    </row>
    <row r="140" spans="1:32" ht="4.5" customHeight="1" x14ac:dyDescent="0.3">
      <c r="A140" s="145"/>
      <c r="B140" s="146"/>
      <c r="C140" s="147"/>
      <c r="D140" s="147"/>
      <c r="E140" s="148"/>
      <c r="F140" s="149"/>
      <c r="G140" s="149"/>
      <c r="H140" s="149"/>
      <c r="I140" s="149"/>
      <c r="J140" s="149"/>
      <c r="K140" s="149"/>
      <c r="L140" s="149"/>
      <c r="M140" s="149"/>
      <c r="N140" s="149"/>
      <c r="O140" s="149"/>
      <c r="P140" s="149"/>
      <c r="Q140" s="149"/>
      <c r="R140" s="149"/>
      <c r="S140" s="149"/>
      <c r="T140" s="149"/>
      <c r="U140" s="150"/>
      <c r="V140" s="150"/>
      <c r="W140" s="150"/>
      <c r="X140" s="150"/>
      <c r="Y140" s="150"/>
      <c r="Z140" s="149"/>
      <c r="AA140" s="149"/>
      <c r="AB140" s="149"/>
      <c r="AC140" s="149"/>
      <c r="AD140" s="149"/>
      <c r="AE140" s="149"/>
      <c r="AF140" s="215"/>
    </row>
    <row r="141" spans="1:32" ht="4.5" customHeight="1" x14ac:dyDescent="0.3">
      <c r="A141" s="145"/>
      <c r="B141" s="146"/>
      <c r="C141" s="147"/>
      <c r="D141" s="147"/>
      <c r="E141" s="148"/>
      <c r="F141" s="149"/>
      <c r="G141" s="149"/>
      <c r="H141" s="149"/>
      <c r="I141" s="149"/>
      <c r="J141" s="149"/>
      <c r="K141" s="149"/>
      <c r="L141" s="149"/>
      <c r="M141" s="149"/>
      <c r="N141" s="149"/>
      <c r="O141" s="149"/>
      <c r="P141" s="149"/>
      <c r="Q141" s="149"/>
      <c r="R141" s="149"/>
      <c r="S141" s="149"/>
      <c r="T141" s="149"/>
      <c r="U141" s="150"/>
      <c r="V141" s="150"/>
      <c r="W141" s="150"/>
      <c r="X141" s="150"/>
      <c r="Y141" s="150"/>
      <c r="Z141" s="149"/>
      <c r="AA141" s="149"/>
      <c r="AB141" s="149"/>
      <c r="AC141" s="149"/>
      <c r="AD141" s="149"/>
      <c r="AE141" s="149"/>
      <c r="AF141" s="215"/>
    </row>
    <row r="142" spans="1:32" ht="4.5" customHeight="1" x14ac:dyDescent="0.3">
      <c r="A142" s="145"/>
      <c r="B142" s="146"/>
      <c r="C142" s="147"/>
      <c r="D142" s="147"/>
      <c r="E142" s="148"/>
      <c r="F142" s="149"/>
      <c r="G142" s="149"/>
      <c r="H142" s="149"/>
      <c r="I142" s="149"/>
      <c r="J142" s="149"/>
      <c r="K142" s="149"/>
      <c r="L142" s="149"/>
      <c r="M142" s="149"/>
      <c r="N142" s="149"/>
      <c r="O142" s="149"/>
      <c r="P142" s="149"/>
      <c r="Q142" s="149"/>
      <c r="R142" s="149"/>
      <c r="S142" s="149"/>
      <c r="T142" s="149"/>
      <c r="U142" s="150"/>
      <c r="V142" s="150"/>
      <c r="W142" s="150"/>
      <c r="X142" s="150"/>
      <c r="Y142" s="150"/>
      <c r="Z142" s="149"/>
      <c r="AA142" s="149"/>
      <c r="AB142" s="149"/>
      <c r="AC142" s="149"/>
      <c r="AD142" s="149"/>
      <c r="AE142" s="149"/>
      <c r="AF142" s="215"/>
    </row>
    <row r="143" spans="1:32" ht="4.5" customHeight="1" x14ac:dyDescent="0.3">
      <c r="A143" s="145"/>
      <c r="B143" s="146"/>
      <c r="C143" s="147"/>
      <c r="D143" s="147"/>
      <c r="E143" s="148"/>
      <c r="F143" s="149"/>
      <c r="G143" s="149"/>
      <c r="H143" s="149"/>
      <c r="I143" s="149"/>
      <c r="J143" s="149"/>
      <c r="K143" s="149"/>
      <c r="L143" s="149"/>
      <c r="M143" s="149"/>
      <c r="N143" s="149"/>
      <c r="O143" s="149"/>
      <c r="P143" s="149"/>
      <c r="Q143" s="149"/>
      <c r="R143" s="149"/>
      <c r="S143" s="149"/>
      <c r="T143" s="149"/>
      <c r="U143" s="150"/>
      <c r="V143" s="150"/>
      <c r="W143" s="150"/>
      <c r="X143" s="150"/>
      <c r="Y143" s="150"/>
      <c r="Z143" s="149"/>
      <c r="AA143" s="149"/>
      <c r="AB143" s="149"/>
      <c r="AC143" s="149"/>
      <c r="AD143" s="149"/>
      <c r="AE143" s="149"/>
      <c r="AF143" s="215"/>
    </row>
    <row r="144" spans="1:32" ht="4.5" customHeight="1" x14ac:dyDescent="0.3">
      <c r="A144" s="145"/>
      <c r="B144" s="146"/>
      <c r="C144" s="147"/>
      <c r="D144" s="147"/>
      <c r="E144" s="148"/>
      <c r="F144" s="149"/>
      <c r="G144" s="149"/>
      <c r="H144" s="149"/>
      <c r="I144" s="149"/>
      <c r="J144" s="149"/>
      <c r="K144" s="149"/>
      <c r="L144" s="149"/>
      <c r="M144" s="149"/>
      <c r="N144" s="149"/>
      <c r="O144" s="149"/>
      <c r="P144" s="149"/>
      <c r="Q144" s="149"/>
      <c r="R144" s="149"/>
      <c r="S144" s="149"/>
      <c r="T144" s="149"/>
      <c r="U144" s="150"/>
      <c r="V144" s="150"/>
      <c r="W144" s="150"/>
      <c r="X144" s="150"/>
      <c r="Y144" s="150"/>
      <c r="Z144" s="149"/>
      <c r="AA144" s="149"/>
      <c r="AB144" s="149"/>
      <c r="AC144" s="149"/>
      <c r="AD144" s="149"/>
      <c r="AE144" s="149"/>
      <c r="AF144" s="215"/>
    </row>
    <row r="145" spans="1:32" ht="4.5" customHeight="1" x14ac:dyDescent="0.3">
      <c r="A145" s="145"/>
      <c r="B145" s="146"/>
      <c r="C145" s="147"/>
      <c r="D145" s="147"/>
      <c r="E145" s="148"/>
      <c r="F145" s="149"/>
      <c r="G145" s="149"/>
      <c r="H145" s="149"/>
      <c r="I145" s="149"/>
      <c r="J145" s="149"/>
      <c r="K145" s="149"/>
      <c r="L145" s="149"/>
      <c r="M145" s="149"/>
      <c r="N145" s="149"/>
      <c r="O145" s="149"/>
      <c r="P145" s="149"/>
      <c r="Q145" s="149"/>
      <c r="R145" s="149"/>
      <c r="S145" s="149"/>
      <c r="T145" s="149"/>
      <c r="U145" s="150"/>
      <c r="V145" s="150"/>
      <c r="W145" s="150"/>
      <c r="X145" s="150"/>
      <c r="Y145" s="150"/>
      <c r="Z145" s="149"/>
      <c r="AA145" s="149"/>
      <c r="AB145" s="149"/>
      <c r="AC145" s="149"/>
      <c r="AD145" s="149"/>
      <c r="AE145" s="149"/>
      <c r="AF145" s="215"/>
    </row>
    <row r="146" spans="1:32" ht="4.5" customHeight="1" x14ac:dyDescent="0.3">
      <c r="A146" s="145"/>
      <c r="B146" s="146"/>
      <c r="C146" s="147"/>
      <c r="D146" s="147"/>
      <c r="E146" s="148"/>
      <c r="F146" s="149"/>
      <c r="G146" s="149"/>
      <c r="H146" s="149"/>
      <c r="I146" s="149"/>
      <c r="J146" s="149"/>
      <c r="K146" s="149"/>
      <c r="L146" s="149"/>
      <c r="M146" s="149"/>
      <c r="N146" s="149"/>
      <c r="O146" s="149"/>
      <c r="P146" s="149"/>
      <c r="Q146" s="149"/>
      <c r="R146" s="149"/>
      <c r="S146" s="149"/>
      <c r="T146" s="149"/>
      <c r="U146" s="150"/>
      <c r="V146" s="150"/>
      <c r="W146" s="150"/>
      <c r="X146" s="150"/>
      <c r="Y146" s="150"/>
      <c r="Z146" s="149"/>
      <c r="AA146" s="149"/>
      <c r="AB146" s="149"/>
      <c r="AC146" s="149"/>
      <c r="AD146" s="149"/>
      <c r="AE146" s="149"/>
      <c r="AF146" s="215"/>
    </row>
    <row r="147" spans="1:32" ht="4.5" customHeight="1" x14ac:dyDescent="0.3">
      <c r="A147" s="145"/>
      <c r="B147" s="146"/>
      <c r="C147" s="147"/>
      <c r="D147" s="147"/>
      <c r="E147" s="148"/>
      <c r="F147" s="149"/>
      <c r="G147" s="149"/>
      <c r="H147" s="149"/>
      <c r="I147" s="149"/>
      <c r="J147" s="149"/>
      <c r="K147" s="149"/>
      <c r="L147" s="149"/>
      <c r="M147" s="149"/>
      <c r="N147" s="149"/>
      <c r="O147" s="149"/>
      <c r="P147" s="149"/>
      <c r="Q147" s="149"/>
      <c r="R147" s="149"/>
      <c r="S147" s="149"/>
      <c r="T147" s="149"/>
      <c r="U147" s="150"/>
      <c r="V147" s="150"/>
      <c r="W147" s="150"/>
      <c r="X147" s="150"/>
      <c r="Y147" s="150"/>
      <c r="Z147" s="149"/>
      <c r="AA147" s="149"/>
      <c r="AB147" s="149"/>
      <c r="AC147" s="149"/>
      <c r="AD147" s="149"/>
      <c r="AE147" s="149"/>
      <c r="AF147" s="215"/>
    </row>
    <row r="148" spans="1:32" ht="4.5" customHeight="1" x14ac:dyDescent="0.3">
      <c r="A148" s="145"/>
      <c r="B148" s="146"/>
      <c r="C148" s="147"/>
      <c r="D148" s="147"/>
      <c r="E148" s="148"/>
      <c r="F148" s="149"/>
      <c r="G148" s="149"/>
      <c r="H148" s="149"/>
      <c r="I148" s="149"/>
      <c r="J148" s="149"/>
      <c r="K148" s="149"/>
      <c r="L148" s="149"/>
      <c r="M148" s="149"/>
      <c r="N148" s="149"/>
      <c r="O148" s="149"/>
      <c r="P148" s="149"/>
      <c r="Q148" s="149"/>
      <c r="R148" s="149"/>
      <c r="S148" s="149"/>
      <c r="T148" s="149"/>
      <c r="U148" s="150"/>
      <c r="V148" s="150"/>
      <c r="W148" s="150"/>
      <c r="X148" s="150"/>
      <c r="Y148" s="150"/>
      <c r="Z148" s="149"/>
      <c r="AA148" s="149"/>
      <c r="AB148" s="149"/>
      <c r="AC148" s="149"/>
      <c r="AD148" s="149"/>
      <c r="AE148" s="149"/>
      <c r="AF148" s="215"/>
    </row>
    <row r="149" spans="1:32" ht="4.5" customHeight="1" x14ac:dyDescent="0.3">
      <c r="A149" s="145"/>
      <c r="B149" s="146"/>
      <c r="C149" s="147"/>
      <c r="D149" s="147"/>
      <c r="E149" s="148"/>
      <c r="F149" s="149"/>
      <c r="G149" s="149"/>
      <c r="H149" s="149"/>
      <c r="I149" s="149"/>
      <c r="J149" s="149"/>
      <c r="K149" s="149"/>
      <c r="L149" s="149"/>
      <c r="M149" s="149"/>
      <c r="N149" s="149"/>
      <c r="O149" s="149"/>
      <c r="P149" s="149"/>
      <c r="Q149" s="149"/>
      <c r="R149" s="149"/>
      <c r="S149" s="149"/>
      <c r="T149" s="149"/>
      <c r="U149" s="150"/>
      <c r="V149" s="150"/>
      <c r="W149" s="150"/>
      <c r="X149" s="150"/>
      <c r="Y149" s="150"/>
      <c r="Z149" s="149"/>
      <c r="AA149" s="149"/>
      <c r="AB149" s="149"/>
      <c r="AC149" s="149"/>
      <c r="AD149" s="149"/>
      <c r="AE149" s="149"/>
      <c r="AF149" s="215"/>
    </row>
    <row r="150" spans="1:32" ht="4.5" customHeight="1" x14ac:dyDescent="0.3">
      <c r="A150" s="145"/>
      <c r="B150" s="146"/>
      <c r="C150" s="147"/>
      <c r="D150" s="147"/>
      <c r="E150" s="148"/>
      <c r="F150" s="149"/>
      <c r="G150" s="149"/>
      <c r="H150" s="149"/>
      <c r="I150" s="149"/>
      <c r="J150" s="149"/>
      <c r="K150" s="149"/>
      <c r="L150" s="149"/>
      <c r="M150" s="149"/>
      <c r="N150" s="149"/>
      <c r="O150" s="149"/>
      <c r="P150" s="149"/>
      <c r="Q150" s="149"/>
      <c r="R150" s="149"/>
      <c r="S150" s="149"/>
      <c r="T150" s="149"/>
      <c r="U150" s="150"/>
      <c r="V150" s="150"/>
      <c r="W150" s="150"/>
      <c r="X150" s="150"/>
      <c r="Y150" s="150"/>
      <c r="Z150" s="149"/>
      <c r="AA150" s="149"/>
      <c r="AB150" s="149"/>
      <c r="AC150" s="149"/>
      <c r="AD150" s="149"/>
      <c r="AE150" s="149"/>
      <c r="AF150" s="215"/>
    </row>
    <row r="151" spans="1:32" ht="4.5" customHeight="1" x14ac:dyDescent="0.3">
      <c r="A151" s="145"/>
      <c r="B151" s="146"/>
      <c r="C151" s="147"/>
      <c r="D151" s="147"/>
      <c r="E151" s="148"/>
      <c r="F151" s="149"/>
      <c r="G151" s="149"/>
      <c r="H151" s="149"/>
      <c r="I151" s="149"/>
      <c r="J151" s="149"/>
      <c r="K151" s="149"/>
      <c r="L151" s="149"/>
      <c r="M151" s="149"/>
      <c r="N151" s="149"/>
      <c r="O151" s="149"/>
      <c r="P151" s="149"/>
      <c r="Q151" s="149"/>
      <c r="R151" s="149"/>
      <c r="S151" s="149"/>
      <c r="T151" s="149"/>
      <c r="U151" s="150"/>
      <c r="V151" s="150"/>
      <c r="W151" s="150"/>
      <c r="X151" s="150"/>
      <c r="Y151" s="150"/>
      <c r="Z151" s="149"/>
      <c r="AA151" s="149"/>
      <c r="AB151" s="149"/>
      <c r="AC151" s="149"/>
      <c r="AD151" s="149"/>
      <c r="AE151" s="149"/>
      <c r="AF151" s="215"/>
    </row>
    <row r="152" spans="1:32" ht="4.5" customHeight="1" x14ac:dyDescent="0.3">
      <c r="A152" s="145"/>
      <c r="B152" s="146"/>
      <c r="C152" s="147"/>
      <c r="D152" s="147"/>
      <c r="E152" s="148"/>
      <c r="F152" s="149"/>
      <c r="G152" s="149"/>
      <c r="H152" s="149"/>
      <c r="I152" s="149"/>
      <c r="J152" s="149"/>
      <c r="K152" s="149"/>
      <c r="L152" s="149"/>
      <c r="M152" s="149"/>
      <c r="N152" s="149"/>
      <c r="O152" s="149"/>
      <c r="P152" s="149"/>
      <c r="Q152" s="149"/>
      <c r="R152" s="149"/>
      <c r="S152" s="149"/>
      <c r="T152" s="149"/>
      <c r="U152" s="150"/>
      <c r="V152" s="150"/>
      <c r="W152" s="150"/>
      <c r="X152" s="150"/>
      <c r="Y152" s="150"/>
      <c r="Z152" s="149"/>
      <c r="AA152" s="149"/>
      <c r="AB152" s="149"/>
      <c r="AC152" s="149"/>
      <c r="AD152" s="149"/>
      <c r="AE152" s="149"/>
      <c r="AF152" s="215"/>
    </row>
    <row r="153" spans="1:32" ht="4.5" customHeight="1" x14ac:dyDescent="0.3">
      <c r="A153" s="145"/>
      <c r="B153" s="146"/>
      <c r="C153" s="147"/>
      <c r="D153" s="147"/>
      <c r="E153" s="148"/>
      <c r="F153" s="149"/>
      <c r="G153" s="149"/>
      <c r="H153" s="149"/>
      <c r="I153" s="149"/>
      <c r="J153" s="149"/>
      <c r="K153" s="149"/>
      <c r="L153" s="149"/>
      <c r="M153" s="149"/>
      <c r="N153" s="149"/>
      <c r="O153" s="149"/>
      <c r="P153" s="149"/>
      <c r="Q153" s="149"/>
      <c r="R153" s="149"/>
      <c r="S153" s="149"/>
      <c r="T153" s="149"/>
      <c r="U153" s="150"/>
      <c r="V153" s="150"/>
      <c r="W153" s="150"/>
      <c r="X153" s="150"/>
      <c r="Y153" s="150"/>
      <c r="Z153" s="149"/>
      <c r="AA153" s="149"/>
      <c r="AB153" s="149"/>
      <c r="AC153" s="149"/>
      <c r="AD153" s="149"/>
      <c r="AE153" s="149"/>
      <c r="AF153" s="215"/>
    </row>
    <row r="154" spans="1:32" ht="4.5" customHeight="1" x14ac:dyDescent="0.3">
      <c r="A154" s="145"/>
      <c r="B154" s="146"/>
      <c r="C154" s="147"/>
      <c r="D154" s="147"/>
      <c r="E154" s="148"/>
      <c r="F154" s="149"/>
      <c r="G154" s="149"/>
      <c r="H154" s="149"/>
      <c r="I154" s="149"/>
      <c r="J154" s="149"/>
      <c r="K154" s="149"/>
      <c r="L154" s="149"/>
      <c r="M154" s="149"/>
      <c r="N154" s="149"/>
      <c r="O154" s="149"/>
      <c r="P154" s="149"/>
      <c r="Q154" s="149"/>
      <c r="R154" s="149"/>
      <c r="S154" s="149"/>
      <c r="T154" s="149"/>
      <c r="U154" s="150"/>
      <c r="V154" s="150"/>
      <c r="W154" s="150"/>
      <c r="X154" s="150"/>
      <c r="Y154" s="150"/>
      <c r="Z154" s="149"/>
      <c r="AA154" s="149"/>
      <c r="AB154" s="149"/>
      <c r="AC154" s="149"/>
      <c r="AD154" s="149"/>
      <c r="AE154" s="149"/>
      <c r="AF154" s="215"/>
    </row>
    <row r="155" spans="1:32" ht="4.5" customHeight="1" x14ac:dyDescent="0.3">
      <c r="A155" s="145"/>
      <c r="B155" s="146"/>
      <c r="C155" s="147"/>
      <c r="D155" s="147"/>
      <c r="E155" s="148"/>
      <c r="F155" s="149"/>
      <c r="G155" s="149"/>
      <c r="H155" s="149"/>
      <c r="I155" s="149"/>
      <c r="J155" s="149"/>
      <c r="K155" s="149"/>
      <c r="L155" s="149"/>
      <c r="M155" s="149"/>
      <c r="N155" s="149"/>
      <c r="O155" s="149"/>
      <c r="P155" s="149"/>
      <c r="Q155" s="149"/>
      <c r="R155" s="149"/>
      <c r="S155" s="149"/>
      <c r="T155" s="149"/>
      <c r="U155" s="150"/>
      <c r="V155" s="150"/>
      <c r="W155" s="150"/>
      <c r="X155" s="150"/>
      <c r="Y155" s="150"/>
      <c r="Z155" s="149"/>
      <c r="AA155" s="149"/>
      <c r="AB155" s="149"/>
      <c r="AC155" s="149"/>
      <c r="AD155" s="149"/>
      <c r="AE155" s="149"/>
      <c r="AF155" s="215"/>
    </row>
    <row r="156" spans="1:32" ht="4.5" customHeight="1" x14ac:dyDescent="0.3">
      <c r="A156" s="145"/>
      <c r="B156" s="146"/>
      <c r="C156" s="147"/>
      <c r="D156" s="147"/>
      <c r="E156" s="148"/>
      <c r="F156" s="149"/>
      <c r="G156" s="149"/>
      <c r="H156" s="149"/>
      <c r="I156" s="149"/>
      <c r="J156" s="149"/>
      <c r="K156" s="149"/>
      <c r="L156" s="149"/>
      <c r="M156" s="149"/>
      <c r="N156" s="149"/>
      <c r="O156" s="149"/>
      <c r="P156" s="149"/>
      <c r="Q156" s="149"/>
      <c r="R156" s="149"/>
      <c r="S156" s="149"/>
      <c r="T156" s="149"/>
      <c r="U156" s="150"/>
      <c r="V156" s="150"/>
      <c r="W156" s="150"/>
      <c r="X156" s="150"/>
      <c r="Y156" s="150"/>
      <c r="Z156" s="149"/>
      <c r="AA156" s="149"/>
      <c r="AB156" s="149"/>
      <c r="AC156" s="149"/>
      <c r="AD156" s="149"/>
      <c r="AE156" s="149"/>
      <c r="AF156" s="215"/>
    </row>
    <row r="157" spans="1:32" ht="4.5" customHeight="1" x14ac:dyDescent="0.3">
      <c r="A157" s="145"/>
      <c r="B157" s="146"/>
      <c r="C157" s="147"/>
      <c r="D157" s="147"/>
      <c r="E157" s="148"/>
      <c r="F157" s="149"/>
      <c r="G157" s="149"/>
      <c r="H157" s="149"/>
      <c r="I157" s="149"/>
      <c r="J157" s="149"/>
      <c r="K157" s="149"/>
      <c r="L157" s="149"/>
      <c r="M157" s="149"/>
      <c r="N157" s="149"/>
      <c r="O157" s="149"/>
      <c r="P157" s="149"/>
      <c r="Q157" s="149"/>
      <c r="R157" s="149"/>
      <c r="S157" s="149"/>
      <c r="T157" s="149"/>
      <c r="U157" s="150"/>
      <c r="V157" s="150"/>
      <c r="W157" s="150"/>
      <c r="X157" s="150"/>
      <c r="Y157" s="150"/>
      <c r="Z157" s="149"/>
      <c r="AA157" s="149"/>
      <c r="AB157" s="149"/>
      <c r="AC157" s="149"/>
      <c r="AD157" s="149"/>
      <c r="AE157" s="149"/>
      <c r="AF157" s="215"/>
    </row>
    <row r="158" spans="1:32" ht="4.5" customHeight="1" x14ac:dyDescent="0.3">
      <c r="A158" s="145"/>
      <c r="B158" s="146"/>
      <c r="C158" s="147"/>
      <c r="D158" s="147"/>
      <c r="E158" s="148"/>
      <c r="F158" s="149"/>
      <c r="G158" s="149"/>
      <c r="H158" s="149"/>
      <c r="I158" s="149"/>
      <c r="J158" s="149"/>
      <c r="K158" s="149"/>
      <c r="L158" s="149"/>
      <c r="M158" s="149"/>
      <c r="N158" s="149"/>
      <c r="O158" s="149"/>
      <c r="P158" s="149"/>
      <c r="Q158" s="149"/>
      <c r="R158" s="149"/>
      <c r="S158" s="149"/>
      <c r="T158" s="149"/>
      <c r="U158" s="150"/>
      <c r="V158" s="150"/>
      <c r="W158" s="150"/>
      <c r="X158" s="150"/>
      <c r="Y158" s="150"/>
      <c r="Z158" s="149"/>
      <c r="AA158" s="149"/>
      <c r="AB158" s="149"/>
      <c r="AC158" s="149"/>
      <c r="AD158" s="149"/>
      <c r="AE158" s="149"/>
      <c r="AF158" s="215"/>
    </row>
    <row r="159" spans="1:32" ht="4.5" customHeight="1" x14ac:dyDescent="0.3">
      <c r="A159" s="145"/>
      <c r="B159" s="146"/>
      <c r="C159" s="147"/>
      <c r="D159" s="147"/>
      <c r="E159" s="148"/>
      <c r="F159" s="149"/>
      <c r="G159" s="149"/>
      <c r="H159" s="149"/>
      <c r="I159" s="149"/>
      <c r="J159" s="149"/>
      <c r="K159" s="149"/>
      <c r="L159" s="149"/>
      <c r="M159" s="149"/>
      <c r="N159" s="149"/>
      <c r="O159" s="149"/>
      <c r="P159" s="149"/>
      <c r="Q159" s="149"/>
      <c r="R159" s="149"/>
      <c r="S159" s="149"/>
      <c r="T159" s="149"/>
      <c r="U159" s="150"/>
      <c r="V159" s="150"/>
      <c r="W159" s="150"/>
      <c r="X159" s="150"/>
      <c r="Y159" s="150"/>
      <c r="Z159" s="149"/>
      <c r="AA159" s="149"/>
      <c r="AB159" s="149"/>
      <c r="AC159" s="149"/>
      <c r="AD159" s="149"/>
      <c r="AE159" s="149"/>
      <c r="AF159" s="215"/>
    </row>
    <row r="160" spans="1:32" ht="4.5" customHeight="1" x14ac:dyDescent="0.3">
      <c r="A160" s="145"/>
      <c r="B160" s="146"/>
      <c r="C160" s="147"/>
      <c r="D160" s="147"/>
      <c r="E160" s="148"/>
      <c r="F160" s="149"/>
      <c r="G160" s="149"/>
      <c r="H160" s="149"/>
      <c r="I160" s="149"/>
      <c r="J160" s="149"/>
      <c r="K160" s="149"/>
      <c r="L160" s="149"/>
      <c r="M160" s="149"/>
      <c r="N160" s="149"/>
      <c r="O160" s="149"/>
      <c r="P160" s="149"/>
      <c r="Q160" s="149"/>
      <c r="R160" s="149"/>
      <c r="S160" s="149"/>
      <c r="T160" s="149"/>
      <c r="U160" s="150"/>
      <c r="V160" s="150"/>
      <c r="W160" s="150"/>
      <c r="X160" s="150"/>
      <c r="Y160" s="150"/>
      <c r="Z160" s="149"/>
      <c r="AA160" s="149"/>
      <c r="AB160" s="149"/>
      <c r="AC160" s="149"/>
      <c r="AD160" s="149"/>
      <c r="AE160" s="149"/>
      <c r="AF160" s="215"/>
    </row>
    <row r="161" spans="1:32" ht="4.5" customHeight="1" x14ac:dyDescent="0.3">
      <c r="A161" s="145"/>
      <c r="B161" s="146"/>
      <c r="C161" s="147"/>
      <c r="D161" s="147"/>
      <c r="E161" s="148"/>
      <c r="F161" s="149"/>
      <c r="G161" s="149"/>
      <c r="H161" s="149"/>
      <c r="I161" s="149"/>
      <c r="J161" s="149"/>
      <c r="K161" s="149"/>
      <c r="L161" s="149"/>
      <c r="M161" s="149"/>
      <c r="N161" s="149"/>
      <c r="O161" s="149"/>
      <c r="P161" s="149"/>
      <c r="Q161" s="149"/>
      <c r="R161" s="149"/>
      <c r="S161" s="149"/>
      <c r="T161" s="149"/>
      <c r="U161" s="150"/>
      <c r="V161" s="150"/>
      <c r="W161" s="150"/>
      <c r="X161" s="150"/>
      <c r="Y161" s="150"/>
      <c r="Z161" s="149"/>
      <c r="AA161" s="149"/>
      <c r="AB161" s="149"/>
      <c r="AC161" s="149"/>
      <c r="AD161" s="149"/>
      <c r="AE161" s="149"/>
      <c r="AF161" s="215"/>
    </row>
    <row r="162" spans="1:32" ht="4.5" customHeight="1" x14ac:dyDescent="0.3">
      <c r="A162" s="145"/>
      <c r="B162" s="146"/>
      <c r="C162" s="147"/>
      <c r="D162" s="147"/>
      <c r="E162" s="148"/>
      <c r="F162" s="149" t="s">
        <v>98</v>
      </c>
      <c r="G162" s="149"/>
      <c r="H162" s="149"/>
      <c r="I162" s="149"/>
      <c r="J162" s="149"/>
      <c r="K162" s="149"/>
      <c r="L162" s="149"/>
      <c r="M162" s="149"/>
      <c r="N162" s="149"/>
      <c r="O162" s="149"/>
      <c r="P162" s="149"/>
      <c r="Q162" s="149"/>
      <c r="R162" s="149"/>
      <c r="S162" s="149"/>
      <c r="T162" s="149"/>
      <c r="U162" s="150"/>
      <c r="V162" s="150"/>
      <c r="W162" s="150"/>
      <c r="X162" s="150"/>
      <c r="Y162" s="150"/>
      <c r="Z162" s="149"/>
      <c r="AA162" s="149"/>
      <c r="AB162" s="149"/>
      <c r="AC162" s="149"/>
      <c r="AD162" s="149"/>
      <c r="AE162" s="149"/>
      <c r="AF162" s="215"/>
    </row>
    <row r="163" spans="1:32" ht="4.5" customHeight="1" x14ac:dyDescent="0.3">
      <c r="A163" s="145"/>
      <c r="B163" s="146"/>
      <c r="C163" s="147"/>
      <c r="D163" s="147"/>
      <c r="E163" s="148"/>
      <c r="F163" s="149"/>
      <c r="G163" s="149"/>
      <c r="H163" s="149"/>
      <c r="I163" s="149"/>
      <c r="J163" s="149"/>
      <c r="K163" s="149"/>
      <c r="L163" s="149"/>
      <c r="M163" s="149"/>
      <c r="N163" s="149"/>
      <c r="O163" s="149"/>
      <c r="P163" s="149"/>
      <c r="Q163" s="149"/>
      <c r="R163" s="149"/>
      <c r="S163" s="149"/>
      <c r="T163" s="149"/>
      <c r="U163" s="150"/>
      <c r="V163" s="150"/>
      <c r="W163" s="150"/>
      <c r="X163" s="150"/>
      <c r="Y163" s="150"/>
      <c r="Z163" s="149"/>
      <c r="AA163" s="149"/>
      <c r="AB163" s="149"/>
      <c r="AC163" s="149"/>
      <c r="AD163" s="149"/>
      <c r="AE163" s="149"/>
      <c r="AF163" s="215"/>
    </row>
    <row r="164" spans="1:32" ht="4.5" customHeight="1" x14ac:dyDescent="0.3">
      <c r="A164" s="145"/>
      <c r="B164" s="146"/>
      <c r="C164" s="147"/>
      <c r="D164" s="147"/>
      <c r="E164" s="148"/>
      <c r="F164" s="149"/>
      <c r="G164" s="149"/>
      <c r="H164" s="149"/>
      <c r="I164" s="149"/>
      <c r="J164" s="149"/>
      <c r="K164" s="149"/>
      <c r="L164" s="149"/>
      <c r="M164" s="149"/>
      <c r="N164" s="149"/>
      <c r="O164" s="149"/>
      <c r="P164" s="149"/>
      <c r="Q164" s="149"/>
      <c r="R164" s="149"/>
      <c r="S164" s="149"/>
      <c r="T164" s="149"/>
      <c r="U164" s="150"/>
      <c r="V164" s="150"/>
      <c r="W164" s="150"/>
      <c r="X164" s="150"/>
      <c r="Y164" s="150"/>
      <c r="Z164" s="149"/>
      <c r="AA164" s="149"/>
      <c r="AB164" s="149"/>
      <c r="AC164" s="149"/>
      <c r="AD164" s="149"/>
      <c r="AE164" s="149"/>
      <c r="AF164" s="215"/>
    </row>
    <row r="165" spans="1:32" ht="4.5" customHeight="1" x14ac:dyDescent="0.3">
      <c r="A165" s="145"/>
      <c r="B165" s="146"/>
      <c r="C165" s="147"/>
      <c r="D165" s="147"/>
      <c r="E165" s="148"/>
      <c r="F165" s="149"/>
      <c r="G165" s="149"/>
      <c r="H165" s="149"/>
      <c r="I165" s="149"/>
      <c r="J165" s="149"/>
      <c r="K165" s="149"/>
      <c r="L165" s="149"/>
      <c r="M165" s="149"/>
      <c r="N165" s="149"/>
      <c r="O165" s="149"/>
      <c r="P165" s="149"/>
      <c r="Q165" s="149"/>
      <c r="R165" s="149"/>
      <c r="S165" s="149"/>
      <c r="T165" s="149"/>
      <c r="U165" s="150"/>
      <c r="V165" s="150"/>
      <c r="W165" s="150"/>
      <c r="X165" s="150"/>
      <c r="Y165" s="150"/>
      <c r="Z165" s="149"/>
      <c r="AA165" s="149"/>
      <c r="AB165" s="149"/>
      <c r="AC165" s="149"/>
      <c r="AD165" s="149"/>
      <c r="AE165" s="149"/>
      <c r="AF165" s="215"/>
    </row>
    <row r="166" spans="1:32" ht="4.5" customHeight="1" x14ac:dyDescent="0.3">
      <c r="A166" s="145"/>
      <c r="B166" s="146"/>
      <c r="C166" s="147"/>
      <c r="D166" s="147"/>
      <c r="E166" s="148"/>
      <c r="F166" s="149"/>
      <c r="G166" s="149"/>
      <c r="H166" s="149"/>
      <c r="I166" s="149"/>
      <c r="J166" s="149"/>
      <c r="K166" s="149"/>
      <c r="L166" s="149"/>
      <c r="M166" s="149"/>
      <c r="N166" s="149"/>
      <c r="O166" s="149"/>
      <c r="P166" s="149"/>
      <c r="Q166" s="149"/>
      <c r="R166" s="149"/>
      <c r="S166" s="149"/>
      <c r="T166" s="149"/>
      <c r="U166" s="150"/>
      <c r="V166" s="150"/>
      <c r="W166" s="150"/>
      <c r="X166" s="150"/>
      <c r="Y166" s="150"/>
      <c r="Z166" s="149"/>
      <c r="AA166" s="149"/>
      <c r="AB166" s="149"/>
      <c r="AC166" s="149"/>
      <c r="AD166" s="149"/>
      <c r="AE166" s="149"/>
      <c r="AF166" s="215"/>
    </row>
    <row r="167" spans="1:32" ht="4.5" customHeight="1" x14ac:dyDescent="0.3">
      <c r="A167" s="145"/>
      <c r="B167" s="146"/>
      <c r="C167" s="147"/>
      <c r="D167" s="147"/>
      <c r="E167" s="148"/>
      <c r="F167" s="149"/>
      <c r="G167" s="149"/>
      <c r="H167" s="149"/>
      <c r="I167" s="149"/>
      <c r="J167" s="149"/>
      <c r="K167" s="149"/>
      <c r="L167" s="149"/>
      <c r="M167" s="149"/>
      <c r="N167" s="149"/>
      <c r="O167" s="149"/>
      <c r="P167" s="149"/>
      <c r="Q167" s="149"/>
      <c r="R167" s="149"/>
      <c r="S167" s="149"/>
      <c r="T167" s="149"/>
      <c r="U167" s="150"/>
      <c r="V167" s="150"/>
      <c r="W167" s="150"/>
      <c r="X167" s="150"/>
      <c r="Y167" s="150"/>
      <c r="Z167" s="149"/>
      <c r="AA167" s="149"/>
      <c r="AB167" s="149"/>
      <c r="AC167" s="149"/>
      <c r="AD167" s="149"/>
      <c r="AE167" s="149"/>
      <c r="AF167" s="215"/>
    </row>
    <row r="168" spans="1:32" ht="4.5" customHeight="1" x14ac:dyDescent="0.3">
      <c r="A168" s="145"/>
      <c r="B168" s="146"/>
      <c r="C168" s="147"/>
      <c r="D168" s="147"/>
      <c r="E168" s="148"/>
      <c r="F168" s="149"/>
      <c r="G168" s="149"/>
      <c r="H168" s="149"/>
      <c r="I168" s="149"/>
      <c r="J168" s="149"/>
      <c r="K168" s="149"/>
      <c r="L168" s="149"/>
      <c r="M168" s="149"/>
      <c r="N168" s="149"/>
      <c r="O168" s="149"/>
      <c r="P168" s="149"/>
      <c r="Q168" s="149"/>
      <c r="R168" s="149"/>
      <c r="S168" s="149"/>
      <c r="T168" s="149"/>
      <c r="U168" s="150"/>
      <c r="V168" s="150"/>
      <c r="W168" s="150"/>
      <c r="X168" s="150"/>
      <c r="Y168" s="150"/>
      <c r="Z168" s="149"/>
      <c r="AA168" s="149"/>
      <c r="AB168" s="149"/>
      <c r="AC168" s="149"/>
      <c r="AD168" s="149"/>
      <c r="AE168" s="149"/>
      <c r="AF168" s="215"/>
    </row>
    <row r="169" spans="1:32" ht="4.5" customHeight="1" x14ac:dyDescent="0.3">
      <c r="A169" s="145"/>
      <c r="B169" s="146"/>
      <c r="C169" s="147"/>
      <c r="D169" s="147"/>
      <c r="E169" s="148"/>
      <c r="F169" s="149"/>
      <c r="G169" s="149"/>
      <c r="H169" s="149"/>
      <c r="I169" s="149"/>
      <c r="J169" s="149"/>
      <c r="K169" s="149"/>
      <c r="L169" s="149"/>
      <c r="M169" s="149"/>
      <c r="N169" s="149"/>
      <c r="O169" s="149"/>
      <c r="P169" s="149"/>
      <c r="Q169" s="149"/>
      <c r="R169" s="149"/>
      <c r="S169" s="149"/>
      <c r="T169" s="149"/>
      <c r="U169" s="150"/>
      <c r="V169" s="150"/>
      <c r="W169" s="150"/>
      <c r="X169" s="150"/>
      <c r="Y169" s="150"/>
      <c r="Z169" s="149"/>
      <c r="AA169" s="149"/>
      <c r="AB169" s="149"/>
      <c r="AC169" s="149"/>
      <c r="AD169" s="149"/>
      <c r="AE169" s="149"/>
      <c r="AF169" s="215"/>
    </row>
    <row r="170" spans="1:32" ht="4.5" customHeight="1" x14ac:dyDescent="0.3">
      <c r="A170" s="145"/>
      <c r="B170" s="146"/>
      <c r="C170" s="147"/>
      <c r="D170" s="147"/>
      <c r="E170" s="148"/>
      <c r="F170" s="149"/>
      <c r="G170" s="149"/>
      <c r="H170" s="149"/>
      <c r="I170" s="149"/>
      <c r="J170" s="149"/>
      <c r="K170" s="149"/>
      <c r="L170" s="149"/>
      <c r="M170" s="149"/>
      <c r="N170" s="149"/>
      <c r="O170" s="149"/>
      <c r="P170" s="149"/>
      <c r="Q170" s="149"/>
      <c r="R170" s="149"/>
      <c r="S170" s="149"/>
      <c r="T170" s="149"/>
      <c r="U170" s="150"/>
      <c r="V170" s="150"/>
      <c r="W170" s="150"/>
      <c r="X170" s="150"/>
      <c r="Y170" s="150"/>
      <c r="Z170" s="149"/>
      <c r="AA170" s="149"/>
      <c r="AB170" s="149"/>
      <c r="AC170" s="149"/>
      <c r="AD170" s="149"/>
      <c r="AE170" s="149"/>
      <c r="AF170" s="215"/>
    </row>
    <row r="171" spans="1:32" ht="4.5" customHeight="1" x14ac:dyDescent="0.3">
      <c r="A171" s="145"/>
      <c r="B171" s="146"/>
      <c r="C171" s="147"/>
      <c r="D171" s="147"/>
      <c r="E171" s="148"/>
      <c r="F171" s="149"/>
      <c r="G171" s="149"/>
      <c r="H171" s="149"/>
      <c r="I171" s="149"/>
      <c r="J171" s="149"/>
      <c r="K171" s="149"/>
      <c r="L171" s="149"/>
      <c r="M171" s="149"/>
      <c r="N171" s="149"/>
      <c r="O171" s="149"/>
      <c r="P171" s="149"/>
      <c r="Q171" s="149"/>
      <c r="R171" s="149"/>
      <c r="S171" s="149"/>
      <c r="T171" s="149"/>
      <c r="U171" s="150"/>
      <c r="V171" s="150"/>
      <c r="W171" s="150"/>
      <c r="X171" s="150"/>
      <c r="Y171" s="150"/>
      <c r="Z171" s="149"/>
      <c r="AA171" s="149"/>
      <c r="AB171" s="149"/>
      <c r="AC171" s="149"/>
      <c r="AD171" s="149"/>
      <c r="AE171" s="149"/>
      <c r="AF171" s="215"/>
    </row>
    <row r="172" spans="1:32" ht="4.5" customHeight="1" x14ac:dyDescent="0.3">
      <c r="A172" s="145"/>
      <c r="B172" s="146"/>
      <c r="C172" s="147"/>
      <c r="D172" s="147"/>
      <c r="E172" s="148"/>
      <c r="F172" s="149"/>
      <c r="G172" s="149"/>
      <c r="H172" s="149"/>
      <c r="I172" s="149"/>
      <c r="J172" s="149"/>
      <c r="K172" s="149"/>
      <c r="L172" s="149"/>
      <c r="M172" s="149"/>
      <c r="N172" s="149"/>
      <c r="O172" s="149"/>
      <c r="P172" s="149"/>
      <c r="Q172" s="149"/>
      <c r="R172" s="149"/>
      <c r="S172" s="149"/>
      <c r="T172" s="149"/>
      <c r="U172" s="150"/>
      <c r="V172" s="150"/>
      <c r="W172" s="150"/>
      <c r="X172" s="150"/>
      <c r="Y172" s="150"/>
      <c r="Z172" s="149"/>
      <c r="AA172" s="149"/>
      <c r="AB172" s="149"/>
      <c r="AC172" s="149"/>
      <c r="AD172" s="149"/>
      <c r="AE172" s="149"/>
      <c r="AF172" s="215"/>
    </row>
    <row r="173" spans="1:32" ht="4.5" customHeight="1" x14ac:dyDescent="0.3">
      <c r="A173" s="145"/>
      <c r="B173" s="146"/>
      <c r="C173" s="147"/>
      <c r="D173" s="147"/>
      <c r="E173" s="148"/>
      <c r="F173" s="149"/>
      <c r="G173" s="149"/>
      <c r="H173" s="149"/>
      <c r="I173" s="149"/>
      <c r="J173" s="149"/>
      <c r="K173" s="149"/>
      <c r="L173" s="149"/>
      <c r="M173" s="149"/>
      <c r="N173" s="149"/>
      <c r="O173" s="149"/>
      <c r="P173" s="149"/>
      <c r="Q173" s="149"/>
      <c r="R173" s="149"/>
      <c r="S173" s="149"/>
      <c r="T173" s="149"/>
      <c r="U173" s="150"/>
      <c r="V173" s="150"/>
      <c r="W173" s="150"/>
      <c r="X173" s="150"/>
      <c r="Y173" s="150"/>
      <c r="Z173" s="149"/>
      <c r="AA173" s="149"/>
      <c r="AB173" s="149"/>
      <c r="AC173" s="149"/>
      <c r="AD173" s="149"/>
      <c r="AE173" s="149"/>
      <c r="AF173" s="215"/>
    </row>
    <row r="174" spans="1:32" ht="4.5" customHeight="1" x14ac:dyDescent="0.3">
      <c r="A174" s="145"/>
      <c r="B174" s="146"/>
      <c r="C174" s="147"/>
      <c r="D174" s="147"/>
      <c r="E174" s="148"/>
      <c r="F174" s="149"/>
      <c r="G174" s="149"/>
      <c r="H174" s="149"/>
      <c r="I174" s="149"/>
      <c r="J174" s="149"/>
      <c r="K174" s="149"/>
      <c r="L174" s="149"/>
      <c r="M174" s="149"/>
      <c r="N174" s="149"/>
      <c r="O174" s="149"/>
      <c r="P174" s="149"/>
      <c r="Q174" s="149"/>
      <c r="R174" s="149"/>
      <c r="S174" s="149"/>
      <c r="T174" s="149"/>
      <c r="U174" s="150"/>
      <c r="V174" s="150"/>
      <c r="W174" s="150"/>
      <c r="X174" s="150"/>
      <c r="Y174" s="150"/>
      <c r="Z174" s="149"/>
      <c r="AA174" s="149"/>
      <c r="AB174" s="149"/>
      <c r="AC174" s="149"/>
      <c r="AD174" s="149"/>
      <c r="AE174" s="149"/>
      <c r="AF174" s="215"/>
    </row>
    <row r="175" spans="1:32" ht="4.5" customHeight="1" x14ac:dyDescent="0.3">
      <c r="A175" s="145"/>
      <c r="B175" s="146"/>
      <c r="C175" s="147"/>
      <c r="D175" s="147"/>
      <c r="E175" s="148"/>
      <c r="F175" s="149"/>
      <c r="G175" s="149"/>
      <c r="H175" s="149"/>
      <c r="I175" s="149"/>
      <c r="J175" s="149"/>
      <c r="K175" s="149"/>
      <c r="L175" s="149"/>
      <c r="M175" s="149"/>
      <c r="N175" s="149"/>
      <c r="O175" s="149"/>
      <c r="P175" s="149"/>
      <c r="Q175" s="149"/>
      <c r="R175" s="149"/>
      <c r="S175" s="149"/>
      <c r="T175" s="149"/>
      <c r="U175" s="150"/>
      <c r="V175" s="150"/>
      <c r="W175" s="150"/>
      <c r="X175" s="150"/>
      <c r="Y175" s="150"/>
      <c r="Z175" s="149"/>
      <c r="AA175" s="149"/>
      <c r="AB175" s="149"/>
      <c r="AC175" s="149"/>
      <c r="AD175" s="149"/>
      <c r="AE175" s="149"/>
      <c r="AF175" s="215"/>
    </row>
    <row r="176" spans="1:32" ht="4.5" customHeight="1" x14ac:dyDescent="0.3">
      <c r="A176" s="145"/>
      <c r="B176" s="146"/>
      <c r="C176" s="147"/>
      <c r="D176" s="147"/>
      <c r="E176" s="148"/>
      <c r="F176" s="149"/>
      <c r="G176" s="149"/>
      <c r="H176" s="149"/>
      <c r="I176" s="149"/>
      <c r="J176" s="149"/>
      <c r="K176" s="149"/>
      <c r="L176" s="149"/>
      <c r="M176" s="149"/>
      <c r="N176" s="149"/>
      <c r="O176" s="149"/>
      <c r="P176" s="149"/>
      <c r="Q176" s="149"/>
      <c r="R176" s="149"/>
      <c r="S176" s="149"/>
      <c r="T176" s="149"/>
      <c r="U176" s="150"/>
      <c r="V176" s="150"/>
      <c r="W176" s="150"/>
      <c r="X176" s="150"/>
      <c r="Y176" s="150"/>
      <c r="Z176" s="149"/>
      <c r="AA176" s="149"/>
      <c r="AB176" s="149"/>
      <c r="AC176" s="149"/>
      <c r="AD176" s="149"/>
      <c r="AE176" s="149"/>
      <c r="AF176" s="215"/>
    </row>
    <row r="177" spans="1:32" ht="4.5" customHeight="1" x14ac:dyDescent="0.3">
      <c r="A177" s="145"/>
      <c r="B177" s="146"/>
      <c r="C177" s="147"/>
      <c r="D177" s="147"/>
      <c r="E177" s="148"/>
      <c r="F177" s="149"/>
      <c r="G177" s="149"/>
      <c r="H177" s="149"/>
      <c r="I177" s="149"/>
      <c r="J177" s="149"/>
      <c r="K177" s="149"/>
      <c r="L177" s="149"/>
      <c r="M177" s="149"/>
      <c r="N177" s="149"/>
      <c r="O177" s="149"/>
      <c r="P177" s="149"/>
      <c r="Q177" s="149"/>
      <c r="R177" s="149"/>
      <c r="S177" s="149"/>
      <c r="T177" s="149"/>
      <c r="U177" s="150"/>
      <c r="V177" s="150"/>
      <c r="W177" s="150"/>
      <c r="X177" s="150"/>
      <c r="Y177" s="150"/>
      <c r="Z177" s="149"/>
      <c r="AA177" s="149"/>
      <c r="AB177" s="149"/>
      <c r="AC177" s="149"/>
      <c r="AD177" s="149"/>
      <c r="AE177" s="149"/>
      <c r="AF177" s="215"/>
    </row>
    <row r="178" spans="1:32" ht="4.5" customHeight="1" x14ac:dyDescent="0.3">
      <c r="A178" s="145"/>
      <c r="B178" s="146"/>
      <c r="C178" s="147"/>
      <c r="D178" s="147"/>
      <c r="E178" s="148"/>
      <c r="F178" s="149"/>
      <c r="G178" s="149"/>
      <c r="H178" s="149"/>
      <c r="I178" s="149"/>
      <c r="J178" s="149"/>
      <c r="K178" s="149"/>
      <c r="L178" s="149"/>
      <c r="M178" s="149"/>
      <c r="N178" s="149"/>
      <c r="O178" s="149"/>
      <c r="P178" s="149"/>
      <c r="Q178" s="149"/>
      <c r="R178" s="149"/>
      <c r="S178" s="149"/>
      <c r="T178" s="149"/>
      <c r="U178" s="150"/>
      <c r="V178" s="150"/>
      <c r="W178" s="150"/>
      <c r="X178" s="150"/>
      <c r="Y178" s="150"/>
      <c r="Z178" s="149"/>
      <c r="AA178" s="149"/>
      <c r="AB178" s="149"/>
      <c r="AC178" s="149"/>
      <c r="AD178" s="149"/>
      <c r="AE178" s="149"/>
      <c r="AF178" s="215"/>
    </row>
    <row r="179" spans="1:32" ht="4.5" customHeight="1" x14ac:dyDescent="0.3">
      <c r="A179" s="145"/>
      <c r="B179" s="146"/>
      <c r="C179" s="147"/>
      <c r="D179" s="147"/>
      <c r="E179" s="148"/>
      <c r="F179" s="149"/>
      <c r="G179" s="149"/>
      <c r="H179" s="149"/>
      <c r="I179" s="149"/>
      <c r="J179" s="149"/>
      <c r="K179" s="149"/>
      <c r="L179" s="149"/>
      <c r="M179" s="149"/>
      <c r="N179" s="149"/>
      <c r="O179" s="149"/>
      <c r="P179" s="149"/>
      <c r="Q179" s="149"/>
      <c r="R179" s="149"/>
      <c r="S179" s="149"/>
      <c r="T179" s="149"/>
      <c r="U179" s="150"/>
      <c r="V179" s="150"/>
      <c r="W179" s="150"/>
      <c r="X179" s="150"/>
      <c r="Y179" s="150"/>
      <c r="Z179" s="149"/>
      <c r="AA179" s="149"/>
      <c r="AB179" s="149"/>
      <c r="AC179" s="149"/>
      <c r="AD179" s="149"/>
      <c r="AE179" s="149"/>
      <c r="AF179" s="215"/>
    </row>
    <row r="180" spans="1:32" ht="4.5" customHeight="1" x14ac:dyDescent="0.3">
      <c r="A180" s="145"/>
      <c r="B180" s="146"/>
      <c r="C180" s="147"/>
      <c r="D180" s="147"/>
      <c r="E180" s="148"/>
      <c r="F180" s="149"/>
      <c r="G180" s="149"/>
      <c r="H180" s="149"/>
      <c r="I180" s="149"/>
      <c r="J180" s="149"/>
      <c r="K180" s="149"/>
      <c r="L180" s="149"/>
      <c r="M180" s="149"/>
      <c r="N180" s="149"/>
      <c r="O180" s="149"/>
      <c r="P180" s="149"/>
      <c r="Q180" s="149"/>
      <c r="R180" s="149"/>
      <c r="S180" s="149"/>
      <c r="T180" s="149"/>
      <c r="U180" s="150"/>
      <c r="V180" s="150"/>
      <c r="W180" s="150"/>
      <c r="X180" s="150"/>
      <c r="Y180" s="150"/>
      <c r="Z180" s="149"/>
      <c r="AA180" s="149"/>
      <c r="AB180" s="149"/>
      <c r="AC180" s="149"/>
      <c r="AD180" s="149"/>
      <c r="AE180" s="149"/>
      <c r="AF180" s="215"/>
    </row>
    <row r="181" spans="1:32" ht="4.5" customHeight="1" x14ac:dyDescent="0.3">
      <c r="A181" s="145"/>
      <c r="B181" s="146"/>
      <c r="C181" s="147"/>
      <c r="D181" s="147"/>
      <c r="E181" s="148"/>
      <c r="F181" s="149"/>
      <c r="G181" s="149"/>
      <c r="H181" s="149"/>
      <c r="I181" s="149"/>
      <c r="J181" s="149"/>
      <c r="K181" s="149"/>
      <c r="L181" s="149"/>
      <c r="M181" s="149"/>
      <c r="N181" s="149"/>
      <c r="O181" s="149"/>
      <c r="P181" s="149"/>
      <c r="Q181" s="149"/>
      <c r="R181" s="149"/>
      <c r="S181" s="149"/>
      <c r="T181" s="149"/>
      <c r="U181" s="150"/>
      <c r="V181" s="150"/>
      <c r="W181" s="150"/>
      <c r="X181" s="150"/>
      <c r="Y181" s="150"/>
      <c r="Z181" s="149"/>
      <c r="AA181" s="149"/>
      <c r="AB181" s="149"/>
      <c r="AC181" s="149"/>
      <c r="AD181" s="149"/>
      <c r="AE181" s="149"/>
      <c r="AF181" s="215"/>
    </row>
    <row r="182" spans="1:32" ht="4.5" customHeight="1" x14ac:dyDescent="0.3">
      <c r="A182" s="145"/>
      <c r="B182" s="146"/>
      <c r="C182" s="147"/>
      <c r="D182" s="147"/>
      <c r="E182" s="148"/>
      <c r="F182" s="149"/>
      <c r="G182" s="149"/>
      <c r="H182" s="149"/>
      <c r="I182" s="149"/>
      <c r="J182" s="149"/>
      <c r="K182" s="149"/>
      <c r="L182" s="149"/>
      <c r="M182" s="149"/>
      <c r="N182" s="149"/>
      <c r="O182" s="149"/>
      <c r="P182" s="149"/>
      <c r="Q182" s="149"/>
      <c r="R182" s="149"/>
      <c r="S182" s="149"/>
      <c r="T182" s="149"/>
      <c r="U182" s="150"/>
      <c r="V182" s="150"/>
      <c r="W182" s="150"/>
      <c r="X182" s="150"/>
      <c r="Y182" s="150"/>
      <c r="Z182" s="149"/>
      <c r="AA182" s="149"/>
      <c r="AB182" s="149"/>
      <c r="AC182" s="149"/>
      <c r="AD182" s="149"/>
      <c r="AE182" s="149"/>
      <c r="AF182" s="215"/>
    </row>
    <row r="183" spans="1:32" ht="4.5" customHeight="1" x14ac:dyDescent="0.3">
      <c r="A183" s="145"/>
      <c r="B183" s="146"/>
      <c r="C183" s="147"/>
      <c r="D183" s="147"/>
      <c r="E183" s="148"/>
      <c r="F183" s="149"/>
      <c r="G183" s="149"/>
      <c r="H183" s="149"/>
      <c r="I183" s="149"/>
      <c r="J183" s="149"/>
      <c r="K183" s="149"/>
      <c r="L183" s="149"/>
      <c r="M183" s="149"/>
      <c r="N183" s="149"/>
      <c r="O183" s="149"/>
      <c r="P183" s="149"/>
      <c r="Q183" s="149"/>
      <c r="R183" s="149"/>
      <c r="S183" s="149"/>
      <c r="T183" s="149"/>
      <c r="U183" s="150"/>
      <c r="V183" s="150"/>
      <c r="W183" s="150"/>
      <c r="X183" s="150"/>
      <c r="Y183" s="150"/>
      <c r="Z183" s="149"/>
      <c r="AA183" s="149"/>
      <c r="AB183" s="149"/>
      <c r="AC183" s="149"/>
      <c r="AD183" s="149"/>
      <c r="AE183" s="149"/>
      <c r="AF183" s="215"/>
    </row>
    <row r="184" spans="1:32" ht="4.5" customHeight="1" x14ac:dyDescent="0.3">
      <c r="A184" s="145"/>
      <c r="B184" s="146"/>
      <c r="C184" s="147"/>
      <c r="D184" s="147"/>
      <c r="E184" s="148"/>
      <c r="F184" s="149"/>
      <c r="G184" s="149"/>
      <c r="H184" s="149"/>
      <c r="I184" s="149"/>
      <c r="J184" s="149"/>
      <c r="K184" s="149"/>
      <c r="L184" s="149"/>
      <c r="M184" s="149"/>
      <c r="N184" s="149"/>
      <c r="O184" s="149"/>
      <c r="P184" s="149"/>
      <c r="Q184" s="149"/>
      <c r="R184" s="149"/>
      <c r="S184" s="149"/>
      <c r="T184" s="149"/>
      <c r="U184" s="150"/>
      <c r="V184" s="150"/>
      <c r="W184" s="150"/>
      <c r="X184" s="150"/>
      <c r="Y184" s="150"/>
      <c r="Z184" s="149"/>
      <c r="AA184" s="149"/>
      <c r="AB184" s="149"/>
      <c r="AC184" s="149"/>
      <c r="AD184" s="149"/>
      <c r="AE184" s="149"/>
      <c r="AF184" s="215"/>
    </row>
    <row r="185" spans="1:32" ht="4.5" customHeight="1" x14ac:dyDescent="0.3">
      <c r="A185" s="145"/>
      <c r="B185" s="146"/>
      <c r="C185" s="147"/>
      <c r="D185" s="147"/>
      <c r="E185" s="148"/>
      <c r="F185" s="149"/>
      <c r="G185" s="149"/>
      <c r="H185" s="149"/>
      <c r="I185" s="149"/>
      <c r="J185" s="149"/>
      <c r="K185" s="149"/>
      <c r="L185" s="149"/>
      <c r="M185" s="149"/>
      <c r="N185" s="149"/>
      <c r="O185" s="149"/>
      <c r="P185" s="149"/>
      <c r="Q185" s="149"/>
      <c r="R185" s="149"/>
      <c r="S185" s="149"/>
      <c r="T185" s="149"/>
      <c r="U185" s="150"/>
      <c r="V185" s="150"/>
      <c r="W185" s="150"/>
      <c r="X185" s="150"/>
      <c r="Y185" s="150"/>
      <c r="Z185" s="149"/>
      <c r="AA185" s="149"/>
      <c r="AB185" s="149"/>
      <c r="AC185" s="149"/>
      <c r="AD185" s="149"/>
      <c r="AE185" s="149"/>
      <c r="AF185" s="215"/>
    </row>
    <row r="186" spans="1:32" ht="4.5" customHeight="1" x14ac:dyDescent="0.3">
      <c r="A186" s="145"/>
      <c r="B186" s="146"/>
      <c r="C186" s="147"/>
      <c r="D186" s="147"/>
      <c r="E186" s="148"/>
      <c r="F186" s="149"/>
      <c r="G186" s="149"/>
      <c r="H186" s="149"/>
      <c r="I186" s="149"/>
      <c r="J186" s="149"/>
      <c r="K186" s="149"/>
      <c r="L186" s="149"/>
      <c r="M186" s="149"/>
      <c r="N186" s="149"/>
      <c r="O186" s="149"/>
      <c r="P186" s="149"/>
      <c r="Q186" s="149"/>
      <c r="R186" s="149"/>
      <c r="S186" s="149"/>
      <c r="T186" s="149"/>
      <c r="U186" s="150"/>
      <c r="V186" s="150"/>
      <c r="W186" s="150"/>
      <c r="X186" s="150"/>
      <c r="Y186" s="150"/>
      <c r="Z186" s="149"/>
      <c r="AA186" s="149"/>
      <c r="AB186" s="149"/>
      <c r="AC186" s="149"/>
      <c r="AD186" s="149"/>
      <c r="AE186" s="149"/>
      <c r="AF186" s="215"/>
    </row>
    <row r="187" spans="1:32" ht="4.5" customHeight="1" x14ac:dyDescent="0.3">
      <c r="A187" s="145"/>
      <c r="B187" s="146"/>
      <c r="C187" s="147"/>
      <c r="D187" s="147"/>
      <c r="E187" s="148"/>
      <c r="F187" s="149"/>
      <c r="G187" s="149"/>
      <c r="H187" s="149"/>
      <c r="I187" s="149"/>
      <c r="J187" s="149"/>
      <c r="K187" s="149"/>
      <c r="L187" s="149"/>
      <c r="M187" s="149"/>
      <c r="N187" s="149"/>
      <c r="O187" s="149"/>
      <c r="P187" s="149"/>
      <c r="Q187" s="149"/>
      <c r="R187" s="149"/>
      <c r="S187" s="149"/>
      <c r="T187" s="149"/>
      <c r="U187" s="150"/>
      <c r="V187" s="150"/>
      <c r="W187" s="150"/>
      <c r="X187" s="150"/>
      <c r="Y187" s="150"/>
      <c r="Z187" s="149"/>
      <c r="AA187" s="149"/>
      <c r="AB187" s="149"/>
      <c r="AC187" s="149"/>
      <c r="AD187" s="149"/>
      <c r="AE187" s="149"/>
      <c r="AF187" s="215"/>
    </row>
    <row r="188" spans="1:32" ht="4.5" customHeight="1" x14ac:dyDescent="0.3">
      <c r="A188" s="145"/>
      <c r="B188" s="146"/>
      <c r="C188" s="147"/>
      <c r="D188" s="147"/>
      <c r="E188" s="148"/>
      <c r="F188" s="149"/>
      <c r="G188" s="149"/>
      <c r="H188" s="149"/>
      <c r="I188" s="149"/>
      <c r="J188" s="149"/>
      <c r="K188" s="149"/>
      <c r="L188" s="149"/>
      <c r="M188" s="149"/>
      <c r="N188" s="149"/>
      <c r="O188" s="149"/>
      <c r="P188" s="149"/>
      <c r="Q188" s="149"/>
      <c r="R188" s="149"/>
      <c r="S188" s="149"/>
      <c r="T188" s="149"/>
      <c r="U188" s="150"/>
      <c r="V188" s="150"/>
      <c r="W188" s="150"/>
      <c r="X188" s="150"/>
      <c r="Y188" s="150"/>
      <c r="Z188" s="149"/>
      <c r="AA188" s="149"/>
      <c r="AB188" s="149"/>
      <c r="AC188" s="149"/>
      <c r="AD188" s="149"/>
      <c r="AE188" s="149"/>
      <c r="AF188" s="215"/>
    </row>
    <row r="189" spans="1:32" ht="4.5" customHeight="1" x14ac:dyDescent="0.3">
      <c r="A189" s="145"/>
      <c r="B189" s="146"/>
      <c r="C189" s="147"/>
      <c r="D189" s="147"/>
      <c r="E189" s="148"/>
      <c r="F189" s="149"/>
      <c r="G189" s="149"/>
      <c r="H189" s="149"/>
      <c r="I189" s="149"/>
      <c r="J189" s="149"/>
      <c r="K189" s="149"/>
      <c r="L189" s="149"/>
      <c r="M189" s="149"/>
      <c r="N189" s="149"/>
      <c r="O189" s="149"/>
      <c r="P189" s="149"/>
      <c r="Q189" s="149"/>
      <c r="R189" s="149"/>
      <c r="S189" s="149"/>
      <c r="T189" s="149"/>
      <c r="U189" s="150"/>
      <c r="V189" s="150"/>
      <c r="W189" s="150"/>
      <c r="X189" s="150"/>
      <c r="Y189" s="150"/>
      <c r="Z189" s="149"/>
      <c r="AA189" s="149"/>
      <c r="AB189" s="149"/>
      <c r="AC189" s="149"/>
      <c r="AD189" s="149"/>
      <c r="AE189" s="149"/>
      <c r="AF189" s="215"/>
    </row>
    <row r="190" spans="1:32" ht="4.5" customHeight="1" x14ac:dyDescent="0.3">
      <c r="A190" s="145"/>
      <c r="B190" s="146"/>
      <c r="C190" s="147"/>
      <c r="D190" s="147"/>
      <c r="E190" s="148"/>
      <c r="F190" s="149"/>
      <c r="G190" s="149"/>
      <c r="H190" s="149"/>
      <c r="I190" s="149"/>
      <c r="J190" s="149"/>
      <c r="K190" s="149"/>
      <c r="L190" s="149"/>
      <c r="M190" s="149"/>
      <c r="N190" s="149"/>
      <c r="O190" s="149"/>
      <c r="P190" s="149"/>
      <c r="Q190" s="149"/>
      <c r="R190" s="149"/>
      <c r="S190" s="149"/>
      <c r="T190" s="149"/>
      <c r="U190" s="150"/>
      <c r="V190" s="150"/>
      <c r="W190" s="150"/>
      <c r="X190" s="150"/>
      <c r="Y190" s="150"/>
      <c r="Z190" s="149"/>
      <c r="AA190" s="149"/>
      <c r="AB190" s="149"/>
      <c r="AC190" s="149"/>
      <c r="AD190" s="149"/>
      <c r="AE190" s="149"/>
      <c r="AF190" s="215"/>
    </row>
    <row r="191" spans="1:32" ht="4.5" customHeight="1" x14ac:dyDescent="0.3">
      <c r="A191" s="145"/>
      <c r="B191" s="146"/>
      <c r="C191" s="147"/>
      <c r="D191" s="147"/>
      <c r="E191" s="148"/>
      <c r="F191" s="149"/>
      <c r="G191" s="149"/>
      <c r="H191" s="149"/>
      <c r="I191" s="149"/>
      <c r="J191" s="149"/>
      <c r="K191" s="149"/>
      <c r="L191" s="149"/>
      <c r="M191" s="149"/>
      <c r="N191" s="149"/>
      <c r="O191" s="149"/>
      <c r="P191" s="149"/>
      <c r="Q191" s="149"/>
      <c r="R191" s="149"/>
      <c r="S191" s="149"/>
      <c r="T191" s="149"/>
      <c r="U191" s="150"/>
      <c r="V191" s="150"/>
      <c r="W191" s="150"/>
      <c r="X191" s="150"/>
      <c r="Y191" s="150"/>
      <c r="Z191" s="149"/>
      <c r="AA191" s="149"/>
      <c r="AB191" s="149"/>
      <c r="AC191" s="149"/>
      <c r="AD191" s="149"/>
      <c r="AE191" s="149"/>
      <c r="AF191" s="215"/>
    </row>
    <row r="192" spans="1:32" ht="4.5" customHeight="1" x14ac:dyDescent="0.3">
      <c r="A192" s="145"/>
      <c r="B192" s="146"/>
      <c r="C192" s="147"/>
      <c r="D192" s="147"/>
      <c r="E192" s="148"/>
      <c r="F192" s="149"/>
      <c r="G192" s="149"/>
      <c r="H192" s="149"/>
      <c r="I192" s="149"/>
      <c r="J192" s="149"/>
      <c r="K192" s="149"/>
      <c r="L192" s="149"/>
      <c r="M192" s="149"/>
      <c r="N192" s="149"/>
      <c r="O192" s="149"/>
      <c r="P192" s="149"/>
      <c r="Q192" s="149"/>
      <c r="R192" s="149"/>
      <c r="S192" s="149"/>
      <c r="T192" s="149"/>
      <c r="U192" s="150"/>
      <c r="V192" s="150"/>
      <c r="W192" s="150"/>
      <c r="X192" s="150"/>
      <c r="Y192" s="150"/>
      <c r="Z192" s="149"/>
      <c r="AA192" s="149"/>
      <c r="AB192" s="149"/>
      <c r="AC192" s="149"/>
      <c r="AD192" s="149"/>
      <c r="AE192" s="149"/>
      <c r="AF192" s="215"/>
    </row>
    <row r="193" spans="1:32" ht="4.5" customHeight="1" x14ac:dyDescent="0.3">
      <c r="A193" s="145"/>
      <c r="B193" s="146"/>
      <c r="C193" s="147"/>
      <c r="D193" s="147"/>
      <c r="E193" s="148"/>
      <c r="F193" s="149"/>
      <c r="G193" s="149"/>
      <c r="H193" s="149"/>
      <c r="I193" s="149"/>
      <c r="J193" s="149"/>
      <c r="K193" s="149"/>
      <c r="L193" s="149"/>
      <c r="M193" s="149"/>
      <c r="N193" s="149"/>
      <c r="O193" s="149"/>
      <c r="P193" s="149"/>
      <c r="Q193" s="149"/>
      <c r="R193" s="149"/>
      <c r="S193" s="149"/>
      <c r="T193" s="149"/>
      <c r="U193" s="150"/>
      <c r="V193" s="150"/>
      <c r="W193" s="150"/>
      <c r="X193" s="150"/>
      <c r="Y193" s="150"/>
      <c r="Z193" s="149"/>
      <c r="AA193" s="149"/>
      <c r="AB193" s="149"/>
      <c r="AC193" s="149"/>
      <c r="AD193" s="149"/>
      <c r="AE193" s="149"/>
      <c r="AF193" s="215"/>
    </row>
    <row r="194" spans="1:32" ht="4.5" customHeight="1" x14ac:dyDescent="0.3">
      <c r="A194" s="145"/>
      <c r="B194" s="146"/>
      <c r="C194" s="147"/>
      <c r="D194" s="147"/>
      <c r="E194" s="148"/>
      <c r="F194" s="149"/>
      <c r="G194" s="149"/>
      <c r="H194" s="149"/>
      <c r="I194" s="149"/>
      <c r="J194" s="149"/>
      <c r="K194" s="149"/>
      <c r="L194" s="149"/>
      <c r="M194" s="149"/>
      <c r="N194" s="149"/>
      <c r="O194" s="149"/>
      <c r="P194" s="149"/>
      <c r="Q194" s="149"/>
      <c r="R194" s="149"/>
      <c r="S194" s="149"/>
      <c r="T194" s="149"/>
      <c r="U194" s="150"/>
      <c r="V194" s="150"/>
      <c r="W194" s="150"/>
      <c r="X194" s="150"/>
      <c r="Y194" s="150"/>
      <c r="Z194" s="149"/>
      <c r="AA194" s="149"/>
      <c r="AB194" s="149"/>
      <c r="AC194" s="149"/>
      <c r="AD194" s="149"/>
      <c r="AE194" s="149"/>
      <c r="AF194" s="215"/>
    </row>
    <row r="195" spans="1:32" ht="4.5" customHeight="1" x14ac:dyDescent="0.3">
      <c r="A195" s="145"/>
      <c r="B195" s="146"/>
      <c r="C195" s="147"/>
      <c r="D195" s="147"/>
      <c r="E195" s="148"/>
      <c r="F195" s="149"/>
      <c r="G195" s="149"/>
      <c r="H195" s="149"/>
      <c r="I195" s="149"/>
      <c r="J195" s="149"/>
      <c r="K195" s="149"/>
      <c r="L195" s="149"/>
      <c r="M195" s="149"/>
      <c r="N195" s="149"/>
      <c r="O195" s="149"/>
      <c r="P195" s="149"/>
      <c r="Q195" s="149"/>
      <c r="R195" s="149"/>
      <c r="S195" s="149"/>
      <c r="T195" s="149"/>
      <c r="U195" s="150"/>
      <c r="V195" s="150"/>
      <c r="W195" s="150"/>
      <c r="X195" s="150"/>
      <c r="Y195" s="150"/>
      <c r="Z195" s="149"/>
      <c r="AA195" s="149"/>
      <c r="AB195" s="149"/>
      <c r="AC195" s="149"/>
      <c r="AD195" s="149"/>
      <c r="AE195" s="149"/>
      <c r="AF195" s="215"/>
    </row>
    <row r="196" spans="1:32" ht="4.5" customHeight="1" x14ac:dyDescent="0.3">
      <c r="A196" s="145"/>
      <c r="B196" s="146"/>
      <c r="C196" s="147"/>
      <c r="D196" s="147"/>
      <c r="E196" s="148"/>
      <c r="F196" s="149"/>
      <c r="G196" s="149"/>
      <c r="H196" s="149"/>
      <c r="I196" s="149"/>
      <c r="J196" s="149"/>
      <c r="K196" s="149"/>
      <c r="L196" s="149"/>
      <c r="M196" s="149"/>
      <c r="N196" s="149"/>
      <c r="O196" s="149"/>
      <c r="P196" s="149"/>
      <c r="Q196" s="149"/>
      <c r="R196" s="149"/>
      <c r="S196" s="149"/>
      <c r="T196" s="149"/>
      <c r="U196" s="150"/>
      <c r="V196" s="150"/>
      <c r="W196" s="150"/>
      <c r="X196" s="150"/>
      <c r="Y196" s="150"/>
      <c r="Z196" s="149"/>
      <c r="AA196" s="149"/>
      <c r="AB196" s="149"/>
      <c r="AC196" s="149"/>
      <c r="AD196" s="149"/>
      <c r="AE196" s="149"/>
      <c r="AF196" s="215"/>
    </row>
    <row r="197" spans="1:32" ht="4.5" customHeight="1" x14ac:dyDescent="0.3">
      <c r="A197" s="145"/>
      <c r="B197" s="146"/>
      <c r="C197" s="147"/>
      <c r="D197" s="147"/>
      <c r="E197" s="148"/>
      <c r="F197" s="149"/>
      <c r="G197" s="149"/>
      <c r="H197" s="149"/>
      <c r="I197" s="149"/>
      <c r="J197" s="149"/>
      <c r="K197" s="149"/>
      <c r="L197" s="149"/>
      <c r="M197" s="149"/>
      <c r="N197" s="149"/>
      <c r="O197" s="149"/>
      <c r="P197" s="149"/>
      <c r="Q197" s="149"/>
      <c r="R197" s="149"/>
      <c r="S197" s="149"/>
      <c r="T197" s="149"/>
      <c r="U197" s="150"/>
      <c r="V197" s="150"/>
      <c r="W197" s="150"/>
      <c r="X197" s="150"/>
      <c r="Y197" s="150"/>
      <c r="Z197" s="149"/>
      <c r="AA197" s="149"/>
      <c r="AB197" s="149"/>
      <c r="AC197" s="149"/>
      <c r="AD197" s="149"/>
      <c r="AE197" s="149"/>
      <c r="AF197" s="215"/>
    </row>
    <row r="198" spans="1:32" ht="4.5" customHeight="1" x14ac:dyDescent="0.3">
      <c r="A198" s="145"/>
      <c r="B198" s="146"/>
      <c r="C198" s="147"/>
      <c r="D198" s="147"/>
      <c r="E198" s="148"/>
      <c r="F198" s="149"/>
      <c r="G198" s="149"/>
      <c r="H198" s="149"/>
      <c r="I198" s="149"/>
      <c r="J198" s="149"/>
      <c r="K198" s="149"/>
      <c r="L198" s="149"/>
      <c r="M198" s="149"/>
      <c r="N198" s="149"/>
      <c r="O198" s="149"/>
      <c r="P198" s="149"/>
      <c r="Q198" s="149"/>
      <c r="R198" s="149"/>
      <c r="S198" s="149"/>
      <c r="T198" s="149"/>
      <c r="U198" s="150"/>
      <c r="V198" s="150"/>
      <c r="W198" s="150"/>
      <c r="X198" s="150"/>
      <c r="Y198" s="150"/>
      <c r="Z198" s="149"/>
      <c r="AA198" s="149"/>
      <c r="AB198" s="149"/>
      <c r="AC198" s="149"/>
      <c r="AD198" s="149"/>
      <c r="AE198" s="149"/>
      <c r="AF198" s="215"/>
    </row>
    <row r="199" spans="1:32" ht="4.5" customHeight="1" x14ac:dyDescent="0.3">
      <c r="A199" s="145"/>
      <c r="B199" s="146"/>
      <c r="C199" s="147"/>
      <c r="D199" s="147"/>
      <c r="E199" s="148"/>
      <c r="F199" s="149"/>
      <c r="G199" s="149"/>
      <c r="H199" s="149"/>
      <c r="I199" s="149"/>
      <c r="J199" s="149"/>
      <c r="K199" s="149"/>
      <c r="L199" s="149"/>
      <c r="M199" s="149"/>
      <c r="N199" s="149"/>
      <c r="O199" s="149"/>
      <c r="P199" s="149"/>
      <c r="Q199" s="149"/>
      <c r="R199" s="149"/>
      <c r="S199" s="149"/>
      <c r="T199" s="149"/>
      <c r="U199" s="150"/>
      <c r="V199" s="150"/>
      <c r="W199" s="150"/>
      <c r="X199" s="150"/>
      <c r="Y199" s="150"/>
      <c r="Z199" s="149"/>
      <c r="AA199" s="149"/>
      <c r="AB199" s="149"/>
      <c r="AC199" s="149"/>
      <c r="AD199" s="149"/>
      <c r="AE199" s="149"/>
      <c r="AF199" s="215"/>
    </row>
    <row r="200" spans="1:32" ht="4.5" customHeight="1" x14ac:dyDescent="0.3">
      <c r="A200" s="145"/>
      <c r="B200" s="146"/>
      <c r="C200" s="147"/>
      <c r="D200" s="147"/>
      <c r="E200" s="148"/>
      <c r="F200" s="149"/>
      <c r="G200" s="149"/>
      <c r="H200" s="149"/>
      <c r="I200" s="149"/>
      <c r="J200" s="149"/>
      <c r="K200" s="149"/>
      <c r="L200" s="149"/>
      <c r="M200" s="149"/>
      <c r="N200" s="149"/>
      <c r="O200" s="149"/>
      <c r="P200" s="149"/>
      <c r="Q200" s="149"/>
      <c r="R200" s="149"/>
      <c r="S200" s="149"/>
      <c r="T200" s="149"/>
      <c r="U200" s="150"/>
      <c r="V200" s="150"/>
      <c r="W200" s="150"/>
      <c r="X200" s="150"/>
      <c r="Y200" s="150"/>
      <c r="Z200" s="149"/>
      <c r="AA200" s="149"/>
      <c r="AB200" s="149"/>
      <c r="AC200" s="149"/>
      <c r="AD200" s="149"/>
      <c r="AE200" s="149"/>
      <c r="AF200" s="215"/>
    </row>
    <row r="201" spans="1:32" ht="4.5" customHeight="1" x14ac:dyDescent="0.3">
      <c r="A201" s="145"/>
      <c r="B201" s="146"/>
      <c r="C201" s="147"/>
      <c r="D201" s="147"/>
      <c r="E201" s="148"/>
      <c r="F201" s="149"/>
      <c r="G201" s="149"/>
      <c r="H201" s="149"/>
      <c r="I201" s="149"/>
      <c r="J201" s="149"/>
      <c r="K201" s="149"/>
      <c r="L201" s="149"/>
      <c r="M201" s="149"/>
      <c r="N201" s="149"/>
      <c r="O201" s="149"/>
      <c r="P201" s="149"/>
      <c r="Q201" s="149"/>
      <c r="R201" s="149"/>
      <c r="S201" s="149"/>
      <c r="T201" s="149"/>
      <c r="U201" s="150"/>
      <c r="V201" s="150"/>
      <c r="W201" s="150"/>
      <c r="X201" s="150"/>
      <c r="Y201" s="150"/>
      <c r="Z201" s="149"/>
      <c r="AA201" s="149"/>
      <c r="AB201" s="149"/>
      <c r="AC201" s="149"/>
      <c r="AD201" s="149"/>
      <c r="AE201" s="149"/>
      <c r="AF201" s="215"/>
    </row>
    <row r="202" spans="1:32" ht="4.5" customHeight="1" x14ac:dyDescent="0.3">
      <c r="A202" s="145"/>
      <c r="B202" s="146"/>
      <c r="C202" s="147"/>
      <c r="D202" s="147"/>
      <c r="E202" s="148"/>
      <c r="F202" s="149"/>
      <c r="G202" s="149"/>
      <c r="H202" s="149"/>
      <c r="I202" s="149"/>
      <c r="J202" s="149"/>
      <c r="K202" s="149"/>
      <c r="L202" s="149"/>
      <c r="M202" s="149"/>
      <c r="N202" s="149"/>
      <c r="O202" s="149"/>
      <c r="P202" s="149"/>
      <c r="Q202" s="149"/>
      <c r="R202" s="149"/>
      <c r="S202" s="149"/>
      <c r="T202" s="149"/>
      <c r="U202" s="150"/>
      <c r="V202" s="150"/>
      <c r="W202" s="150"/>
      <c r="X202" s="150"/>
      <c r="Y202" s="150"/>
      <c r="Z202" s="149"/>
      <c r="AA202" s="149"/>
      <c r="AB202" s="149"/>
      <c r="AC202" s="149"/>
      <c r="AD202" s="149"/>
      <c r="AE202" s="149"/>
      <c r="AF202" s="215"/>
    </row>
    <row r="203" spans="1:32" ht="4.5" customHeight="1" x14ac:dyDescent="0.3">
      <c r="A203" s="145"/>
      <c r="B203" s="146"/>
      <c r="C203" s="147"/>
      <c r="D203" s="147"/>
      <c r="E203" s="148"/>
      <c r="F203" s="149"/>
      <c r="G203" s="149"/>
      <c r="H203" s="149"/>
      <c r="I203" s="149"/>
      <c r="J203" s="149"/>
      <c r="K203" s="149"/>
      <c r="L203" s="149"/>
      <c r="M203" s="149"/>
      <c r="N203" s="149"/>
      <c r="O203" s="149"/>
      <c r="P203" s="149"/>
      <c r="Q203" s="149"/>
      <c r="R203" s="149"/>
      <c r="S203" s="149"/>
      <c r="T203" s="149"/>
      <c r="U203" s="150"/>
      <c r="V203" s="150"/>
      <c r="W203" s="150"/>
      <c r="X203" s="150"/>
      <c r="Y203" s="150"/>
      <c r="Z203" s="149"/>
      <c r="AA203" s="149"/>
      <c r="AB203" s="149"/>
      <c r="AC203" s="149"/>
      <c r="AD203" s="149"/>
      <c r="AE203" s="149"/>
      <c r="AF203" s="215"/>
    </row>
    <row r="204" spans="1:32" ht="4.5" customHeight="1" x14ac:dyDescent="0.3">
      <c r="A204" s="145"/>
      <c r="B204" s="146"/>
      <c r="C204" s="147"/>
      <c r="D204" s="147"/>
      <c r="E204" s="148"/>
      <c r="F204" s="149"/>
      <c r="G204" s="149"/>
      <c r="H204" s="149"/>
      <c r="I204" s="149"/>
      <c r="J204" s="149"/>
      <c r="K204" s="149"/>
      <c r="L204" s="149"/>
      <c r="M204" s="149"/>
      <c r="N204" s="149"/>
      <c r="O204" s="149"/>
      <c r="P204" s="149"/>
      <c r="Q204" s="149"/>
      <c r="R204" s="149"/>
      <c r="S204" s="149"/>
      <c r="T204" s="149"/>
      <c r="U204" s="150"/>
      <c r="V204" s="150"/>
      <c r="W204" s="150"/>
      <c r="X204" s="150"/>
      <c r="Y204" s="150"/>
      <c r="Z204" s="149"/>
      <c r="AA204" s="149"/>
      <c r="AB204" s="149"/>
      <c r="AC204" s="149"/>
      <c r="AD204" s="149"/>
      <c r="AE204" s="149"/>
      <c r="AF204" s="215"/>
    </row>
    <row r="205" spans="1:32" ht="4.5" customHeight="1" x14ac:dyDescent="0.3">
      <c r="A205" s="145"/>
      <c r="B205" s="146"/>
      <c r="C205" s="147"/>
      <c r="D205" s="147"/>
      <c r="E205" s="148"/>
      <c r="F205" s="149"/>
      <c r="G205" s="149"/>
      <c r="H205" s="149"/>
      <c r="I205" s="149"/>
      <c r="J205" s="149"/>
      <c r="K205" s="149"/>
      <c r="L205" s="149"/>
      <c r="M205" s="149"/>
      <c r="N205" s="149"/>
      <c r="O205" s="149"/>
      <c r="P205" s="149"/>
      <c r="Q205" s="149"/>
      <c r="R205" s="149"/>
      <c r="S205" s="149"/>
      <c r="T205" s="149"/>
      <c r="U205" s="150"/>
      <c r="V205" s="150"/>
      <c r="W205" s="150"/>
      <c r="X205" s="150"/>
      <c r="Y205" s="150"/>
      <c r="Z205" s="149"/>
      <c r="AA205" s="149"/>
      <c r="AB205" s="149"/>
      <c r="AC205" s="149"/>
      <c r="AD205" s="149"/>
      <c r="AE205" s="149"/>
      <c r="AF205" s="215"/>
    </row>
    <row r="206" spans="1:32" ht="4.5" customHeight="1" x14ac:dyDescent="0.3">
      <c r="A206" s="145"/>
      <c r="B206" s="146"/>
      <c r="C206" s="147"/>
      <c r="D206" s="147"/>
      <c r="E206" s="148"/>
      <c r="F206" s="149"/>
      <c r="G206" s="149"/>
      <c r="H206" s="149"/>
      <c r="I206" s="149"/>
      <c r="J206" s="149"/>
      <c r="K206" s="149"/>
      <c r="L206" s="149"/>
      <c r="M206" s="149"/>
      <c r="N206" s="149"/>
      <c r="O206" s="149"/>
      <c r="P206" s="149"/>
      <c r="Q206" s="149"/>
      <c r="R206" s="149"/>
      <c r="S206" s="149"/>
      <c r="T206" s="149"/>
      <c r="U206" s="150"/>
      <c r="V206" s="150"/>
      <c r="W206" s="150"/>
      <c r="X206" s="150"/>
      <c r="Y206" s="150"/>
      <c r="Z206" s="149"/>
      <c r="AA206" s="149"/>
      <c r="AB206" s="149"/>
      <c r="AC206" s="149"/>
      <c r="AD206" s="149"/>
      <c r="AE206" s="149"/>
      <c r="AF206" s="215"/>
    </row>
    <row r="207" spans="1:32" ht="4.5" customHeight="1" x14ac:dyDescent="0.3">
      <c r="A207" s="145"/>
      <c r="B207" s="146"/>
      <c r="C207" s="147"/>
      <c r="D207" s="147"/>
      <c r="E207" s="148"/>
      <c r="F207" s="149"/>
      <c r="G207" s="149"/>
      <c r="H207" s="149"/>
      <c r="I207" s="149"/>
      <c r="J207" s="149"/>
      <c r="K207" s="149"/>
      <c r="L207" s="149"/>
      <c r="M207" s="149"/>
      <c r="N207" s="149"/>
      <c r="O207" s="149"/>
      <c r="P207" s="149"/>
      <c r="Q207" s="149"/>
      <c r="R207" s="149"/>
      <c r="S207" s="149"/>
      <c r="T207" s="149"/>
      <c r="U207" s="150"/>
      <c r="V207" s="150"/>
      <c r="W207" s="150"/>
      <c r="X207" s="150"/>
      <c r="Y207" s="150"/>
      <c r="Z207" s="149"/>
      <c r="AA207" s="149"/>
      <c r="AB207" s="149"/>
      <c r="AC207" s="149"/>
      <c r="AD207" s="149"/>
      <c r="AE207" s="149"/>
      <c r="AF207" s="215"/>
    </row>
    <row r="208" spans="1:32" ht="4.5" customHeight="1" x14ac:dyDescent="0.3">
      <c r="A208" s="145"/>
      <c r="B208" s="146"/>
      <c r="C208" s="147"/>
      <c r="D208" s="147"/>
      <c r="E208" s="148"/>
      <c r="F208" s="149"/>
      <c r="G208" s="149"/>
      <c r="H208" s="149"/>
      <c r="I208" s="149"/>
      <c r="J208" s="149"/>
      <c r="K208" s="149"/>
      <c r="L208" s="149"/>
      <c r="M208" s="149"/>
      <c r="N208" s="149"/>
      <c r="O208" s="149"/>
      <c r="P208" s="149"/>
      <c r="Q208" s="149"/>
      <c r="R208" s="149"/>
      <c r="S208" s="149"/>
      <c r="T208" s="149"/>
      <c r="U208" s="150"/>
      <c r="V208" s="150"/>
      <c r="W208" s="150"/>
      <c r="X208" s="150"/>
      <c r="Y208" s="150"/>
      <c r="Z208" s="149"/>
      <c r="AA208" s="149"/>
      <c r="AB208" s="149"/>
      <c r="AC208" s="149"/>
      <c r="AD208" s="149"/>
      <c r="AE208" s="149"/>
      <c r="AF208" s="215"/>
    </row>
    <row r="209" spans="1:32" ht="4.5" customHeight="1" x14ac:dyDescent="0.3">
      <c r="A209" s="145"/>
      <c r="B209" s="146"/>
      <c r="C209" s="147"/>
      <c r="D209" s="147"/>
      <c r="E209" s="148"/>
      <c r="F209" s="149"/>
      <c r="G209" s="149"/>
      <c r="H209" s="149"/>
      <c r="I209" s="149"/>
      <c r="J209" s="149"/>
      <c r="K209" s="149"/>
      <c r="L209" s="149"/>
      <c r="M209" s="149"/>
      <c r="N209" s="149"/>
      <c r="O209" s="149"/>
      <c r="P209" s="149"/>
      <c r="Q209" s="149"/>
      <c r="R209" s="149"/>
      <c r="S209" s="149"/>
      <c r="T209" s="149"/>
      <c r="U209" s="150"/>
      <c r="V209" s="150"/>
      <c r="W209" s="150"/>
      <c r="X209" s="150"/>
      <c r="Y209" s="150"/>
      <c r="Z209" s="149"/>
      <c r="AA209" s="149"/>
      <c r="AB209" s="149"/>
      <c r="AC209" s="149"/>
      <c r="AD209" s="149"/>
      <c r="AE209" s="149"/>
      <c r="AF209" s="215"/>
    </row>
    <row r="210" spans="1:32" ht="4.5" customHeight="1" x14ac:dyDescent="0.3">
      <c r="A210" s="145"/>
      <c r="B210" s="146"/>
      <c r="C210" s="147"/>
      <c r="D210" s="147"/>
      <c r="E210" s="148"/>
      <c r="F210" s="149"/>
      <c r="G210" s="149"/>
      <c r="H210" s="149"/>
      <c r="I210" s="149"/>
      <c r="J210" s="149"/>
      <c r="K210" s="149"/>
      <c r="L210" s="149"/>
      <c r="M210" s="149"/>
      <c r="N210" s="149"/>
      <c r="O210" s="149"/>
      <c r="P210" s="149"/>
      <c r="Q210" s="149"/>
      <c r="R210" s="149"/>
      <c r="S210" s="149"/>
      <c r="T210" s="149"/>
      <c r="U210" s="150"/>
      <c r="V210" s="150"/>
      <c r="W210" s="150"/>
      <c r="X210" s="150"/>
      <c r="Y210" s="150"/>
      <c r="Z210" s="149"/>
      <c r="AA210" s="149"/>
      <c r="AB210" s="149"/>
      <c r="AC210" s="149"/>
      <c r="AD210" s="149"/>
      <c r="AE210" s="149"/>
      <c r="AF210" s="215"/>
    </row>
    <row r="211" spans="1:32" ht="4.5" customHeight="1" x14ac:dyDescent="0.3">
      <c r="A211" s="145"/>
      <c r="B211" s="146"/>
      <c r="C211" s="147"/>
      <c r="D211" s="147"/>
      <c r="E211" s="148"/>
      <c r="F211" s="149"/>
      <c r="G211" s="149"/>
      <c r="H211" s="149"/>
      <c r="I211" s="149"/>
      <c r="J211" s="149"/>
      <c r="K211" s="149"/>
      <c r="L211" s="149"/>
      <c r="M211" s="149"/>
      <c r="N211" s="149"/>
      <c r="O211" s="149"/>
      <c r="P211" s="149"/>
      <c r="Q211" s="149"/>
      <c r="R211" s="149"/>
      <c r="S211" s="149"/>
      <c r="T211" s="149"/>
      <c r="U211" s="150"/>
      <c r="V211" s="150"/>
      <c r="W211" s="150"/>
      <c r="X211" s="150"/>
      <c r="Y211" s="150"/>
      <c r="Z211" s="149"/>
      <c r="AA211" s="149"/>
      <c r="AB211" s="149"/>
      <c r="AC211" s="149"/>
      <c r="AD211" s="149"/>
      <c r="AE211" s="149"/>
      <c r="AF211" s="215"/>
    </row>
    <row r="212" spans="1:32" ht="4.5" customHeight="1" x14ac:dyDescent="0.3">
      <c r="A212" s="145"/>
      <c r="B212" s="146"/>
      <c r="C212" s="147"/>
      <c r="D212" s="147"/>
      <c r="E212" s="148"/>
      <c r="F212" s="149"/>
      <c r="G212" s="149"/>
      <c r="H212" s="149"/>
      <c r="I212" s="149"/>
      <c r="J212" s="149"/>
      <c r="K212" s="149"/>
      <c r="L212" s="149"/>
      <c r="M212" s="149"/>
      <c r="N212" s="149"/>
      <c r="O212" s="149"/>
      <c r="P212" s="149"/>
      <c r="Q212" s="149"/>
      <c r="R212" s="149"/>
      <c r="S212" s="149"/>
      <c r="T212" s="149"/>
      <c r="U212" s="150"/>
      <c r="V212" s="150"/>
      <c r="W212" s="150"/>
      <c r="X212" s="150"/>
      <c r="Y212" s="150"/>
      <c r="Z212" s="149"/>
      <c r="AA212" s="149"/>
      <c r="AB212" s="149"/>
      <c r="AC212" s="149"/>
      <c r="AD212" s="149"/>
      <c r="AE212" s="149"/>
      <c r="AF212" s="215"/>
    </row>
    <row r="213" spans="1:32" ht="4.5" customHeight="1" x14ac:dyDescent="0.3">
      <c r="A213" s="145"/>
      <c r="B213" s="146"/>
      <c r="C213" s="147"/>
      <c r="D213" s="147"/>
      <c r="E213" s="148"/>
      <c r="F213" s="149"/>
      <c r="G213" s="149"/>
      <c r="H213" s="149"/>
      <c r="I213" s="149"/>
      <c r="J213" s="149"/>
      <c r="K213" s="149"/>
      <c r="L213" s="149"/>
      <c r="M213" s="149"/>
      <c r="N213" s="149"/>
      <c r="O213" s="149"/>
      <c r="P213" s="149"/>
      <c r="Q213" s="149"/>
      <c r="R213" s="149"/>
      <c r="S213" s="149"/>
      <c r="T213" s="149"/>
      <c r="U213" s="150"/>
      <c r="V213" s="150"/>
      <c r="W213" s="150"/>
      <c r="X213" s="150"/>
      <c r="Y213" s="150"/>
      <c r="Z213" s="149"/>
      <c r="AA213" s="149"/>
      <c r="AB213" s="149"/>
      <c r="AC213" s="149"/>
      <c r="AD213" s="149"/>
      <c r="AE213" s="149"/>
      <c r="AF213" s="215"/>
    </row>
    <row r="214" spans="1:32" ht="4.5" customHeight="1" x14ac:dyDescent="0.3">
      <c r="A214" s="145"/>
      <c r="B214" s="146"/>
      <c r="C214" s="147"/>
      <c r="D214" s="147"/>
      <c r="E214" s="148"/>
      <c r="F214" s="149"/>
      <c r="G214" s="149"/>
      <c r="H214" s="149"/>
      <c r="I214" s="149"/>
      <c r="J214" s="149"/>
      <c r="K214" s="149"/>
      <c r="L214" s="149"/>
      <c r="M214" s="149"/>
      <c r="N214" s="149"/>
      <c r="O214" s="149"/>
      <c r="P214" s="149"/>
      <c r="Q214" s="149"/>
      <c r="R214" s="149"/>
      <c r="S214" s="149"/>
      <c r="T214" s="149"/>
      <c r="U214" s="150"/>
      <c r="V214" s="150"/>
      <c r="W214" s="150"/>
      <c r="X214" s="150"/>
      <c r="Y214" s="150"/>
      <c r="Z214" s="149"/>
      <c r="AA214" s="149"/>
      <c r="AB214" s="149"/>
      <c r="AC214" s="149"/>
      <c r="AD214" s="149"/>
      <c r="AE214" s="149"/>
      <c r="AF214" s="215"/>
    </row>
    <row r="215" spans="1:32" ht="4.5" customHeight="1" x14ac:dyDescent="0.3">
      <c r="A215" s="145"/>
      <c r="B215" s="146"/>
      <c r="C215" s="147"/>
      <c r="D215" s="147"/>
      <c r="E215" s="148"/>
      <c r="F215" s="149"/>
      <c r="G215" s="149"/>
      <c r="H215" s="149"/>
      <c r="I215" s="149"/>
      <c r="J215" s="149"/>
      <c r="K215" s="149"/>
      <c r="L215" s="149"/>
      <c r="M215" s="149"/>
      <c r="N215" s="149"/>
      <c r="O215" s="149"/>
      <c r="P215" s="149"/>
      <c r="Q215" s="149"/>
      <c r="R215" s="149"/>
      <c r="S215" s="149"/>
      <c r="T215" s="149"/>
      <c r="U215" s="150"/>
      <c r="V215" s="150"/>
      <c r="W215" s="150"/>
      <c r="X215" s="150"/>
      <c r="Y215" s="150"/>
      <c r="Z215" s="149"/>
      <c r="AA215" s="149"/>
      <c r="AB215" s="149"/>
      <c r="AC215" s="149"/>
      <c r="AD215" s="149"/>
      <c r="AE215" s="149"/>
      <c r="AF215" s="215"/>
    </row>
    <row r="216" spans="1:32" ht="4.5" customHeight="1" x14ac:dyDescent="0.3">
      <c r="A216" s="145"/>
      <c r="B216" s="146"/>
      <c r="C216" s="147"/>
      <c r="D216" s="147"/>
      <c r="E216" s="148"/>
      <c r="F216" s="149"/>
      <c r="G216" s="149"/>
      <c r="H216" s="149"/>
      <c r="I216" s="149"/>
      <c r="J216" s="149"/>
      <c r="K216" s="149"/>
      <c r="L216" s="149"/>
      <c r="M216" s="149"/>
      <c r="N216" s="149"/>
      <c r="O216" s="149"/>
      <c r="P216" s="149"/>
      <c r="Q216" s="149"/>
      <c r="R216" s="149"/>
      <c r="S216" s="149"/>
      <c r="T216" s="149"/>
      <c r="U216" s="150"/>
      <c r="V216" s="150"/>
      <c r="W216" s="150"/>
      <c r="X216" s="150"/>
      <c r="Y216" s="150"/>
      <c r="Z216" s="149"/>
      <c r="AA216" s="149"/>
      <c r="AB216" s="149"/>
      <c r="AC216" s="149"/>
      <c r="AD216" s="149"/>
      <c r="AE216" s="149"/>
      <c r="AF216" s="215"/>
    </row>
    <row r="217" spans="1:32" ht="4.5" customHeight="1" x14ac:dyDescent="0.3">
      <c r="A217" s="145"/>
      <c r="B217" s="146"/>
      <c r="C217" s="147"/>
      <c r="D217" s="147"/>
      <c r="E217" s="148"/>
      <c r="F217" s="149"/>
      <c r="G217" s="149"/>
      <c r="H217" s="149"/>
      <c r="I217" s="149"/>
      <c r="J217" s="149"/>
      <c r="K217" s="149"/>
      <c r="L217" s="149"/>
      <c r="M217" s="149"/>
      <c r="N217" s="149"/>
      <c r="O217" s="149"/>
      <c r="P217" s="149"/>
      <c r="Q217" s="149"/>
      <c r="R217" s="149"/>
      <c r="S217" s="149"/>
      <c r="T217" s="149"/>
      <c r="U217" s="150"/>
      <c r="V217" s="150"/>
      <c r="W217" s="150"/>
      <c r="X217" s="150"/>
      <c r="Y217" s="150"/>
      <c r="Z217" s="149"/>
      <c r="AA217" s="149"/>
      <c r="AB217" s="149"/>
      <c r="AC217" s="149"/>
      <c r="AD217" s="149"/>
      <c r="AE217" s="149"/>
      <c r="AF217" s="215"/>
    </row>
    <row r="218" spans="1:32" ht="4.5" customHeight="1" x14ac:dyDescent="0.3">
      <c r="A218" s="145"/>
      <c r="B218" s="146"/>
      <c r="C218" s="147"/>
      <c r="D218" s="147"/>
      <c r="E218" s="148"/>
      <c r="F218" s="149"/>
      <c r="G218" s="149"/>
      <c r="H218" s="149"/>
      <c r="I218" s="149"/>
      <c r="J218" s="149"/>
      <c r="K218" s="149"/>
      <c r="L218" s="149"/>
      <c r="M218" s="149"/>
      <c r="N218" s="149"/>
      <c r="O218" s="149"/>
      <c r="P218" s="149"/>
      <c r="Q218" s="149"/>
      <c r="R218" s="149"/>
      <c r="S218" s="149"/>
      <c r="T218" s="149"/>
      <c r="U218" s="150"/>
      <c r="V218" s="150"/>
      <c r="W218" s="150"/>
      <c r="X218" s="150"/>
      <c r="Y218" s="150"/>
      <c r="Z218" s="149"/>
      <c r="AA218" s="149"/>
      <c r="AB218" s="149"/>
      <c r="AC218" s="149"/>
      <c r="AD218" s="149"/>
      <c r="AE218" s="149"/>
      <c r="AF218" s="215"/>
    </row>
    <row r="219" spans="1:32" ht="4.5" customHeight="1" x14ac:dyDescent="0.3">
      <c r="A219" s="145"/>
      <c r="B219" s="146"/>
      <c r="C219" s="147"/>
      <c r="D219" s="147"/>
      <c r="E219" s="148"/>
      <c r="F219" s="149"/>
      <c r="G219" s="149"/>
      <c r="H219" s="149"/>
      <c r="I219" s="149"/>
      <c r="J219" s="149"/>
      <c r="K219" s="149"/>
      <c r="L219" s="149"/>
      <c r="M219" s="149"/>
      <c r="N219" s="149"/>
      <c r="O219" s="149"/>
      <c r="P219" s="149"/>
      <c r="Q219" s="149"/>
      <c r="R219" s="149"/>
      <c r="S219" s="149"/>
      <c r="T219" s="149"/>
      <c r="U219" s="150"/>
      <c r="V219" s="150"/>
      <c r="W219" s="150"/>
      <c r="X219" s="150"/>
      <c r="Y219" s="150"/>
      <c r="Z219" s="149"/>
      <c r="AA219" s="149"/>
      <c r="AB219" s="149"/>
      <c r="AC219" s="149"/>
      <c r="AD219" s="149"/>
      <c r="AE219" s="149"/>
      <c r="AF219" s="215"/>
    </row>
    <row r="220" spans="1:32" ht="4.5" customHeight="1" x14ac:dyDescent="0.3">
      <c r="A220" s="145"/>
      <c r="B220" s="146"/>
      <c r="C220" s="147"/>
      <c r="D220" s="147"/>
      <c r="E220" s="148"/>
      <c r="F220" s="149"/>
      <c r="G220" s="149"/>
      <c r="H220" s="149"/>
      <c r="I220" s="149"/>
      <c r="J220" s="149"/>
      <c r="K220" s="149"/>
      <c r="L220" s="149"/>
      <c r="M220" s="149"/>
      <c r="N220" s="149"/>
      <c r="O220" s="149"/>
      <c r="P220" s="149"/>
      <c r="Q220" s="149"/>
      <c r="R220" s="149"/>
      <c r="S220" s="149"/>
      <c r="T220" s="149"/>
      <c r="U220" s="150"/>
      <c r="V220" s="150"/>
      <c r="W220" s="150"/>
      <c r="X220" s="150"/>
      <c r="Y220" s="150"/>
      <c r="Z220" s="149"/>
      <c r="AA220" s="149"/>
      <c r="AB220" s="149"/>
      <c r="AC220" s="149"/>
      <c r="AD220" s="149"/>
      <c r="AE220" s="149"/>
      <c r="AF220" s="215"/>
    </row>
    <row r="221" spans="1:32" ht="4.5" customHeight="1" x14ac:dyDescent="0.3">
      <c r="A221" s="145"/>
      <c r="B221" s="146"/>
      <c r="C221" s="147"/>
      <c r="D221" s="147"/>
      <c r="E221" s="148"/>
      <c r="F221" s="149"/>
      <c r="G221" s="149"/>
      <c r="H221" s="149"/>
      <c r="I221" s="149"/>
      <c r="J221" s="149"/>
      <c r="K221" s="149"/>
      <c r="L221" s="149"/>
      <c r="M221" s="149"/>
      <c r="N221" s="149"/>
      <c r="O221" s="149"/>
      <c r="P221" s="149"/>
      <c r="Q221" s="149"/>
      <c r="R221" s="149"/>
      <c r="S221" s="149"/>
      <c r="T221" s="149"/>
      <c r="U221" s="150"/>
      <c r="V221" s="150"/>
      <c r="W221" s="150"/>
      <c r="X221" s="150"/>
      <c r="Y221" s="150"/>
      <c r="Z221" s="149"/>
      <c r="AA221" s="149"/>
      <c r="AB221" s="149"/>
      <c r="AC221" s="149"/>
      <c r="AD221" s="149"/>
      <c r="AE221" s="149"/>
      <c r="AF221" s="215"/>
    </row>
    <row r="222" spans="1:32" ht="4.5" customHeight="1" x14ac:dyDescent="0.3">
      <c r="A222" s="145"/>
      <c r="B222" s="146"/>
      <c r="C222" s="147"/>
      <c r="D222" s="147"/>
      <c r="E222" s="148"/>
      <c r="F222" s="149"/>
      <c r="G222" s="149"/>
      <c r="H222" s="149"/>
      <c r="I222" s="149"/>
      <c r="J222" s="149"/>
      <c r="K222" s="149"/>
      <c r="L222" s="149"/>
      <c r="M222" s="149"/>
      <c r="N222" s="149"/>
      <c r="O222" s="149"/>
      <c r="P222" s="149"/>
      <c r="Q222" s="149"/>
      <c r="R222" s="149"/>
      <c r="S222" s="149"/>
      <c r="T222" s="149"/>
      <c r="U222" s="150"/>
      <c r="V222" s="150"/>
      <c r="W222" s="150"/>
      <c r="X222" s="150"/>
      <c r="Y222" s="150"/>
      <c r="Z222" s="149"/>
      <c r="AA222" s="149"/>
      <c r="AB222" s="149"/>
      <c r="AC222" s="149"/>
      <c r="AD222" s="149"/>
      <c r="AE222" s="149"/>
      <c r="AF222" s="215"/>
    </row>
    <row r="223" spans="1:32" ht="4.5" customHeight="1" x14ac:dyDescent="0.3">
      <c r="A223" s="145"/>
      <c r="B223" s="146"/>
      <c r="C223" s="147"/>
      <c r="D223" s="147"/>
      <c r="E223" s="148"/>
      <c r="F223" s="149"/>
      <c r="G223" s="149"/>
      <c r="H223" s="149"/>
      <c r="I223" s="149"/>
      <c r="J223" s="149"/>
      <c r="K223" s="149"/>
      <c r="L223" s="149"/>
      <c r="M223" s="149"/>
      <c r="N223" s="149"/>
      <c r="O223" s="149"/>
      <c r="P223" s="149"/>
      <c r="Q223" s="149"/>
      <c r="R223" s="149"/>
      <c r="S223" s="149"/>
      <c r="T223" s="149"/>
      <c r="U223" s="150"/>
      <c r="V223" s="150"/>
      <c r="W223" s="150"/>
      <c r="X223" s="150"/>
      <c r="Y223" s="150"/>
      <c r="Z223" s="149"/>
      <c r="AA223" s="149"/>
      <c r="AB223" s="149"/>
      <c r="AC223" s="149"/>
      <c r="AD223" s="149"/>
      <c r="AE223" s="149"/>
      <c r="AF223" s="215"/>
    </row>
    <row r="224" spans="1:32" ht="4.5" customHeight="1" x14ac:dyDescent="0.3">
      <c r="A224" s="145"/>
      <c r="B224" s="146"/>
      <c r="C224" s="147"/>
      <c r="D224" s="147"/>
      <c r="E224" s="148"/>
      <c r="F224" s="149"/>
      <c r="G224" s="149"/>
      <c r="H224" s="149"/>
      <c r="I224" s="149"/>
      <c r="J224" s="149"/>
      <c r="K224" s="149"/>
      <c r="L224" s="149"/>
      <c r="M224" s="149"/>
      <c r="N224" s="149"/>
      <c r="O224" s="149"/>
      <c r="P224" s="149"/>
      <c r="Q224" s="149"/>
      <c r="R224" s="149"/>
      <c r="S224" s="149"/>
      <c r="T224" s="149"/>
      <c r="U224" s="150"/>
      <c r="V224" s="150"/>
      <c r="W224" s="150"/>
      <c r="X224" s="150"/>
      <c r="Y224" s="150"/>
      <c r="Z224" s="149"/>
      <c r="AA224" s="149"/>
      <c r="AB224" s="149"/>
      <c r="AC224" s="149"/>
      <c r="AD224" s="149"/>
      <c r="AE224" s="149"/>
      <c r="AF224" s="215"/>
    </row>
    <row r="225" spans="1:32" ht="4.5" customHeight="1" x14ac:dyDescent="0.3">
      <c r="A225" s="145"/>
      <c r="B225" s="146"/>
      <c r="C225" s="147"/>
      <c r="D225" s="147"/>
      <c r="E225" s="148"/>
      <c r="F225" s="149"/>
      <c r="G225" s="149"/>
      <c r="H225" s="149"/>
      <c r="I225" s="149"/>
      <c r="J225" s="149"/>
      <c r="K225" s="149"/>
      <c r="L225" s="149"/>
      <c r="M225" s="149"/>
      <c r="N225" s="149"/>
      <c r="O225" s="149"/>
      <c r="P225" s="149"/>
      <c r="Q225" s="149"/>
      <c r="R225" s="149"/>
      <c r="S225" s="149"/>
      <c r="T225" s="149"/>
      <c r="U225" s="150"/>
      <c r="V225" s="150"/>
      <c r="W225" s="150"/>
      <c r="X225" s="150"/>
      <c r="Y225" s="150"/>
      <c r="Z225" s="149"/>
      <c r="AA225" s="149"/>
      <c r="AB225" s="149"/>
      <c r="AC225" s="149"/>
      <c r="AD225" s="149"/>
      <c r="AE225" s="149"/>
      <c r="AF225" s="215"/>
    </row>
    <row r="226" spans="1:32" ht="4.5" customHeight="1" x14ac:dyDescent="0.3">
      <c r="A226" s="145"/>
      <c r="B226" s="146"/>
      <c r="C226" s="147"/>
      <c r="D226" s="147"/>
      <c r="E226" s="148"/>
      <c r="F226" s="149"/>
      <c r="G226" s="149"/>
      <c r="H226" s="149"/>
      <c r="I226" s="149"/>
      <c r="J226" s="149"/>
      <c r="K226" s="149"/>
      <c r="L226" s="149"/>
      <c r="M226" s="149"/>
      <c r="N226" s="149"/>
      <c r="O226" s="149"/>
      <c r="P226" s="149"/>
      <c r="Q226" s="149"/>
      <c r="R226" s="149"/>
      <c r="S226" s="149"/>
      <c r="T226" s="149"/>
      <c r="U226" s="150"/>
      <c r="V226" s="150"/>
      <c r="W226" s="150"/>
      <c r="X226" s="150"/>
      <c r="Y226" s="150"/>
      <c r="Z226" s="149"/>
      <c r="AA226" s="149"/>
      <c r="AB226" s="149"/>
      <c r="AC226" s="149"/>
      <c r="AD226" s="149"/>
      <c r="AE226" s="149"/>
      <c r="AF226" s="215"/>
    </row>
    <row r="227" spans="1:32" ht="4.5" customHeight="1" x14ac:dyDescent="0.3">
      <c r="A227" s="145"/>
      <c r="B227" s="146"/>
      <c r="C227" s="147"/>
      <c r="D227" s="147"/>
      <c r="E227" s="148"/>
      <c r="F227" s="149"/>
      <c r="G227" s="149"/>
      <c r="H227" s="149"/>
      <c r="I227" s="149"/>
      <c r="J227" s="149"/>
      <c r="K227" s="149"/>
      <c r="L227" s="149"/>
      <c r="M227" s="149"/>
      <c r="N227" s="149"/>
      <c r="O227" s="149"/>
      <c r="P227" s="149"/>
      <c r="Q227" s="149"/>
      <c r="R227" s="149"/>
      <c r="S227" s="149"/>
      <c r="T227" s="149"/>
      <c r="U227" s="150"/>
      <c r="V227" s="150"/>
      <c r="W227" s="150"/>
      <c r="X227" s="150"/>
      <c r="Y227" s="150"/>
      <c r="Z227" s="149"/>
      <c r="AA227" s="149"/>
      <c r="AB227" s="149"/>
      <c r="AC227" s="149"/>
      <c r="AD227" s="149"/>
      <c r="AE227" s="149"/>
      <c r="AF227" s="215"/>
    </row>
    <row r="228" spans="1:32" ht="4.5" customHeight="1" x14ac:dyDescent="0.3">
      <c r="A228" s="145"/>
      <c r="B228" s="146"/>
      <c r="C228" s="147"/>
      <c r="D228" s="147"/>
      <c r="E228" s="148"/>
      <c r="F228" s="149"/>
      <c r="G228" s="149"/>
      <c r="H228" s="149"/>
      <c r="I228" s="149"/>
      <c r="J228" s="149"/>
      <c r="K228" s="149"/>
      <c r="L228" s="149"/>
      <c r="M228" s="149"/>
      <c r="N228" s="149"/>
      <c r="O228" s="149"/>
      <c r="P228" s="149"/>
      <c r="Q228" s="149"/>
      <c r="R228" s="149"/>
      <c r="S228" s="149"/>
      <c r="T228" s="149"/>
      <c r="U228" s="150"/>
      <c r="V228" s="150"/>
      <c r="W228" s="150"/>
      <c r="X228" s="150"/>
      <c r="Y228" s="150"/>
      <c r="Z228" s="149"/>
      <c r="AA228" s="149"/>
      <c r="AB228" s="149"/>
      <c r="AC228" s="149"/>
      <c r="AD228" s="149"/>
      <c r="AE228" s="149"/>
      <c r="AF228" s="215"/>
    </row>
    <row r="229" spans="1:32" ht="4.5" customHeight="1" x14ac:dyDescent="0.3">
      <c r="A229" s="145"/>
      <c r="B229" s="146"/>
      <c r="C229" s="147"/>
      <c r="D229" s="147"/>
      <c r="E229" s="148"/>
      <c r="F229" s="149"/>
      <c r="G229" s="149"/>
      <c r="H229" s="149"/>
      <c r="I229" s="149"/>
      <c r="J229" s="149"/>
      <c r="K229" s="149"/>
      <c r="L229" s="149"/>
      <c r="M229" s="149"/>
      <c r="N229" s="149"/>
      <c r="O229" s="149"/>
      <c r="P229" s="149"/>
      <c r="Q229" s="149"/>
      <c r="R229" s="149"/>
      <c r="S229" s="149"/>
      <c r="T229" s="149"/>
      <c r="U229" s="150"/>
      <c r="V229" s="150"/>
      <c r="W229" s="150"/>
      <c r="X229" s="150"/>
      <c r="Y229" s="150"/>
      <c r="Z229" s="149"/>
      <c r="AA229" s="149"/>
      <c r="AB229" s="149"/>
      <c r="AC229" s="149"/>
      <c r="AD229" s="149"/>
      <c r="AE229" s="149"/>
      <c r="AF229" s="215"/>
    </row>
    <row r="230" spans="1:32" ht="4.5" customHeight="1" x14ac:dyDescent="0.3">
      <c r="A230" s="145"/>
      <c r="B230" s="146"/>
      <c r="C230" s="147"/>
      <c r="D230" s="147"/>
      <c r="E230" s="148"/>
      <c r="F230" s="149"/>
      <c r="G230" s="149"/>
      <c r="H230" s="149"/>
      <c r="I230" s="149"/>
      <c r="J230" s="149"/>
      <c r="K230" s="149"/>
      <c r="L230" s="149"/>
      <c r="M230" s="149"/>
      <c r="N230" s="149"/>
      <c r="O230" s="149"/>
      <c r="P230" s="149"/>
      <c r="Q230" s="149"/>
      <c r="R230" s="149"/>
      <c r="S230" s="149"/>
      <c r="T230" s="149"/>
      <c r="U230" s="150"/>
      <c r="V230" s="150"/>
      <c r="W230" s="150"/>
      <c r="X230" s="150"/>
      <c r="Y230" s="150"/>
      <c r="Z230" s="149"/>
      <c r="AA230" s="149"/>
      <c r="AB230" s="149"/>
      <c r="AC230" s="149"/>
      <c r="AD230" s="149"/>
      <c r="AE230" s="149"/>
      <c r="AF230" s="215"/>
    </row>
    <row r="231" spans="1:32" ht="4.5" customHeight="1" x14ac:dyDescent="0.3">
      <c r="A231" s="145"/>
      <c r="B231" s="146"/>
      <c r="C231" s="147"/>
      <c r="D231" s="147"/>
      <c r="E231" s="148"/>
      <c r="F231" s="149"/>
      <c r="G231" s="149"/>
      <c r="H231" s="149"/>
      <c r="I231" s="149"/>
      <c r="J231" s="149"/>
      <c r="K231" s="149"/>
      <c r="L231" s="149"/>
      <c r="M231" s="149"/>
      <c r="N231" s="149"/>
      <c r="O231" s="149"/>
      <c r="P231" s="149"/>
      <c r="Q231" s="149"/>
      <c r="R231" s="149"/>
      <c r="S231" s="149"/>
      <c r="T231" s="149"/>
      <c r="U231" s="150"/>
      <c r="V231" s="150"/>
      <c r="W231" s="150"/>
      <c r="X231" s="150"/>
      <c r="Y231" s="150"/>
      <c r="Z231" s="149"/>
      <c r="AA231" s="149"/>
      <c r="AB231" s="149"/>
      <c r="AC231" s="149"/>
      <c r="AD231" s="149"/>
      <c r="AE231" s="149"/>
      <c r="AF231" s="215"/>
    </row>
    <row r="232" spans="1:32" ht="4.5" customHeight="1" x14ac:dyDescent="0.3">
      <c r="A232" s="145"/>
      <c r="B232" s="146"/>
      <c r="C232" s="147"/>
      <c r="D232" s="147"/>
      <c r="E232" s="148"/>
      <c r="F232" s="149"/>
      <c r="G232" s="149"/>
      <c r="H232" s="149"/>
      <c r="I232" s="149"/>
      <c r="J232" s="149"/>
      <c r="K232" s="149"/>
      <c r="L232" s="149"/>
      <c r="M232" s="149"/>
      <c r="N232" s="149"/>
      <c r="O232" s="149"/>
      <c r="P232" s="149"/>
      <c r="Q232" s="149"/>
      <c r="R232" s="149"/>
      <c r="S232" s="149"/>
      <c r="T232" s="149"/>
      <c r="U232" s="150"/>
      <c r="V232" s="150"/>
      <c r="W232" s="150"/>
      <c r="X232" s="150"/>
      <c r="Y232" s="150"/>
      <c r="Z232" s="149"/>
      <c r="AA232" s="149"/>
      <c r="AB232" s="149"/>
      <c r="AC232" s="149"/>
      <c r="AD232" s="149"/>
      <c r="AE232" s="149"/>
      <c r="AF232" s="215"/>
    </row>
    <row r="233" spans="1:32" ht="4.5" customHeight="1" x14ac:dyDescent="0.3">
      <c r="A233" s="145"/>
      <c r="B233" s="146"/>
      <c r="C233" s="147"/>
      <c r="D233" s="147"/>
      <c r="E233" s="148"/>
      <c r="F233" s="149"/>
      <c r="G233" s="149"/>
      <c r="H233" s="149"/>
      <c r="I233" s="149"/>
      <c r="J233" s="149"/>
      <c r="K233" s="149"/>
      <c r="L233" s="149"/>
      <c r="M233" s="149"/>
      <c r="N233" s="149"/>
      <c r="O233" s="149"/>
      <c r="P233" s="149"/>
      <c r="Q233" s="149"/>
      <c r="R233" s="149"/>
      <c r="S233" s="149"/>
      <c r="T233" s="149"/>
      <c r="U233" s="150"/>
      <c r="V233" s="150"/>
      <c r="W233" s="150"/>
      <c r="X233" s="150"/>
      <c r="Y233" s="150"/>
      <c r="Z233" s="149"/>
      <c r="AA233" s="149"/>
      <c r="AB233" s="149"/>
      <c r="AC233" s="149"/>
      <c r="AD233" s="149"/>
      <c r="AE233" s="149"/>
      <c r="AF233" s="215"/>
    </row>
    <row r="234" spans="1:32" ht="4.5" customHeight="1" x14ac:dyDescent="0.3">
      <c r="A234" s="145"/>
      <c r="B234" s="146"/>
      <c r="C234" s="147"/>
      <c r="D234" s="147"/>
      <c r="E234" s="148"/>
      <c r="F234" s="149"/>
      <c r="G234" s="149"/>
      <c r="H234" s="149"/>
      <c r="I234" s="149"/>
      <c r="J234" s="149"/>
      <c r="K234" s="149"/>
      <c r="L234" s="149"/>
      <c r="M234" s="149"/>
      <c r="N234" s="149"/>
      <c r="O234" s="149"/>
      <c r="P234" s="149"/>
      <c r="Q234" s="149"/>
      <c r="R234" s="149"/>
      <c r="S234" s="149"/>
      <c r="T234" s="149"/>
      <c r="U234" s="150"/>
      <c r="V234" s="150"/>
      <c r="W234" s="150"/>
      <c r="X234" s="150"/>
      <c r="Y234" s="150"/>
      <c r="Z234" s="149"/>
      <c r="AA234" s="149"/>
      <c r="AB234" s="149"/>
      <c r="AC234" s="149"/>
      <c r="AD234" s="149"/>
      <c r="AE234" s="149"/>
      <c r="AF234" s="215"/>
    </row>
    <row r="235" spans="1:32" ht="4.5" customHeight="1" x14ac:dyDescent="0.3">
      <c r="A235" s="145"/>
      <c r="B235" s="146"/>
      <c r="C235" s="147"/>
      <c r="D235" s="147"/>
      <c r="E235" s="148"/>
      <c r="F235" s="149"/>
      <c r="G235" s="149"/>
      <c r="H235" s="149"/>
      <c r="I235" s="149"/>
      <c r="J235" s="149"/>
      <c r="K235" s="149"/>
      <c r="L235" s="149"/>
      <c r="M235" s="149"/>
      <c r="N235" s="149"/>
      <c r="O235" s="149"/>
      <c r="P235" s="149"/>
      <c r="Q235" s="149"/>
      <c r="R235" s="149"/>
      <c r="S235" s="149"/>
      <c r="T235" s="149"/>
      <c r="U235" s="150"/>
      <c r="V235" s="150"/>
      <c r="W235" s="150"/>
      <c r="X235" s="150"/>
      <c r="Y235" s="150"/>
      <c r="Z235" s="149"/>
      <c r="AA235" s="149"/>
      <c r="AB235" s="149"/>
      <c r="AC235" s="149"/>
      <c r="AD235" s="149"/>
      <c r="AE235" s="149"/>
      <c r="AF235" s="215"/>
    </row>
    <row r="236" spans="1:32" ht="4.5" customHeight="1" x14ac:dyDescent="0.3">
      <c r="A236" s="145"/>
      <c r="B236" s="146"/>
      <c r="C236" s="147"/>
      <c r="D236" s="147"/>
      <c r="E236" s="148"/>
      <c r="F236" s="149"/>
      <c r="G236" s="149"/>
      <c r="H236" s="149"/>
      <c r="I236" s="149"/>
      <c r="J236" s="149"/>
      <c r="K236" s="149"/>
      <c r="L236" s="149"/>
      <c r="M236" s="149"/>
      <c r="N236" s="149"/>
      <c r="O236" s="149"/>
      <c r="P236" s="149"/>
      <c r="Q236" s="149"/>
      <c r="R236" s="149"/>
      <c r="S236" s="149"/>
      <c r="T236" s="149"/>
      <c r="U236" s="150"/>
      <c r="V236" s="150"/>
      <c r="W236" s="150"/>
      <c r="X236" s="150"/>
      <c r="Y236" s="150"/>
      <c r="Z236" s="149"/>
      <c r="AA236" s="149"/>
      <c r="AB236" s="149"/>
      <c r="AC236" s="149"/>
      <c r="AD236" s="149"/>
      <c r="AE236" s="149"/>
      <c r="AF236" s="215"/>
    </row>
    <row r="237" spans="1:32" ht="4.5" customHeight="1" x14ac:dyDescent="0.3">
      <c r="A237" s="145"/>
      <c r="B237" s="146"/>
      <c r="C237" s="147"/>
      <c r="D237" s="147"/>
      <c r="E237" s="148"/>
      <c r="F237" s="149"/>
      <c r="G237" s="149"/>
      <c r="H237" s="149"/>
      <c r="I237" s="149"/>
      <c r="J237" s="149"/>
      <c r="K237" s="149"/>
      <c r="L237" s="149"/>
      <c r="M237" s="149"/>
      <c r="N237" s="149"/>
      <c r="O237" s="149"/>
      <c r="P237" s="149"/>
      <c r="Q237" s="149"/>
      <c r="R237" s="149"/>
      <c r="S237" s="149"/>
      <c r="T237" s="149"/>
      <c r="U237" s="150"/>
      <c r="V237" s="150"/>
      <c r="W237" s="150"/>
      <c r="X237" s="150"/>
      <c r="Y237" s="150"/>
      <c r="Z237" s="149"/>
      <c r="AA237" s="149"/>
      <c r="AB237" s="149"/>
      <c r="AC237" s="149"/>
      <c r="AD237" s="149"/>
      <c r="AE237" s="149"/>
      <c r="AF237" s="215"/>
    </row>
    <row r="238" spans="1:32" ht="4.5" customHeight="1" x14ac:dyDescent="0.3">
      <c r="A238" s="145"/>
      <c r="B238" s="146"/>
      <c r="C238" s="147"/>
      <c r="D238" s="147"/>
      <c r="E238" s="148"/>
      <c r="F238" s="149"/>
      <c r="G238" s="149"/>
      <c r="H238" s="149"/>
      <c r="I238" s="149"/>
      <c r="J238" s="149"/>
      <c r="K238" s="149"/>
      <c r="L238" s="149"/>
      <c r="M238" s="149"/>
      <c r="N238" s="149"/>
      <c r="O238" s="149"/>
      <c r="P238" s="149"/>
      <c r="Q238" s="149"/>
      <c r="R238" s="149"/>
      <c r="S238" s="149"/>
      <c r="T238" s="149"/>
      <c r="U238" s="150"/>
      <c r="V238" s="150"/>
      <c r="W238" s="150"/>
      <c r="X238" s="150"/>
      <c r="Y238" s="150"/>
      <c r="Z238" s="149"/>
      <c r="AA238" s="149"/>
      <c r="AB238" s="149"/>
      <c r="AC238" s="149"/>
      <c r="AD238" s="149"/>
      <c r="AE238" s="149"/>
      <c r="AF238" s="215"/>
    </row>
    <row r="239" spans="1:32" ht="4.5" customHeight="1" x14ac:dyDescent="0.3">
      <c r="A239" s="145"/>
      <c r="B239" s="146"/>
      <c r="C239" s="147"/>
      <c r="D239" s="147"/>
      <c r="E239" s="148"/>
      <c r="F239" s="149"/>
      <c r="G239" s="149"/>
      <c r="H239" s="149"/>
      <c r="I239" s="149"/>
      <c r="J239" s="149"/>
      <c r="K239" s="149"/>
      <c r="L239" s="149"/>
      <c r="M239" s="149"/>
      <c r="N239" s="149"/>
      <c r="O239" s="149"/>
      <c r="P239" s="149"/>
      <c r="Q239" s="149"/>
      <c r="R239" s="149"/>
      <c r="S239" s="149"/>
      <c r="T239" s="149"/>
      <c r="U239" s="150"/>
      <c r="V239" s="150"/>
      <c r="W239" s="150"/>
      <c r="X239" s="150"/>
      <c r="Y239" s="150"/>
      <c r="Z239" s="149"/>
      <c r="AA239" s="149"/>
      <c r="AB239" s="149"/>
      <c r="AC239" s="149"/>
      <c r="AD239" s="149"/>
      <c r="AE239" s="149"/>
      <c r="AF239" s="215"/>
    </row>
    <row r="240" spans="1:32" ht="4.5" customHeight="1" x14ac:dyDescent="0.3">
      <c r="A240" s="145"/>
      <c r="B240" s="146"/>
      <c r="C240" s="147"/>
      <c r="D240" s="147"/>
      <c r="E240" s="148"/>
      <c r="F240" s="149"/>
      <c r="G240" s="149"/>
      <c r="H240" s="149"/>
      <c r="I240" s="149"/>
      <c r="J240" s="149"/>
      <c r="K240" s="149"/>
      <c r="L240" s="149"/>
      <c r="M240" s="149"/>
      <c r="N240" s="149"/>
      <c r="O240" s="149"/>
      <c r="P240" s="149"/>
      <c r="Q240" s="149"/>
      <c r="R240" s="149"/>
      <c r="S240" s="149"/>
      <c r="T240" s="149"/>
      <c r="U240" s="150"/>
      <c r="V240" s="150"/>
      <c r="W240" s="150"/>
      <c r="X240" s="150"/>
      <c r="Y240" s="150"/>
      <c r="Z240" s="149"/>
      <c r="AA240" s="149"/>
      <c r="AB240" s="149"/>
      <c r="AC240" s="149"/>
      <c r="AD240" s="149"/>
      <c r="AE240" s="149"/>
      <c r="AF240" s="215"/>
    </row>
    <row r="241" spans="1:32" ht="4.5" customHeight="1" x14ac:dyDescent="0.3">
      <c r="A241" s="145"/>
      <c r="B241" s="146"/>
      <c r="C241" s="147"/>
      <c r="D241" s="147"/>
      <c r="E241" s="148"/>
      <c r="F241" s="149"/>
      <c r="G241" s="149"/>
      <c r="H241" s="149"/>
      <c r="I241" s="149"/>
      <c r="J241" s="149"/>
      <c r="K241" s="149"/>
      <c r="L241" s="149"/>
      <c r="M241" s="149"/>
      <c r="N241" s="149"/>
      <c r="O241" s="149"/>
      <c r="P241" s="149"/>
      <c r="Q241" s="149"/>
      <c r="R241" s="149"/>
      <c r="S241" s="149"/>
      <c r="T241" s="149"/>
      <c r="U241" s="150"/>
      <c r="V241" s="150"/>
      <c r="W241" s="150"/>
      <c r="X241" s="150"/>
      <c r="Y241" s="150"/>
      <c r="Z241" s="149"/>
      <c r="AA241" s="149"/>
      <c r="AB241" s="149"/>
      <c r="AC241" s="149"/>
      <c r="AD241" s="149"/>
      <c r="AE241" s="149"/>
      <c r="AF241" s="215"/>
    </row>
    <row r="242" spans="1:32" ht="4.5" customHeight="1" x14ac:dyDescent="0.3">
      <c r="A242" s="145"/>
      <c r="B242" s="146"/>
      <c r="C242" s="147"/>
      <c r="D242" s="147"/>
      <c r="E242" s="148"/>
      <c r="F242" s="149"/>
      <c r="G242" s="149"/>
      <c r="H242" s="149"/>
      <c r="I242" s="149"/>
      <c r="J242" s="149"/>
      <c r="K242" s="149"/>
      <c r="L242" s="149"/>
      <c r="M242" s="149"/>
      <c r="N242" s="149"/>
      <c r="O242" s="149"/>
      <c r="P242" s="149"/>
      <c r="Q242" s="149"/>
      <c r="R242" s="149"/>
      <c r="S242" s="149"/>
      <c r="T242" s="149"/>
      <c r="U242" s="150"/>
      <c r="V242" s="150"/>
      <c r="W242" s="150"/>
      <c r="X242" s="150"/>
      <c r="Y242" s="150"/>
      <c r="Z242" s="149"/>
      <c r="AA242" s="149"/>
      <c r="AB242" s="149"/>
      <c r="AC242" s="149"/>
      <c r="AD242" s="149"/>
      <c r="AE242" s="149"/>
      <c r="AF242" s="215"/>
    </row>
    <row r="243" spans="1:32" ht="4.5" customHeight="1" x14ac:dyDescent="0.3">
      <c r="A243" s="145"/>
      <c r="B243" s="146"/>
      <c r="C243" s="147"/>
      <c r="D243" s="147"/>
      <c r="E243" s="148"/>
      <c r="F243" s="149"/>
      <c r="G243" s="149"/>
      <c r="H243" s="149"/>
      <c r="I243" s="149"/>
      <c r="J243" s="149"/>
      <c r="K243" s="149"/>
      <c r="L243" s="149"/>
      <c r="M243" s="149"/>
      <c r="N243" s="149"/>
      <c r="O243" s="149"/>
      <c r="P243" s="149"/>
      <c r="Q243" s="149"/>
      <c r="R243" s="149"/>
      <c r="S243" s="149"/>
      <c r="T243" s="149"/>
      <c r="U243" s="150"/>
      <c r="V243" s="150"/>
      <c r="W243" s="150"/>
      <c r="X243" s="150"/>
      <c r="Y243" s="150"/>
      <c r="Z243" s="149"/>
      <c r="AA243" s="149"/>
      <c r="AB243" s="149"/>
      <c r="AC243" s="149"/>
      <c r="AD243" s="149"/>
      <c r="AE243" s="149"/>
      <c r="AF243" s="215"/>
    </row>
    <row r="244" spans="1:32" ht="4.5" customHeight="1" x14ac:dyDescent="0.3">
      <c r="A244" s="145"/>
      <c r="B244" s="146"/>
      <c r="C244" s="147"/>
      <c r="D244" s="147"/>
      <c r="E244" s="148"/>
      <c r="F244" s="149"/>
      <c r="G244" s="149"/>
      <c r="H244" s="149"/>
      <c r="I244" s="149"/>
      <c r="J244" s="149"/>
      <c r="K244" s="149"/>
      <c r="L244" s="149"/>
      <c r="M244" s="149"/>
      <c r="N244" s="149"/>
      <c r="O244" s="149"/>
      <c r="P244" s="149"/>
      <c r="Q244" s="149"/>
      <c r="R244" s="149"/>
      <c r="S244" s="149"/>
      <c r="T244" s="149"/>
      <c r="U244" s="150"/>
      <c r="V244" s="150"/>
      <c r="W244" s="150"/>
      <c r="X244" s="150"/>
      <c r="Y244" s="150"/>
      <c r="Z244" s="149"/>
      <c r="AA244" s="149"/>
      <c r="AB244" s="149"/>
      <c r="AC244" s="149"/>
      <c r="AD244" s="149"/>
      <c r="AE244" s="149"/>
      <c r="AF244" s="215"/>
    </row>
    <row r="245" spans="1:32" ht="4.5" customHeight="1" x14ac:dyDescent="0.3">
      <c r="A245" s="145"/>
      <c r="B245" s="146"/>
      <c r="C245" s="147"/>
      <c r="D245" s="147"/>
      <c r="E245" s="148"/>
      <c r="F245" s="149"/>
      <c r="G245" s="149"/>
      <c r="H245" s="149"/>
      <c r="I245" s="149"/>
      <c r="J245" s="149"/>
      <c r="K245" s="149"/>
      <c r="L245" s="149"/>
      <c r="M245" s="149"/>
      <c r="N245" s="149"/>
      <c r="O245" s="149"/>
      <c r="P245" s="149"/>
      <c r="Q245" s="149"/>
      <c r="R245" s="149"/>
      <c r="S245" s="149"/>
      <c r="T245" s="149"/>
      <c r="U245" s="150"/>
      <c r="V245" s="150"/>
      <c r="W245" s="150"/>
      <c r="X245" s="150"/>
      <c r="Y245" s="150"/>
      <c r="Z245" s="149"/>
      <c r="AA245" s="149"/>
      <c r="AB245" s="149"/>
      <c r="AC245" s="149"/>
      <c r="AD245" s="149"/>
      <c r="AE245" s="149"/>
      <c r="AF245" s="215"/>
    </row>
    <row r="246" spans="1:32" ht="4.5" customHeight="1" x14ac:dyDescent="0.3">
      <c r="A246" s="145"/>
      <c r="B246" s="146"/>
      <c r="C246" s="147"/>
      <c r="D246" s="147"/>
      <c r="E246" s="148"/>
      <c r="F246" s="149"/>
      <c r="G246" s="149"/>
      <c r="H246" s="149"/>
      <c r="I246" s="149"/>
      <c r="J246" s="149"/>
      <c r="K246" s="149"/>
      <c r="L246" s="149"/>
      <c r="M246" s="149"/>
      <c r="N246" s="149"/>
      <c r="O246" s="149"/>
      <c r="P246" s="149"/>
      <c r="Q246" s="149"/>
      <c r="R246" s="149"/>
      <c r="S246" s="149"/>
      <c r="T246" s="149"/>
      <c r="U246" s="150"/>
      <c r="V246" s="150"/>
      <c r="W246" s="150"/>
      <c r="X246" s="150"/>
      <c r="Y246" s="150"/>
      <c r="Z246" s="149"/>
      <c r="AA246" s="149"/>
      <c r="AB246" s="149"/>
      <c r="AC246" s="149"/>
      <c r="AD246" s="149"/>
      <c r="AE246" s="149"/>
      <c r="AF246" s="215"/>
    </row>
    <row r="247" spans="1:32" ht="4.5" customHeight="1" x14ac:dyDescent="0.3">
      <c r="A247" s="145"/>
      <c r="B247" s="146"/>
      <c r="C247" s="147"/>
      <c r="D247" s="147"/>
      <c r="E247" s="148"/>
      <c r="F247" s="149"/>
      <c r="G247" s="149"/>
      <c r="H247" s="149"/>
      <c r="I247" s="149"/>
      <c r="J247" s="149"/>
      <c r="K247" s="149"/>
      <c r="L247" s="149"/>
      <c r="M247" s="149"/>
      <c r="N247" s="149"/>
      <c r="O247" s="149"/>
      <c r="P247" s="149"/>
      <c r="Q247" s="149"/>
      <c r="R247" s="149"/>
      <c r="S247" s="149"/>
      <c r="T247" s="149"/>
      <c r="U247" s="150"/>
      <c r="V247" s="150"/>
      <c r="W247" s="150"/>
      <c r="X247" s="150"/>
      <c r="Y247" s="150"/>
      <c r="Z247" s="149"/>
      <c r="AA247" s="149"/>
      <c r="AB247" s="149"/>
      <c r="AC247" s="149"/>
      <c r="AD247" s="149"/>
      <c r="AE247" s="149"/>
      <c r="AF247" s="215"/>
    </row>
    <row r="248" spans="1:32" ht="4.5" customHeight="1" x14ac:dyDescent="0.3">
      <c r="A248" s="145"/>
      <c r="B248" s="146"/>
      <c r="C248" s="147"/>
      <c r="D248" s="147"/>
      <c r="E248" s="148"/>
      <c r="F248" s="149"/>
      <c r="G248" s="149"/>
      <c r="H248" s="149"/>
      <c r="I248" s="149"/>
      <c r="J248" s="149"/>
      <c r="K248" s="149"/>
      <c r="L248" s="149"/>
      <c r="M248" s="149"/>
      <c r="N248" s="149"/>
      <c r="O248" s="149"/>
      <c r="P248" s="149"/>
      <c r="Q248" s="149"/>
      <c r="R248" s="149"/>
      <c r="S248" s="149"/>
      <c r="T248" s="149"/>
      <c r="U248" s="150"/>
      <c r="V248" s="150"/>
      <c r="W248" s="150"/>
      <c r="X248" s="150"/>
      <c r="Y248" s="150"/>
      <c r="Z248" s="149"/>
      <c r="AA248" s="149"/>
      <c r="AB248" s="149"/>
      <c r="AC248" s="149"/>
      <c r="AD248" s="149"/>
      <c r="AE248" s="149"/>
      <c r="AF248" s="215"/>
    </row>
    <row r="249" spans="1:32" ht="4.5" customHeight="1" x14ac:dyDescent="0.3">
      <c r="A249" s="145"/>
      <c r="B249" s="146"/>
      <c r="C249" s="147"/>
      <c r="D249" s="147"/>
      <c r="E249" s="148"/>
      <c r="F249" s="149"/>
      <c r="G249" s="149"/>
      <c r="H249" s="149"/>
      <c r="I249" s="149"/>
      <c r="J249" s="149"/>
      <c r="K249" s="149"/>
      <c r="L249" s="149"/>
      <c r="M249" s="149"/>
      <c r="N249" s="149"/>
      <c r="O249" s="149"/>
      <c r="P249" s="149"/>
      <c r="Q249" s="149"/>
      <c r="R249" s="149"/>
      <c r="S249" s="149"/>
      <c r="T249" s="149"/>
      <c r="U249" s="150"/>
      <c r="V249" s="150"/>
      <c r="W249" s="150"/>
      <c r="X249" s="150"/>
      <c r="Y249" s="150"/>
      <c r="Z249" s="149"/>
      <c r="AA249" s="149"/>
      <c r="AB249" s="149"/>
      <c r="AC249" s="149"/>
      <c r="AD249" s="149"/>
      <c r="AE249" s="149"/>
      <c r="AF249" s="215"/>
    </row>
    <row r="250" spans="1:32" ht="4.5" customHeight="1" x14ac:dyDescent="0.3">
      <c r="A250" s="145"/>
      <c r="B250" s="146"/>
      <c r="C250" s="147"/>
      <c r="D250" s="147"/>
      <c r="E250" s="148"/>
      <c r="F250" s="149"/>
      <c r="G250" s="149"/>
      <c r="H250" s="149"/>
      <c r="I250" s="149"/>
      <c r="J250" s="149"/>
      <c r="K250" s="149"/>
      <c r="L250" s="149"/>
      <c r="M250" s="149"/>
      <c r="N250" s="149"/>
      <c r="O250" s="149"/>
      <c r="P250" s="149"/>
      <c r="Q250" s="149"/>
      <c r="R250" s="149"/>
      <c r="S250" s="149"/>
      <c r="T250" s="149"/>
      <c r="U250" s="150"/>
      <c r="V250" s="150"/>
      <c r="W250" s="150"/>
      <c r="X250" s="150"/>
      <c r="Y250" s="150"/>
      <c r="Z250" s="149"/>
      <c r="AA250" s="149"/>
      <c r="AB250" s="149"/>
      <c r="AC250" s="149"/>
      <c r="AD250" s="149"/>
      <c r="AE250" s="149"/>
      <c r="AF250" s="215"/>
    </row>
    <row r="251" spans="1:32" ht="4.5" customHeight="1" x14ac:dyDescent="0.3">
      <c r="A251" s="145"/>
      <c r="B251" s="146"/>
      <c r="C251" s="147"/>
      <c r="D251" s="147"/>
      <c r="E251" s="148"/>
      <c r="F251" s="149"/>
      <c r="G251" s="149"/>
      <c r="H251" s="149"/>
      <c r="I251" s="149"/>
      <c r="J251" s="149"/>
      <c r="K251" s="149"/>
      <c r="L251" s="149"/>
      <c r="M251" s="149"/>
      <c r="N251" s="149"/>
      <c r="O251" s="149"/>
      <c r="P251" s="149"/>
      <c r="Q251" s="149"/>
      <c r="R251" s="149"/>
      <c r="S251" s="149"/>
      <c r="T251" s="149"/>
      <c r="U251" s="150"/>
      <c r="V251" s="150"/>
      <c r="W251" s="150"/>
      <c r="X251" s="150"/>
      <c r="Y251" s="150"/>
      <c r="Z251" s="149"/>
      <c r="AA251" s="149"/>
      <c r="AB251" s="149"/>
      <c r="AC251" s="149"/>
      <c r="AD251" s="149"/>
      <c r="AE251" s="149"/>
      <c r="AF251" s="215"/>
    </row>
    <row r="252" spans="1:32" ht="4.5" customHeight="1" x14ac:dyDescent="0.3">
      <c r="A252" s="145"/>
      <c r="B252" s="146"/>
      <c r="C252" s="147"/>
      <c r="D252" s="147"/>
      <c r="E252" s="148"/>
      <c r="F252" s="149"/>
      <c r="G252" s="149"/>
      <c r="H252" s="149"/>
      <c r="I252" s="149"/>
      <c r="J252" s="149"/>
      <c r="K252" s="149"/>
      <c r="L252" s="149"/>
      <c r="M252" s="149"/>
      <c r="N252" s="149"/>
      <c r="O252" s="149"/>
      <c r="P252" s="149"/>
      <c r="Q252" s="149"/>
      <c r="R252" s="149"/>
      <c r="S252" s="149"/>
      <c r="T252" s="149"/>
      <c r="U252" s="150"/>
      <c r="V252" s="150"/>
      <c r="W252" s="150"/>
      <c r="X252" s="150"/>
      <c r="Y252" s="150"/>
      <c r="Z252" s="149"/>
      <c r="AA252" s="149"/>
      <c r="AB252" s="149"/>
      <c r="AC252" s="149"/>
      <c r="AD252" s="149"/>
      <c r="AE252" s="149"/>
      <c r="AF252" s="215"/>
    </row>
    <row r="253" spans="1:32" ht="4.5" customHeight="1" x14ac:dyDescent="0.3">
      <c r="A253" s="145"/>
      <c r="B253" s="146"/>
      <c r="C253" s="147"/>
      <c r="D253" s="147"/>
      <c r="E253" s="148"/>
      <c r="F253" s="149"/>
      <c r="G253" s="149"/>
      <c r="H253" s="149"/>
      <c r="I253" s="149"/>
      <c r="J253" s="149"/>
      <c r="K253" s="149"/>
      <c r="L253" s="149"/>
      <c r="M253" s="149"/>
      <c r="N253" s="149"/>
      <c r="O253" s="149"/>
      <c r="P253" s="149"/>
      <c r="Q253" s="149"/>
      <c r="R253" s="149"/>
      <c r="S253" s="149"/>
      <c r="T253" s="149"/>
      <c r="U253" s="150"/>
      <c r="V253" s="150"/>
      <c r="W253" s="150"/>
      <c r="X253" s="150"/>
      <c r="Y253" s="150"/>
      <c r="Z253" s="149"/>
      <c r="AA253" s="149"/>
      <c r="AB253" s="149"/>
      <c r="AC253" s="149"/>
      <c r="AD253" s="149"/>
      <c r="AE253" s="149"/>
      <c r="AF253" s="215"/>
    </row>
    <row r="254" spans="1:32" ht="4.5" customHeight="1" x14ac:dyDescent="0.3">
      <c r="A254" s="145"/>
      <c r="B254" s="146"/>
      <c r="C254" s="147"/>
      <c r="D254" s="147"/>
      <c r="E254" s="148"/>
      <c r="F254" s="149"/>
      <c r="G254" s="149"/>
      <c r="H254" s="149"/>
      <c r="I254" s="149"/>
      <c r="J254" s="149"/>
      <c r="K254" s="149"/>
      <c r="L254" s="149"/>
      <c r="M254" s="149"/>
      <c r="N254" s="149"/>
      <c r="O254" s="149"/>
      <c r="P254" s="149"/>
      <c r="Q254" s="149"/>
      <c r="R254" s="149"/>
      <c r="S254" s="149"/>
      <c r="T254" s="149"/>
      <c r="U254" s="150"/>
      <c r="V254" s="150"/>
      <c r="W254" s="150"/>
      <c r="X254" s="150"/>
      <c r="Y254" s="150"/>
      <c r="Z254" s="149"/>
      <c r="AA254" s="149"/>
      <c r="AB254" s="149"/>
      <c r="AC254" s="149"/>
      <c r="AD254" s="149"/>
      <c r="AE254" s="149"/>
      <c r="AF254" s="215"/>
    </row>
    <row r="255" spans="1:32" ht="4.5" customHeight="1" x14ac:dyDescent="0.3">
      <c r="A255" s="145"/>
      <c r="B255" s="146"/>
      <c r="C255" s="147"/>
      <c r="D255" s="147"/>
      <c r="E255" s="148"/>
      <c r="F255" s="149"/>
      <c r="G255" s="149"/>
      <c r="H255" s="149"/>
      <c r="I255" s="149"/>
      <c r="J255" s="149"/>
      <c r="K255" s="149"/>
      <c r="L255" s="149"/>
      <c r="M255" s="149"/>
      <c r="N255" s="149"/>
      <c r="O255" s="149"/>
      <c r="P255" s="149"/>
      <c r="Q255" s="149"/>
      <c r="R255" s="149"/>
      <c r="S255" s="149"/>
      <c r="T255" s="149"/>
      <c r="U255" s="150"/>
      <c r="V255" s="150"/>
      <c r="W255" s="150"/>
      <c r="X255" s="150"/>
      <c r="Y255" s="150"/>
      <c r="Z255" s="149"/>
      <c r="AA255" s="149"/>
      <c r="AB255" s="149"/>
      <c r="AC255" s="149"/>
      <c r="AD255" s="149"/>
      <c r="AE255" s="149"/>
      <c r="AF255" s="215"/>
    </row>
    <row r="256" spans="1:32" ht="4.5" customHeight="1" x14ac:dyDescent="0.3">
      <c r="A256" s="145"/>
      <c r="B256" s="146"/>
      <c r="C256" s="147"/>
      <c r="D256" s="147"/>
      <c r="E256" s="148"/>
      <c r="F256" s="149"/>
      <c r="G256" s="149"/>
      <c r="H256" s="149"/>
      <c r="I256" s="149"/>
      <c r="J256" s="149"/>
      <c r="K256" s="149"/>
      <c r="L256" s="149"/>
      <c r="M256" s="149"/>
      <c r="N256" s="149"/>
      <c r="O256" s="149"/>
      <c r="P256" s="149"/>
      <c r="Q256" s="149"/>
      <c r="R256" s="149"/>
      <c r="S256" s="149"/>
      <c r="T256" s="149"/>
      <c r="U256" s="150"/>
      <c r="V256" s="150"/>
      <c r="W256" s="150"/>
      <c r="X256" s="150"/>
      <c r="Y256" s="150"/>
      <c r="Z256" s="149"/>
      <c r="AA256" s="149"/>
      <c r="AB256" s="149"/>
      <c r="AC256" s="149"/>
      <c r="AD256" s="149"/>
      <c r="AE256" s="149"/>
      <c r="AF256" s="215"/>
    </row>
    <row r="257" spans="1:32" ht="4.5" customHeight="1" x14ac:dyDescent="0.3">
      <c r="A257" s="145"/>
      <c r="B257" s="146"/>
      <c r="C257" s="147"/>
      <c r="D257" s="147"/>
      <c r="E257" s="148"/>
      <c r="F257" s="149"/>
      <c r="G257" s="149"/>
      <c r="H257" s="149"/>
      <c r="I257" s="149"/>
      <c r="J257" s="149"/>
      <c r="K257" s="149"/>
      <c r="L257" s="149"/>
      <c r="M257" s="149"/>
      <c r="N257" s="149"/>
      <c r="O257" s="149"/>
      <c r="P257" s="149"/>
      <c r="Q257" s="149"/>
      <c r="R257" s="149"/>
      <c r="S257" s="149"/>
      <c r="T257" s="149"/>
      <c r="U257" s="150"/>
      <c r="V257" s="150"/>
      <c r="W257" s="150"/>
      <c r="X257" s="150"/>
      <c r="Y257" s="150"/>
      <c r="Z257" s="149"/>
      <c r="AA257" s="149"/>
      <c r="AB257" s="149"/>
      <c r="AC257" s="149"/>
      <c r="AD257" s="149"/>
      <c r="AE257" s="149"/>
      <c r="AF257" s="215"/>
    </row>
    <row r="258" spans="1:32" ht="4.5" customHeight="1" x14ac:dyDescent="0.3">
      <c r="A258" s="145"/>
      <c r="B258" s="146"/>
      <c r="C258" s="147"/>
      <c r="D258" s="147"/>
      <c r="E258" s="148"/>
      <c r="F258" s="149"/>
      <c r="G258" s="149"/>
      <c r="H258" s="149"/>
      <c r="I258" s="149"/>
      <c r="J258" s="149"/>
      <c r="K258" s="149"/>
      <c r="L258" s="149"/>
      <c r="M258" s="149"/>
      <c r="N258" s="149"/>
      <c r="O258" s="149"/>
      <c r="P258" s="149"/>
      <c r="Q258" s="149"/>
      <c r="R258" s="149"/>
      <c r="S258" s="149"/>
      <c r="T258" s="149"/>
      <c r="U258" s="150"/>
      <c r="V258" s="150"/>
      <c r="W258" s="150"/>
      <c r="X258" s="150"/>
      <c r="Y258" s="150"/>
      <c r="Z258" s="149"/>
      <c r="AA258" s="149"/>
      <c r="AB258" s="149"/>
      <c r="AC258" s="149"/>
      <c r="AD258" s="149"/>
      <c r="AE258" s="149"/>
      <c r="AF258" s="215"/>
    </row>
    <row r="259" spans="1:32" ht="4.5" customHeight="1" x14ac:dyDescent="0.3">
      <c r="A259" s="145"/>
      <c r="B259" s="146"/>
      <c r="C259" s="147"/>
      <c r="D259" s="147"/>
      <c r="E259" s="148"/>
      <c r="F259" s="149"/>
      <c r="G259" s="149"/>
      <c r="H259" s="149"/>
      <c r="I259" s="149"/>
      <c r="J259" s="149"/>
      <c r="K259" s="149"/>
      <c r="L259" s="149"/>
      <c r="M259" s="149"/>
      <c r="N259" s="149"/>
      <c r="O259" s="149"/>
      <c r="P259" s="149"/>
      <c r="Q259" s="149"/>
      <c r="R259" s="149"/>
      <c r="S259" s="149"/>
      <c r="T259" s="149"/>
      <c r="U259" s="150"/>
      <c r="V259" s="150"/>
      <c r="W259" s="150"/>
      <c r="X259" s="150"/>
      <c r="Y259" s="150"/>
      <c r="Z259" s="149"/>
      <c r="AA259" s="149"/>
      <c r="AB259" s="149"/>
      <c r="AC259" s="149"/>
      <c r="AD259" s="149"/>
      <c r="AE259" s="149"/>
      <c r="AF259" s="215"/>
    </row>
    <row r="260" spans="1:32" ht="4.5" customHeight="1" x14ac:dyDescent="0.3">
      <c r="A260" s="145"/>
      <c r="B260" s="146"/>
      <c r="C260" s="147"/>
      <c r="D260" s="147"/>
      <c r="E260" s="148"/>
      <c r="F260" s="149"/>
      <c r="G260" s="149"/>
      <c r="H260" s="149"/>
      <c r="I260" s="149"/>
      <c r="J260" s="149"/>
      <c r="K260" s="149"/>
      <c r="L260" s="149"/>
      <c r="M260" s="149"/>
      <c r="N260" s="149"/>
      <c r="O260" s="149"/>
      <c r="P260" s="149"/>
      <c r="Q260" s="149"/>
      <c r="R260" s="149"/>
      <c r="S260" s="149"/>
      <c r="T260" s="149"/>
      <c r="U260" s="150"/>
      <c r="V260" s="150"/>
      <c r="W260" s="150"/>
      <c r="X260" s="150"/>
      <c r="Y260" s="150"/>
      <c r="Z260" s="149"/>
      <c r="AA260" s="149"/>
      <c r="AB260" s="149"/>
      <c r="AC260" s="149"/>
      <c r="AD260" s="149"/>
      <c r="AE260" s="149"/>
      <c r="AF260" s="215"/>
    </row>
    <row r="261" spans="1:32" ht="4.5" customHeight="1" x14ac:dyDescent="0.3">
      <c r="A261" s="145"/>
      <c r="B261" s="146"/>
      <c r="C261" s="147"/>
      <c r="D261" s="147"/>
      <c r="E261" s="148"/>
      <c r="F261" s="149"/>
      <c r="G261" s="149"/>
      <c r="H261" s="149"/>
      <c r="I261" s="149"/>
      <c r="J261" s="149"/>
      <c r="K261" s="149"/>
      <c r="L261" s="149"/>
      <c r="M261" s="149"/>
      <c r="N261" s="149"/>
      <c r="O261" s="149"/>
      <c r="P261" s="149"/>
      <c r="Q261" s="149"/>
      <c r="R261" s="149"/>
      <c r="S261" s="149"/>
      <c r="T261" s="149"/>
      <c r="U261" s="150"/>
      <c r="V261" s="150"/>
      <c r="W261" s="150"/>
      <c r="X261" s="150"/>
      <c r="Y261" s="150"/>
      <c r="Z261" s="149"/>
      <c r="AA261" s="149"/>
      <c r="AB261" s="149"/>
      <c r="AC261" s="149"/>
      <c r="AD261" s="149"/>
      <c r="AE261" s="149"/>
      <c r="AF261" s="215"/>
    </row>
    <row r="262" spans="1:32" ht="4.5" customHeight="1" x14ac:dyDescent="0.3">
      <c r="A262" s="145"/>
      <c r="B262" s="146"/>
      <c r="C262" s="147"/>
      <c r="D262" s="147"/>
      <c r="E262" s="148"/>
      <c r="F262" s="149"/>
      <c r="G262" s="149"/>
      <c r="H262" s="149"/>
      <c r="I262" s="149"/>
      <c r="J262" s="149"/>
      <c r="K262" s="149"/>
      <c r="L262" s="149"/>
      <c r="M262" s="149"/>
      <c r="N262" s="149"/>
      <c r="O262" s="149"/>
      <c r="P262" s="149"/>
      <c r="Q262" s="149"/>
      <c r="R262" s="149"/>
      <c r="S262" s="149"/>
      <c r="T262" s="149"/>
      <c r="U262" s="150"/>
      <c r="V262" s="150"/>
      <c r="W262" s="150"/>
      <c r="X262" s="150"/>
      <c r="Y262" s="150"/>
      <c r="Z262" s="149"/>
      <c r="AA262" s="149"/>
      <c r="AB262" s="149"/>
      <c r="AC262" s="149"/>
      <c r="AD262" s="149"/>
      <c r="AE262" s="149"/>
      <c r="AF262" s="215"/>
    </row>
    <row r="263" spans="1:32" ht="4.5" customHeight="1" x14ac:dyDescent="0.3">
      <c r="A263" s="145"/>
      <c r="B263" s="146"/>
      <c r="C263" s="147"/>
      <c r="D263" s="147"/>
      <c r="E263" s="148"/>
      <c r="F263" s="149"/>
      <c r="G263" s="149"/>
      <c r="H263" s="149"/>
      <c r="I263" s="149"/>
      <c r="J263" s="149"/>
      <c r="K263" s="149"/>
      <c r="L263" s="149"/>
      <c r="M263" s="149"/>
      <c r="N263" s="149"/>
      <c r="O263" s="149"/>
      <c r="P263" s="149"/>
      <c r="Q263" s="149"/>
      <c r="R263" s="149"/>
      <c r="S263" s="149"/>
      <c r="T263" s="149"/>
      <c r="U263" s="150"/>
      <c r="V263" s="150"/>
      <c r="W263" s="150"/>
      <c r="X263" s="150"/>
      <c r="Y263" s="150"/>
      <c r="Z263" s="149"/>
      <c r="AA263" s="149"/>
      <c r="AB263" s="149"/>
      <c r="AC263" s="149"/>
      <c r="AD263" s="149"/>
      <c r="AE263" s="149"/>
      <c r="AF263" s="215"/>
    </row>
    <row r="264" spans="1:32" ht="4.5" customHeight="1" x14ac:dyDescent="0.3">
      <c r="A264" s="145"/>
      <c r="B264" s="146"/>
      <c r="C264" s="147"/>
      <c r="D264" s="147"/>
      <c r="E264" s="148"/>
      <c r="F264" s="149"/>
      <c r="G264" s="149"/>
      <c r="H264" s="149"/>
      <c r="I264" s="149"/>
      <c r="J264" s="149"/>
      <c r="K264" s="149"/>
      <c r="L264" s="149"/>
      <c r="M264" s="149"/>
      <c r="N264" s="149"/>
      <c r="O264" s="149"/>
      <c r="P264" s="149"/>
      <c r="Q264" s="149"/>
      <c r="R264" s="149"/>
      <c r="S264" s="149"/>
      <c r="T264" s="149"/>
      <c r="U264" s="150"/>
      <c r="V264" s="150"/>
      <c r="W264" s="150"/>
      <c r="X264" s="150"/>
      <c r="Y264" s="150"/>
      <c r="Z264" s="149"/>
      <c r="AA264" s="149"/>
      <c r="AB264" s="149"/>
      <c r="AC264" s="149"/>
      <c r="AD264" s="149"/>
      <c r="AE264" s="149"/>
      <c r="AF264" s="215"/>
    </row>
    <row r="265" spans="1:32" ht="4.5" customHeight="1" x14ac:dyDescent="0.3">
      <c r="A265" s="145"/>
      <c r="B265" s="146"/>
      <c r="C265" s="147"/>
      <c r="D265" s="147"/>
      <c r="E265" s="148"/>
      <c r="F265" s="149"/>
      <c r="G265" s="149"/>
      <c r="H265" s="149"/>
      <c r="I265" s="149"/>
      <c r="J265" s="149"/>
      <c r="K265" s="149"/>
      <c r="L265" s="149"/>
      <c r="M265" s="149"/>
      <c r="N265" s="149"/>
      <c r="O265" s="149"/>
      <c r="P265" s="149"/>
      <c r="Q265" s="149"/>
      <c r="R265" s="149"/>
      <c r="S265" s="149"/>
      <c r="T265" s="149"/>
      <c r="U265" s="150"/>
      <c r="V265" s="150"/>
      <c r="W265" s="150"/>
      <c r="X265" s="150"/>
      <c r="Y265" s="150"/>
      <c r="Z265" s="149"/>
      <c r="AA265" s="149"/>
      <c r="AB265" s="149"/>
      <c r="AC265" s="149"/>
      <c r="AD265" s="149"/>
      <c r="AE265" s="149"/>
      <c r="AF265" s="215"/>
    </row>
    <row r="266" spans="1:32" ht="4.5" customHeight="1" x14ac:dyDescent="0.3">
      <c r="A266" s="145"/>
      <c r="B266" s="146"/>
      <c r="C266" s="147"/>
      <c r="D266" s="147"/>
      <c r="E266" s="148"/>
      <c r="F266" s="149"/>
      <c r="G266" s="149"/>
      <c r="H266" s="149"/>
      <c r="I266" s="149"/>
      <c r="J266" s="149"/>
      <c r="K266" s="149"/>
      <c r="L266" s="149"/>
      <c r="M266" s="149"/>
      <c r="N266" s="149"/>
      <c r="O266" s="149"/>
      <c r="P266" s="149"/>
      <c r="Q266" s="149"/>
      <c r="R266" s="149"/>
      <c r="S266" s="149"/>
      <c r="T266" s="149"/>
      <c r="U266" s="150"/>
      <c r="V266" s="150"/>
      <c r="W266" s="150"/>
      <c r="X266" s="150"/>
      <c r="Y266" s="150"/>
      <c r="Z266" s="149"/>
      <c r="AA266" s="149"/>
      <c r="AB266" s="149"/>
      <c r="AC266" s="149"/>
      <c r="AD266" s="149"/>
      <c r="AE266" s="149"/>
      <c r="AF266" s="215"/>
    </row>
    <row r="267" spans="1:32" ht="4.5" customHeight="1" x14ac:dyDescent="0.3">
      <c r="A267" s="145"/>
      <c r="B267" s="146"/>
      <c r="C267" s="147"/>
      <c r="D267" s="147"/>
      <c r="E267" s="148"/>
      <c r="F267" s="149"/>
      <c r="G267" s="149"/>
      <c r="H267" s="149"/>
      <c r="I267" s="149"/>
      <c r="J267" s="149"/>
      <c r="K267" s="149"/>
      <c r="L267" s="149"/>
      <c r="M267" s="149"/>
      <c r="N267" s="149"/>
      <c r="O267" s="149"/>
      <c r="P267" s="149"/>
      <c r="Q267" s="149"/>
      <c r="R267" s="149"/>
      <c r="S267" s="149"/>
      <c r="T267" s="149"/>
      <c r="U267" s="150"/>
      <c r="V267" s="150"/>
      <c r="W267" s="150"/>
      <c r="X267" s="150"/>
      <c r="Y267" s="150"/>
      <c r="Z267" s="149"/>
      <c r="AA267" s="149"/>
      <c r="AB267" s="149"/>
      <c r="AC267" s="149"/>
      <c r="AD267" s="149"/>
      <c r="AE267" s="149"/>
      <c r="AF267" s="215"/>
    </row>
    <row r="268" spans="1:32" ht="4.5" customHeight="1" x14ac:dyDescent="0.3">
      <c r="A268" s="145"/>
      <c r="B268" s="146"/>
      <c r="C268" s="147"/>
      <c r="D268" s="147"/>
      <c r="E268" s="148"/>
      <c r="F268" s="149"/>
      <c r="G268" s="149"/>
      <c r="H268" s="149"/>
      <c r="I268" s="149"/>
      <c r="J268" s="149"/>
      <c r="K268" s="149"/>
      <c r="L268" s="149"/>
      <c r="M268" s="149"/>
      <c r="N268" s="149"/>
      <c r="O268" s="149"/>
      <c r="P268" s="149"/>
      <c r="Q268" s="149"/>
      <c r="R268" s="149"/>
      <c r="S268" s="149"/>
      <c r="T268" s="149"/>
      <c r="U268" s="150"/>
      <c r="V268" s="150"/>
      <c r="W268" s="150"/>
      <c r="X268" s="150"/>
      <c r="Y268" s="150"/>
      <c r="Z268" s="149"/>
      <c r="AA268" s="149"/>
      <c r="AB268" s="149"/>
      <c r="AC268" s="149"/>
      <c r="AD268" s="149"/>
      <c r="AE268" s="149"/>
      <c r="AF268" s="215"/>
    </row>
    <row r="269" spans="1:32" ht="4.5" customHeight="1" x14ac:dyDescent="0.3">
      <c r="A269" s="145"/>
      <c r="B269" s="146"/>
      <c r="C269" s="147"/>
      <c r="D269" s="147"/>
      <c r="E269" s="148"/>
      <c r="F269" s="149"/>
      <c r="G269" s="149"/>
      <c r="H269" s="149"/>
      <c r="I269" s="149"/>
      <c r="J269" s="149"/>
      <c r="K269" s="149"/>
      <c r="L269" s="149"/>
      <c r="M269" s="149"/>
      <c r="N269" s="149"/>
      <c r="O269" s="149"/>
      <c r="P269" s="149"/>
      <c r="Q269" s="149"/>
      <c r="R269" s="149"/>
      <c r="S269" s="149"/>
      <c r="T269" s="149"/>
      <c r="U269" s="150"/>
      <c r="V269" s="150"/>
      <c r="W269" s="150"/>
      <c r="X269" s="150"/>
      <c r="Y269" s="150"/>
      <c r="Z269" s="149"/>
      <c r="AA269" s="149"/>
      <c r="AB269" s="149"/>
      <c r="AC269" s="149"/>
      <c r="AD269" s="149"/>
      <c r="AE269" s="149"/>
      <c r="AF269" s="215"/>
    </row>
    <row r="270" spans="1:32" ht="4.5" customHeight="1" x14ac:dyDescent="0.3">
      <c r="A270" s="145"/>
      <c r="B270" s="146"/>
      <c r="C270" s="147"/>
      <c r="D270" s="147"/>
      <c r="E270" s="148"/>
      <c r="F270" s="149"/>
      <c r="G270" s="149"/>
      <c r="H270" s="149"/>
      <c r="I270" s="149"/>
      <c r="J270" s="149"/>
      <c r="K270" s="149"/>
      <c r="L270" s="149"/>
      <c r="M270" s="149"/>
      <c r="N270" s="149"/>
      <c r="O270" s="149"/>
      <c r="P270" s="149"/>
      <c r="Q270" s="149"/>
      <c r="R270" s="149"/>
      <c r="S270" s="149"/>
      <c r="T270" s="149"/>
      <c r="U270" s="150"/>
      <c r="V270" s="150"/>
      <c r="W270" s="150"/>
      <c r="X270" s="150"/>
      <c r="Y270" s="150"/>
      <c r="Z270" s="149"/>
      <c r="AA270" s="149"/>
      <c r="AB270" s="149"/>
      <c r="AC270" s="149"/>
      <c r="AD270" s="149"/>
      <c r="AE270" s="149"/>
      <c r="AF270" s="215"/>
    </row>
    <row r="271" spans="1:32" ht="4.5" customHeight="1" x14ac:dyDescent="0.3">
      <c r="A271" s="145"/>
      <c r="B271" s="146"/>
      <c r="C271" s="147"/>
      <c r="D271" s="147"/>
      <c r="E271" s="148"/>
      <c r="F271" s="149"/>
      <c r="G271" s="149"/>
      <c r="H271" s="149"/>
      <c r="I271" s="149"/>
      <c r="J271" s="149"/>
      <c r="K271" s="149"/>
      <c r="L271" s="149"/>
      <c r="M271" s="149"/>
      <c r="N271" s="149"/>
      <c r="O271" s="149"/>
      <c r="P271" s="149"/>
      <c r="Q271" s="149"/>
      <c r="R271" s="149"/>
      <c r="S271" s="149"/>
      <c r="T271" s="149"/>
      <c r="U271" s="150"/>
      <c r="V271" s="150"/>
      <c r="W271" s="150"/>
      <c r="X271" s="150"/>
      <c r="Y271" s="150"/>
      <c r="Z271" s="149"/>
      <c r="AA271" s="149"/>
      <c r="AB271" s="149"/>
      <c r="AC271" s="149"/>
      <c r="AD271" s="149"/>
      <c r="AE271" s="149"/>
      <c r="AF271" s="215"/>
    </row>
    <row r="272" spans="1:32" ht="4.5" customHeight="1" x14ac:dyDescent="0.3">
      <c r="A272" s="145"/>
      <c r="B272" s="146"/>
      <c r="C272" s="147"/>
      <c r="D272" s="147"/>
      <c r="E272" s="148"/>
      <c r="F272" s="149"/>
      <c r="G272" s="149"/>
      <c r="H272" s="149"/>
      <c r="I272" s="149"/>
      <c r="J272" s="149"/>
      <c r="K272" s="149"/>
      <c r="L272" s="149"/>
      <c r="M272" s="149"/>
      <c r="N272" s="149"/>
      <c r="O272" s="149"/>
      <c r="P272" s="149"/>
      <c r="Q272" s="149"/>
      <c r="R272" s="149"/>
      <c r="S272" s="149"/>
      <c r="T272" s="149"/>
      <c r="U272" s="150"/>
      <c r="V272" s="150"/>
      <c r="W272" s="150"/>
      <c r="X272" s="150"/>
      <c r="Y272" s="150"/>
      <c r="Z272" s="149"/>
      <c r="AA272" s="149"/>
      <c r="AB272" s="149"/>
      <c r="AC272" s="149"/>
      <c r="AD272" s="149"/>
      <c r="AE272" s="149"/>
      <c r="AF272" s="215"/>
    </row>
    <row r="273" spans="1:32" ht="4.5" customHeight="1" x14ac:dyDescent="0.3">
      <c r="A273" s="145"/>
      <c r="B273" s="146"/>
      <c r="C273" s="147"/>
      <c r="D273" s="147"/>
      <c r="E273" s="148"/>
      <c r="F273" s="149"/>
      <c r="G273" s="149"/>
      <c r="H273" s="149"/>
      <c r="I273" s="149"/>
      <c r="J273" s="149"/>
      <c r="K273" s="149"/>
      <c r="L273" s="149"/>
      <c r="M273" s="149"/>
      <c r="N273" s="149"/>
      <c r="O273" s="149"/>
      <c r="P273" s="149"/>
      <c r="Q273" s="149"/>
      <c r="R273" s="149"/>
      <c r="S273" s="149"/>
      <c r="T273" s="149"/>
      <c r="U273" s="150"/>
      <c r="V273" s="150"/>
      <c r="W273" s="150"/>
      <c r="X273" s="150"/>
      <c r="Y273" s="150"/>
      <c r="Z273" s="149"/>
      <c r="AA273" s="149"/>
      <c r="AB273" s="149"/>
      <c r="AC273" s="149"/>
      <c r="AD273" s="149"/>
      <c r="AE273" s="149"/>
      <c r="AF273" s="215"/>
    </row>
    <row r="274" spans="1:32" ht="4.5" customHeight="1" x14ac:dyDescent="0.3">
      <c r="A274" s="145"/>
      <c r="B274" s="146"/>
      <c r="C274" s="147"/>
      <c r="D274" s="147"/>
      <c r="E274" s="148"/>
      <c r="F274" s="149"/>
      <c r="G274" s="149"/>
      <c r="H274" s="149"/>
      <c r="I274" s="149"/>
      <c r="J274" s="149"/>
      <c r="K274" s="149"/>
      <c r="L274" s="149"/>
      <c r="M274" s="149"/>
      <c r="N274" s="149"/>
      <c r="O274" s="149"/>
      <c r="P274" s="149"/>
      <c r="Q274" s="149"/>
      <c r="R274" s="149"/>
      <c r="S274" s="149"/>
      <c r="T274" s="149"/>
      <c r="U274" s="150"/>
      <c r="V274" s="150"/>
      <c r="W274" s="150"/>
      <c r="X274" s="150"/>
      <c r="Y274" s="150"/>
      <c r="Z274" s="149"/>
      <c r="AA274" s="149"/>
      <c r="AB274" s="149"/>
      <c r="AC274" s="149"/>
      <c r="AD274" s="149"/>
      <c r="AE274" s="149"/>
      <c r="AF274" s="215"/>
    </row>
    <row r="275" spans="1:32" ht="4.5" customHeight="1" x14ac:dyDescent="0.3">
      <c r="A275" s="145"/>
      <c r="B275" s="146"/>
      <c r="C275" s="147"/>
      <c r="D275" s="147"/>
      <c r="E275" s="148"/>
      <c r="F275" s="149"/>
      <c r="G275" s="149"/>
      <c r="H275" s="149"/>
      <c r="I275" s="149"/>
      <c r="J275" s="149"/>
      <c r="K275" s="149"/>
      <c r="L275" s="149"/>
      <c r="M275" s="149"/>
      <c r="N275" s="149"/>
      <c r="O275" s="149"/>
      <c r="P275" s="149"/>
      <c r="Q275" s="149"/>
      <c r="R275" s="149"/>
      <c r="S275" s="149"/>
      <c r="T275" s="149"/>
      <c r="U275" s="150"/>
      <c r="V275" s="150"/>
      <c r="W275" s="150"/>
      <c r="X275" s="150"/>
      <c r="Y275" s="150"/>
      <c r="Z275" s="149"/>
      <c r="AA275" s="149"/>
      <c r="AB275" s="149"/>
      <c r="AC275" s="149"/>
      <c r="AD275" s="149"/>
      <c r="AE275" s="149"/>
      <c r="AF275" s="215"/>
    </row>
    <row r="276" spans="1:32" ht="4.5" customHeight="1" x14ac:dyDescent="0.3">
      <c r="A276" s="145"/>
      <c r="B276" s="146"/>
      <c r="C276" s="147"/>
      <c r="D276" s="147"/>
      <c r="E276" s="148"/>
      <c r="F276" s="149"/>
      <c r="G276" s="149"/>
      <c r="H276" s="149"/>
      <c r="I276" s="149"/>
      <c r="J276" s="149"/>
      <c r="K276" s="149"/>
      <c r="L276" s="149"/>
      <c r="M276" s="149"/>
      <c r="N276" s="149"/>
      <c r="O276" s="149"/>
      <c r="P276" s="149"/>
      <c r="Q276" s="149"/>
      <c r="R276" s="149"/>
      <c r="S276" s="149"/>
      <c r="T276" s="149"/>
      <c r="U276" s="150"/>
      <c r="V276" s="150"/>
      <c r="W276" s="150"/>
      <c r="X276" s="150"/>
      <c r="Y276" s="150"/>
      <c r="Z276" s="149"/>
      <c r="AA276" s="149"/>
      <c r="AB276" s="149"/>
      <c r="AC276" s="149"/>
      <c r="AD276" s="149"/>
      <c r="AE276" s="149"/>
      <c r="AF276" s="215"/>
    </row>
    <row r="277" spans="1:32" ht="4.5" customHeight="1" x14ac:dyDescent="0.3">
      <c r="A277" s="145"/>
      <c r="B277" s="146"/>
      <c r="C277" s="147"/>
      <c r="D277" s="147"/>
      <c r="E277" s="148"/>
      <c r="F277" s="149"/>
      <c r="G277" s="149"/>
      <c r="H277" s="149"/>
      <c r="I277" s="149"/>
      <c r="J277" s="149"/>
      <c r="K277" s="149"/>
      <c r="L277" s="149"/>
      <c r="M277" s="149"/>
      <c r="N277" s="149"/>
      <c r="O277" s="149"/>
      <c r="P277" s="149"/>
      <c r="Q277" s="149"/>
      <c r="R277" s="149"/>
      <c r="S277" s="149"/>
      <c r="T277" s="149"/>
      <c r="U277" s="150"/>
      <c r="V277" s="150"/>
      <c r="W277" s="150"/>
      <c r="X277" s="150"/>
      <c r="Y277" s="150"/>
      <c r="Z277" s="149"/>
      <c r="AA277" s="149"/>
      <c r="AB277" s="149"/>
      <c r="AC277" s="149"/>
      <c r="AD277" s="149"/>
      <c r="AE277" s="149"/>
      <c r="AF277" s="215"/>
    </row>
    <row r="278" spans="1:32" ht="4.5" customHeight="1" x14ac:dyDescent="0.3">
      <c r="A278" s="145"/>
      <c r="B278" s="146"/>
      <c r="C278" s="147"/>
      <c r="D278" s="147"/>
      <c r="E278" s="148"/>
      <c r="F278" s="149"/>
      <c r="G278" s="149"/>
      <c r="H278" s="149"/>
      <c r="I278" s="149"/>
      <c r="J278" s="149"/>
      <c r="K278" s="149"/>
      <c r="L278" s="149"/>
      <c r="M278" s="149"/>
      <c r="N278" s="149"/>
      <c r="O278" s="149"/>
      <c r="P278" s="149"/>
      <c r="Q278" s="149"/>
      <c r="R278" s="149"/>
      <c r="S278" s="149"/>
      <c r="T278" s="149"/>
      <c r="U278" s="150"/>
      <c r="V278" s="150"/>
      <c r="W278" s="150"/>
      <c r="X278" s="150"/>
      <c r="Y278" s="150"/>
      <c r="Z278" s="149"/>
      <c r="AA278" s="149"/>
      <c r="AB278" s="149"/>
      <c r="AC278" s="149"/>
      <c r="AD278" s="149"/>
      <c r="AE278" s="149"/>
      <c r="AF278" s="215"/>
    </row>
    <row r="279" spans="1:32" ht="4.5" customHeight="1" x14ac:dyDescent="0.3">
      <c r="A279" s="145"/>
      <c r="B279" s="146"/>
      <c r="C279" s="147"/>
      <c r="D279" s="147"/>
      <c r="E279" s="148"/>
      <c r="F279" s="149"/>
      <c r="G279" s="149"/>
      <c r="H279" s="149"/>
      <c r="I279" s="149"/>
      <c r="J279" s="149"/>
      <c r="K279" s="149"/>
      <c r="L279" s="149"/>
      <c r="M279" s="149"/>
      <c r="N279" s="149"/>
      <c r="O279" s="149"/>
      <c r="P279" s="149"/>
      <c r="Q279" s="149"/>
      <c r="R279" s="149"/>
      <c r="S279" s="149"/>
      <c r="T279" s="149"/>
      <c r="U279" s="150"/>
      <c r="V279" s="150"/>
      <c r="W279" s="150"/>
      <c r="X279" s="150"/>
      <c r="Y279" s="150"/>
      <c r="Z279" s="149"/>
      <c r="AA279" s="149"/>
      <c r="AB279" s="149"/>
      <c r="AC279" s="149"/>
      <c r="AD279" s="149"/>
      <c r="AE279" s="149"/>
      <c r="AF279" s="215"/>
    </row>
    <row r="280" spans="1:32" ht="4.5" customHeight="1" x14ac:dyDescent="0.3">
      <c r="A280" s="145"/>
      <c r="B280" s="146"/>
      <c r="C280" s="147"/>
      <c r="D280" s="147"/>
      <c r="E280" s="148"/>
      <c r="F280" s="149"/>
      <c r="G280" s="149"/>
      <c r="H280" s="149"/>
      <c r="I280" s="149"/>
      <c r="J280" s="149"/>
      <c r="K280" s="149"/>
      <c r="L280" s="149"/>
      <c r="M280" s="149"/>
      <c r="N280" s="149"/>
      <c r="O280" s="149"/>
      <c r="P280" s="149"/>
      <c r="Q280" s="149"/>
      <c r="R280" s="149"/>
      <c r="S280" s="149"/>
      <c r="T280" s="149"/>
      <c r="U280" s="150"/>
      <c r="V280" s="150"/>
      <c r="W280" s="150"/>
      <c r="X280" s="150"/>
      <c r="Y280" s="150"/>
      <c r="Z280" s="149"/>
      <c r="AA280" s="149"/>
      <c r="AB280" s="149"/>
      <c r="AC280" s="149"/>
      <c r="AD280" s="149"/>
      <c r="AE280" s="149"/>
      <c r="AF280" s="215"/>
    </row>
    <row r="281" spans="1:32" ht="4.5" customHeight="1" x14ac:dyDescent="0.3">
      <c r="A281" s="145"/>
      <c r="B281" s="146"/>
      <c r="C281" s="147"/>
      <c r="D281" s="147"/>
      <c r="E281" s="148"/>
      <c r="F281" s="149"/>
      <c r="G281" s="149"/>
      <c r="H281" s="149"/>
      <c r="I281" s="149"/>
      <c r="J281" s="149"/>
      <c r="K281" s="149"/>
      <c r="L281" s="149"/>
      <c r="M281" s="149"/>
      <c r="N281" s="149"/>
      <c r="O281" s="149"/>
      <c r="P281" s="149"/>
      <c r="Q281" s="149"/>
      <c r="R281" s="149"/>
      <c r="S281" s="149"/>
      <c r="T281" s="149"/>
      <c r="U281" s="150"/>
      <c r="V281" s="150"/>
      <c r="W281" s="150"/>
      <c r="X281" s="150"/>
      <c r="Y281" s="150"/>
      <c r="Z281" s="149"/>
      <c r="AA281" s="149"/>
      <c r="AB281" s="149"/>
      <c r="AC281" s="149"/>
      <c r="AD281" s="149"/>
      <c r="AE281" s="149"/>
      <c r="AF281" s="215"/>
    </row>
    <row r="282" spans="1:32" ht="4.5" customHeight="1" x14ac:dyDescent="0.3">
      <c r="A282" s="145"/>
      <c r="B282" s="146"/>
      <c r="C282" s="147"/>
      <c r="D282" s="147"/>
      <c r="E282" s="148"/>
      <c r="F282" s="149"/>
      <c r="G282" s="149"/>
      <c r="H282" s="149"/>
      <c r="I282" s="149"/>
      <c r="J282" s="149"/>
      <c r="K282" s="149"/>
      <c r="L282" s="149"/>
      <c r="M282" s="149"/>
      <c r="N282" s="149"/>
      <c r="O282" s="149"/>
      <c r="P282" s="149"/>
      <c r="Q282" s="149"/>
      <c r="R282" s="149"/>
      <c r="S282" s="149"/>
      <c r="T282" s="149"/>
      <c r="U282" s="150"/>
      <c r="V282" s="150"/>
      <c r="W282" s="150"/>
      <c r="X282" s="150"/>
      <c r="Y282" s="150"/>
      <c r="Z282" s="149"/>
      <c r="AA282" s="149"/>
      <c r="AB282" s="149"/>
      <c r="AC282" s="149"/>
      <c r="AD282" s="149"/>
      <c r="AE282" s="149"/>
      <c r="AF282" s="215"/>
    </row>
    <row r="283" spans="1:32" ht="4.5" customHeight="1" x14ac:dyDescent="0.3">
      <c r="A283" s="145"/>
      <c r="B283" s="146"/>
      <c r="C283" s="147"/>
      <c r="D283" s="147"/>
      <c r="E283" s="148"/>
      <c r="F283" s="149"/>
      <c r="G283" s="149"/>
      <c r="H283" s="149"/>
      <c r="I283" s="149"/>
      <c r="J283" s="149"/>
      <c r="K283" s="149"/>
      <c r="L283" s="149"/>
      <c r="M283" s="149"/>
      <c r="N283" s="149"/>
      <c r="O283" s="149"/>
      <c r="P283" s="149"/>
      <c r="Q283" s="149"/>
      <c r="R283" s="149"/>
      <c r="S283" s="149"/>
      <c r="T283" s="149"/>
      <c r="U283" s="150"/>
      <c r="V283" s="150"/>
      <c r="W283" s="150"/>
      <c r="X283" s="150"/>
      <c r="Y283" s="150"/>
      <c r="Z283" s="149"/>
      <c r="AA283" s="149"/>
      <c r="AB283" s="149"/>
      <c r="AC283" s="149"/>
      <c r="AD283" s="149"/>
      <c r="AE283" s="149"/>
      <c r="AF283" s="215"/>
    </row>
    <row r="284" spans="1:32" ht="4.5" customHeight="1" x14ac:dyDescent="0.3">
      <c r="A284" s="145"/>
      <c r="B284" s="146"/>
      <c r="C284" s="147"/>
      <c r="D284" s="147"/>
      <c r="E284" s="148"/>
      <c r="F284" s="149"/>
      <c r="G284" s="149"/>
      <c r="H284" s="149"/>
      <c r="I284" s="149"/>
      <c r="J284" s="149"/>
      <c r="K284" s="149"/>
      <c r="L284" s="149"/>
      <c r="M284" s="149"/>
      <c r="N284" s="149"/>
      <c r="O284" s="149"/>
      <c r="P284" s="149"/>
      <c r="Q284" s="149"/>
      <c r="R284" s="149"/>
      <c r="S284" s="149"/>
      <c r="T284" s="149"/>
      <c r="U284" s="150"/>
      <c r="V284" s="150"/>
      <c r="W284" s="150"/>
      <c r="X284" s="150"/>
      <c r="Y284" s="150"/>
      <c r="Z284" s="149"/>
      <c r="AA284" s="149"/>
      <c r="AB284" s="149"/>
      <c r="AC284" s="149"/>
      <c r="AD284" s="149"/>
      <c r="AE284" s="149"/>
      <c r="AF284" s="215"/>
    </row>
    <row r="285" spans="1:32" ht="4.5" customHeight="1" x14ac:dyDescent="0.3">
      <c r="A285" s="145"/>
      <c r="B285" s="146"/>
      <c r="C285" s="147"/>
      <c r="D285" s="147"/>
      <c r="E285" s="148"/>
      <c r="F285" s="149"/>
      <c r="G285" s="149"/>
      <c r="H285" s="149"/>
      <c r="I285" s="149"/>
      <c r="J285" s="149"/>
      <c r="K285" s="149"/>
      <c r="L285" s="149"/>
      <c r="M285" s="149"/>
      <c r="N285" s="149"/>
      <c r="O285" s="149"/>
      <c r="P285" s="149"/>
      <c r="Q285" s="149"/>
      <c r="R285" s="149"/>
      <c r="S285" s="149"/>
      <c r="T285" s="149"/>
      <c r="U285" s="150"/>
      <c r="V285" s="150"/>
      <c r="W285" s="150"/>
      <c r="X285" s="150"/>
      <c r="Y285" s="150"/>
      <c r="Z285" s="149"/>
      <c r="AA285" s="149"/>
      <c r="AB285" s="149"/>
      <c r="AC285" s="149"/>
      <c r="AD285" s="149"/>
      <c r="AE285" s="149"/>
      <c r="AF285" s="215"/>
    </row>
    <row r="286" spans="1:32" ht="4.5" customHeight="1" x14ac:dyDescent="0.3">
      <c r="A286" s="145"/>
      <c r="B286" s="146"/>
      <c r="C286" s="147"/>
      <c r="D286" s="147"/>
      <c r="E286" s="148"/>
      <c r="F286" s="149"/>
      <c r="G286" s="149"/>
      <c r="H286" s="149"/>
      <c r="I286" s="149"/>
      <c r="J286" s="149"/>
      <c r="K286" s="149"/>
      <c r="L286" s="149"/>
      <c r="M286" s="149"/>
      <c r="N286" s="149"/>
      <c r="O286" s="149"/>
      <c r="P286" s="149"/>
      <c r="Q286" s="149"/>
      <c r="R286" s="149"/>
      <c r="S286" s="149"/>
      <c r="T286" s="149"/>
      <c r="U286" s="150"/>
      <c r="V286" s="150"/>
      <c r="W286" s="150"/>
      <c r="X286" s="150"/>
      <c r="Y286" s="150"/>
      <c r="Z286" s="149"/>
      <c r="AA286" s="149"/>
      <c r="AB286" s="149"/>
      <c r="AC286" s="149"/>
      <c r="AD286" s="149"/>
      <c r="AE286" s="149"/>
      <c r="AF286" s="215"/>
    </row>
    <row r="287" spans="1:32" ht="4.5" customHeight="1" x14ac:dyDescent="0.3">
      <c r="A287" s="145"/>
      <c r="B287" s="146"/>
      <c r="C287" s="147"/>
      <c r="D287" s="147"/>
      <c r="E287" s="148"/>
      <c r="F287" s="149"/>
      <c r="G287" s="149"/>
      <c r="H287" s="149"/>
      <c r="I287" s="149"/>
      <c r="J287" s="149"/>
      <c r="K287" s="149"/>
      <c r="L287" s="149"/>
      <c r="M287" s="149"/>
      <c r="N287" s="149"/>
      <c r="O287" s="149"/>
      <c r="P287" s="149"/>
      <c r="Q287" s="149"/>
      <c r="R287" s="149"/>
      <c r="S287" s="149"/>
      <c r="T287" s="149"/>
      <c r="U287" s="150"/>
      <c r="V287" s="150"/>
      <c r="W287" s="150"/>
      <c r="X287" s="150"/>
      <c r="Y287" s="150"/>
      <c r="Z287" s="149"/>
      <c r="AA287" s="149"/>
      <c r="AB287" s="149"/>
      <c r="AC287" s="149"/>
      <c r="AD287" s="149"/>
      <c r="AE287" s="149"/>
      <c r="AF287" s="215"/>
    </row>
    <row r="288" spans="1:32" ht="4.5" customHeight="1" x14ac:dyDescent="0.3">
      <c r="A288" s="145"/>
      <c r="B288" s="146"/>
      <c r="C288" s="147"/>
      <c r="D288" s="147"/>
      <c r="E288" s="148"/>
      <c r="F288" s="149"/>
      <c r="G288" s="149"/>
      <c r="H288" s="149"/>
      <c r="I288" s="149"/>
      <c r="J288" s="149"/>
      <c r="K288" s="149"/>
      <c r="L288" s="149"/>
      <c r="M288" s="149"/>
      <c r="N288" s="149"/>
      <c r="O288" s="149"/>
      <c r="P288" s="149"/>
      <c r="Q288" s="149"/>
      <c r="R288" s="149"/>
      <c r="S288" s="149"/>
      <c r="T288" s="149"/>
      <c r="U288" s="150"/>
      <c r="V288" s="150"/>
      <c r="W288" s="150"/>
      <c r="X288" s="150"/>
      <c r="Y288" s="150"/>
      <c r="Z288" s="149"/>
      <c r="AA288" s="149"/>
      <c r="AB288" s="149"/>
      <c r="AC288" s="149"/>
      <c r="AD288" s="149"/>
      <c r="AE288" s="149"/>
      <c r="AF288" s="215"/>
    </row>
    <row r="289" spans="1:32" ht="4.5" customHeight="1" x14ac:dyDescent="0.3">
      <c r="A289" s="145"/>
      <c r="B289" s="146"/>
      <c r="C289" s="147"/>
      <c r="D289" s="147"/>
      <c r="E289" s="148"/>
      <c r="F289" s="149"/>
      <c r="G289" s="149"/>
      <c r="H289" s="149"/>
      <c r="I289" s="149"/>
      <c r="J289" s="149"/>
      <c r="K289" s="149"/>
      <c r="L289" s="149"/>
      <c r="M289" s="149"/>
      <c r="N289" s="149"/>
      <c r="O289" s="149"/>
      <c r="P289" s="149"/>
      <c r="Q289" s="149"/>
      <c r="R289" s="149"/>
      <c r="S289" s="149"/>
      <c r="T289" s="149"/>
      <c r="U289" s="150"/>
      <c r="V289" s="150"/>
      <c r="W289" s="150"/>
      <c r="X289" s="150"/>
      <c r="Y289" s="150"/>
      <c r="Z289" s="149"/>
      <c r="AA289" s="149"/>
      <c r="AB289" s="149"/>
      <c r="AC289" s="149"/>
      <c r="AD289" s="149"/>
      <c r="AE289" s="149"/>
      <c r="AF289" s="215"/>
    </row>
    <row r="290" spans="1:32" ht="4.5" customHeight="1" x14ac:dyDescent="0.3">
      <c r="A290" s="145"/>
      <c r="B290" s="146"/>
      <c r="C290" s="147"/>
      <c r="D290" s="147"/>
      <c r="E290" s="148"/>
      <c r="F290" s="149"/>
      <c r="G290" s="149"/>
      <c r="H290" s="149"/>
      <c r="I290" s="149"/>
      <c r="J290" s="149"/>
      <c r="K290" s="149"/>
      <c r="L290" s="149"/>
      <c r="M290" s="149"/>
      <c r="N290" s="149"/>
      <c r="O290" s="149"/>
      <c r="P290" s="149"/>
      <c r="Q290" s="149"/>
      <c r="R290" s="149"/>
      <c r="S290" s="149"/>
      <c r="T290" s="149"/>
      <c r="U290" s="150"/>
      <c r="V290" s="150"/>
      <c r="W290" s="150"/>
      <c r="X290" s="150"/>
      <c r="Y290" s="150"/>
      <c r="Z290" s="149"/>
      <c r="AA290" s="149"/>
      <c r="AB290" s="149"/>
      <c r="AC290" s="149"/>
      <c r="AD290" s="149"/>
      <c r="AE290" s="149"/>
      <c r="AF290" s="215"/>
    </row>
    <row r="291" spans="1:32" ht="4.5" customHeight="1" x14ac:dyDescent="0.3">
      <c r="A291" s="145"/>
      <c r="B291" s="146"/>
      <c r="C291" s="147"/>
      <c r="D291" s="147"/>
      <c r="E291" s="148"/>
      <c r="F291" s="149"/>
      <c r="G291" s="149"/>
      <c r="H291" s="149"/>
      <c r="I291" s="149"/>
      <c r="J291" s="149"/>
      <c r="K291" s="149"/>
      <c r="L291" s="149"/>
      <c r="M291" s="149"/>
      <c r="N291" s="149"/>
      <c r="O291" s="149"/>
      <c r="P291" s="149"/>
      <c r="Q291" s="149"/>
      <c r="R291" s="149"/>
      <c r="S291" s="149"/>
      <c r="T291" s="149"/>
      <c r="U291" s="150"/>
      <c r="V291" s="150"/>
      <c r="W291" s="150"/>
      <c r="X291" s="150"/>
      <c r="Y291" s="150"/>
      <c r="Z291" s="149"/>
      <c r="AA291" s="149"/>
      <c r="AB291" s="149"/>
      <c r="AC291" s="149"/>
      <c r="AD291" s="149"/>
      <c r="AE291" s="149"/>
      <c r="AF291" s="215"/>
    </row>
    <row r="292" spans="1:32" ht="4.5" customHeight="1" x14ac:dyDescent="0.3">
      <c r="A292" s="145"/>
      <c r="B292" s="146"/>
      <c r="C292" s="147"/>
      <c r="D292" s="147"/>
      <c r="E292" s="148"/>
      <c r="F292" s="149"/>
      <c r="G292" s="149"/>
      <c r="H292" s="149"/>
      <c r="I292" s="149"/>
      <c r="J292" s="149"/>
      <c r="K292" s="149"/>
      <c r="L292" s="149"/>
      <c r="M292" s="149"/>
      <c r="N292" s="149"/>
      <c r="O292" s="149"/>
      <c r="P292" s="149"/>
      <c r="Q292" s="149"/>
      <c r="R292" s="149"/>
      <c r="S292" s="149"/>
      <c r="T292" s="149"/>
      <c r="U292" s="150"/>
      <c r="V292" s="150"/>
      <c r="W292" s="150"/>
      <c r="X292" s="150"/>
      <c r="Y292" s="150"/>
      <c r="Z292" s="149"/>
      <c r="AA292" s="149"/>
      <c r="AB292" s="149"/>
      <c r="AC292" s="149"/>
      <c r="AD292" s="149"/>
      <c r="AE292" s="149"/>
      <c r="AF292" s="215"/>
    </row>
    <row r="293" spans="1:32" ht="4.5" customHeight="1" x14ac:dyDescent="0.3">
      <c r="A293" s="145"/>
      <c r="B293" s="146"/>
      <c r="C293" s="147"/>
      <c r="D293" s="147"/>
      <c r="E293" s="148"/>
      <c r="F293" s="149"/>
      <c r="G293" s="149"/>
      <c r="H293" s="149"/>
      <c r="I293" s="149"/>
      <c r="J293" s="149"/>
      <c r="K293" s="149"/>
      <c r="L293" s="149"/>
      <c r="M293" s="149"/>
      <c r="N293" s="149"/>
      <c r="O293" s="149"/>
      <c r="P293" s="149"/>
      <c r="Q293" s="149"/>
      <c r="R293" s="149"/>
      <c r="S293" s="149"/>
      <c r="T293" s="149"/>
      <c r="U293" s="150"/>
      <c r="V293" s="150"/>
      <c r="W293" s="150"/>
      <c r="X293" s="150"/>
      <c r="Y293" s="150"/>
      <c r="Z293" s="149"/>
      <c r="AA293" s="149"/>
      <c r="AB293" s="149"/>
      <c r="AC293" s="149"/>
      <c r="AD293" s="149"/>
      <c r="AE293" s="149"/>
      <c r="AF293" s="215"/>
    </row>
    <row r="294" spans="1:32" ht="4.5" customHeight="1" x14ac:dyDescent="0.3">
      <c r="A294" s="145"/>
      <c r="B294" s="146"/>
      <c r="C294" s="147"/>
      <c r="D294" s="147"/>
      <c r="E294" s="148"/>
      <c r="F294" s="149"/>
      <c r="G294" s="149"/>
      <c r="H294" s="149"/>
      <c r="I294" s="149"/>
      <c r="J294" s="149"/>
      <c r="K294" s="149"/>
      <c r="L294" s="149"/>
      <c r="M294" s="149"/>
      <c r="N294" s="149"/>
      <c r="O294" s="149"/>
      <c r="P294" s="149"/>
      <c r="Q294" s="149"/>
      <c r="R294" s="149"/>
      <c r="S294" s="149"/>
      <c r="T294" s="149"/>
      <c r="U294" s="150"/>
      <c r="V294" s="150"/>
      <c r="W294" s="150"/>
      <c r="X294" s="150"/>
      <c r="Y294" s="150"/>
      <c r="Z294" s="149"/>
      <c r="AA294" s="149"/>
      <c r="AB294" s="149"/>
      <c r="AC294" s="149"/>
      <c r="AD294" s="149"/>
      <c r="AE294" s="149"/>
      <c r="AF294" s="215"/>
    </row>
    <row r="295" spans="1:32" ht="4.5" customHeight="1" x14ac:dyDescent="0.3">
      <c r="A295" s="145"/>
      <c r="B295" s="146"/>
      <c r="C295" s="147"/>
      <c r="D295" s="147"/>
      <c r="E295" s="148"/>
      <c r="F295" s="149"/>
      <c r="G295" s="149"/>
      <c r="H295" s="149"/>
      <c r="I295" s="149"/>
      <c r="J295" s="149"/>
      <c r="K295" s="149"/>
      <c r="L295" s="149"/>
      <c r="M295" s="149"/>
      <c r="N295" s="149"/>
      <c r="O295" s="149"/>
      <c r="P295" s="149"/>
      <c r="Q295" s="149"/>
      <c r="R295" s="149"/>
      <c r="S295" s="149"/>
      <c r="T295" s="149"/>
      <c r="U295" s="150"/>
      <c r="V295" s="150"/>
      <c r="W295" s="150"/>
      <c r="X295" s="150"/>
      <c r="Y295" s="150"/>
      <c r="Z295" s="149"/>
      <c r="AA295" s="149"/>
      <c r="AB295" s="149"/>
      <c r="AC295" s="149"/>
      <c r="AD295" s="149"/>
      <c r="AE295" s="149"/>
      <c r="AF295" s="215"/>
    </row>
    <row r="296" spans="1:32" ht="4.5" customHeight="1" x14ac:dyDescent="0.3">
      <c r="A296" s="145"/>
      <c r="B296" s="146"/>
      <c r="C296" s="147"/>
      <c r="D296" s="147"/>
      <c r="E296" s="148"/>
      <c r="F296" s="149"/>
      <c r="G296" s="149"/>
      <c r="H296" s="149"/>
      <c r="I296" s="149"/>
      <c r="J296" s="149"/>
      <c r="K296" s="149"/>
      <c r="L296" s="149"/>
      <c r="M296" s="149"/>
      <c r="N296" s="149"/>
      <c r="O296" s="149"/>
      <c r="P296" s="149"/>
      <c r="Q296" s="149"/>
      <c r="R296" s="149"/>
      <c r="S296" s="149"/>
      <c r="T296" s="149"/>
      <c r="U296" s="150"/>
      <c r="V296" s="150"/>
      <c r="W296" s="150"/>
      <c r="X296" s="150"/>
      <c r="Y296" s="150"/>
      <c r="Z296" s="149"/>
      <c r="AA296" s="149"/>
      <c r="AB296" s="149"/>
      <c r="AC296" s="149"/>
      <c r="AD296" s="149"/>
      <c r="AE296" s="149"/>
      <c r="AF296" s="215"/>
    </row>
    <row r="297" spans="1:32" ht="4.5" customHeight="1" x14ac:dyDescent="0.3">
      <c r="A297" s="145"/>
      <c r="B297" s="146"/>
      <c r="C297" s="147"/>
      <c r="D297" s="147"/>
      <c r="E297" s="148"/>
      <c r="F297" s="149"/>
      <c r="G297" s="149"/>
      <c r="H297" s="149"/>
      <c r="I297" s="149"/>
      <c r="J297" s="149"/>
      <c r="K297" s="149"/>
      <c r="L297" s="149"/>
      <c r="M297" s="149"/>
      <c r="N297" s="149"/>
      <c r="O297" s="149"/>
      <c r="P297" s="149"/>
      <c r="Q297" s="149"/>
      <c r="R297" s="149"/>
      <c r="S297" s="149"/>
      <c r="T297" s="149"/>
      <c r="U297" s="150"/>
      <c r="V297" s="150"/>
      <c r="W297" s="150"/>
      <c r="X297" s="150"/>
      <c r="Y297" s="150"/>
      <c r="Z297" s="149"/>
      <c r="AA297" s="149"/>
      <c r="AB297" s="149"/>
      <c r="AC297" s="149"/>
      <c r="AD297" s="149"/>
      <c r="AE297" s="149"/>
      <c r="AF297" s="215"/>
    </row>
    <row r="298" spans="1:32" ht="4.5" customHeight="1" x14ac:dyDescent="0.3">
      <c r="A298" s="145"/>
      <c r="B298" s="146"/>
      <c r="C298" s="147"/>
      <c r="D298" s="147"/>
      <c r="E298" s="148"/>
      <c r="F298" s="149"/>
      <c r="G298" s="149"/>
      <c r="H298" s="149"/>
      <c r="I298" s="149"/>
      <c r="J298" s="149"/>
      <c r="K298" s="149"/>
      <c r="L298" s="149"/>
      <c r="M298" s="149"/>
      <c r="N298" s="149"/>
      <c r="O298" s="149"/>
      <c r="P298" s="149"/>
      <c r="Q298" s="149"/>
      <c r="R298" s="149"/>
      <c r="S298" s="149"/>
      <c r="T298" s="149"/>
      <c r="U298" s="150"/>
      <c r="V298" s="150"/>
      <c r="W298" s="150"/>
      <c r="X298" s="150"/>
      <c r="Y298" s="150"/>
      <c r="Z298" s="149"/>
      <c r="AA298" s="149"/>
      <c r="AB298" s="149"/>
      <c r="AC298" s="149"/>
      <c r="AD298" s="149"/>
      <c r="AE298" s="149"/>
      <c r="AF298" s="215"/>
    </row>
    <row r="299" spans="1:32" ht="4.5" customHeight="1" x14ac:dyDescent="0.3">
      <c r="A299" s="145"/>
      <c r="B299" s="146"/>
      <c r="C299" s="147"/>
      <c r="D299" s="147"/>
      <c r="E299" s="148"/>
      <c r="F299" s="149"/>
      <c r="G299" s="149"/>
      <c r="H299" s="149"/>
      <c r="I299" s="149"/>
      <c r="J299" s="149"/>
      <c r="K299" s="149"/>
      <c r="L299" s="149"/>
      <c r="M299" s="149"/>
      <c r="N299" s="149"/>
      <c r="O299" s="149"/>
      <c r="P299" s="149"/>
      <c r="Q299" s="149"/>
      <c r="R299" s="149"/>
      <c r="S299" s="149"/>
      <c r="T299" s="149"/>
      <c r="U299" s="150"/>
      <c r="V299" s="150"/>
      <c r="W299" s="150"/>
      <c r="X299" s="150"/>
      <c r="Y299" s="150"/>
      <c r="Z299" s="149"/>
      <c r="AA299" s="149"/>
      <c r="AB299" s="149"/>
      <c r="AC299" s="149"/>
      <c r="AD299" s="149"/>
      <c r="AE299" s="149"/>
      <c r="AF299" s="215"/>
    </row>
    <row r="300" spans="1:32" ht="4.5" customHeight="1" x14ac:dyDescent="0.3">
      <c r="A300" s="145"/>
      <c r="B300" s="146"/>
      <c r="C300" s="147"/>
      <c r="D300" s="147"/>
      <c r="E300" s="148"/>
      <c r="F300" s="149"/>
      <c r="G300" s="149"/>
      <c r="H300" s="149"/>
      <c r="I300" s="149"/>
      <c r="J300" s="149"/>
      <c r="K300" s="149"/>
      <c r="L300" s="149"/>
      <c r="M300" s="149"/>
      <c r="N300" s="149"/>
      <c r="O300" s="149"/>
      <c r="P300" s="149"/>
      <c r="Q300" s="149"/>
      <c r="R300" s="149"/>
      <c r="S300" s="149"/>
      <c r="T300" s="149"/>
      <c r="U300" s="150"/>
      <c r="V300" s="150"/>
      <c r="W300" s="150"/>
      <c r="X300" s="150"/>
      <c r="Y300" s="150"/>
      <c r="Z300" s="149"/>
      <c r="AA300" s="149"/>
      <c r="AB300" s="149"/>
      <c r="AC300" s="149"/>
      <c r="AD300" s="149"/>
      <c r="AE300" s="149"/>
      <c r="AF300" s="215"/>
    </row>
    <row r="301" spans="1:32" ht="4.5" customHeight="1" x14ac:dyDescent="0.3">
      <c r="A301" s="145"/>
      <c r="B301" s="146"/>
      <c r="C301" s="147"/>
      <c r="D301" s="147"/>
      <c r="E301" s="148"/>
      <c r="F301" s="149"/>
      <c r="G301" s="149"/>
      <c r="H301" s="149"/>
      <c r="I301" s="149"/>
      <c r="J301" s="149"/>
      <c r="K301" s="149"/>
      <c r="L301" s="149"/>
      <c r="M301" s="149"/>
      <c r="N301" s="149"/>
      <c r="O301" s="149"/>
      <c r="P301" s="149"/>
      <c r="Q301" s="149"/>
      <c r="R301" s="149"/>
      <c r="S301" s="149"/>
      <c r="T301" s="149"/>
      <c r="U301" s="150"/>
      <c r="V301" s="150"/>
      <c r="W301" s="150"/>
      <c r="X301" s="150"/>
      <c r="Y301" s="150"/>
      <c r="Z301" s="149"/>
      <c r="AA301" s="149"/>
      <c r="AB301" s="149"/>
      <c r="AC301" s="149"/>
      <c r="AD301" s="149"/>
      <c r="AE301" s="149"/>
      <c r="AF301" s="215"/>
    </row>
    <row r="302" spans="1:32" ht="4.5" customHeight="1" x14ac:dyDescent="0.3">
      <c r="A302" s="145"/>
      <c r="B302" s="146"/>
      <c r="C302" s="147"/>
      <c r="D302" s="147"/>
      <c r="E302" s="148"/>
      <c r="F302" s="149"/>
      <c r="G302" s="149"/>
      <c r="H302" s="149"/>
      <c r="I302" s="149"/>
      <c r="J302" s="149"/>
      <c r="K302" s="149"/>
      <c r="L302" s="149"/>
      <c r="M302" s="149"/>
      <c r="N302" s="149"/>
      <c r="O302" s="149"/>
      <c r="P302" s="149"/>
      <c r="Q302" s="149"/>
      <c r="R302" s="149"/>
      <c r="S302" s="149"/>
      <c r="T302" s="149"/>
      <c r="U302" s="150"/>
      <c r="V302" s="150"/>
      <c r="W302" s="150"/>
      <c r="X302" s="150"/>
      <c r="Y302" s="150"/>
      <c r="Z302" s="149"/>
      <c r="AA302" s="149"/>
      <c r="AB302" s="149"/>
      <c r="AC302" s="149"/>
      <c r="AD302" s="149"/>
      <c r="AE302" s="149"/>
      <c r="AF302" s="215"/>
    </row>
    <row r="303" spans="1:32" ht="4.5" customHeight="1" x14ac:dyDescent="0.3">
      <c r="A303" s="145"/>
      <c r="B303" s="146"/>
      <c r="C303" s="147"/>
      <c r="D303" s="147"/>
      <c r="E303" s="148"/>
      <c r="F303" s="149"/>
      <c r="G303" s="149"/>
      <c r="H303" s="149"/>
      <c r="I303" s="149"/>
      <c r="J303" s="149"/>
      <c r="K303" s="149"/>
      <c r="L303" s="149"/>
      <c r="M303" s="149"/>
      <c r="N303" s="149"/>
      <c r="O303" s="149"/>
      <c r="P303" s="149"/>
      <c r="Q303" s="149"/>
      <c r="R303" s="149"/>
      <c r="S303" s="149"/>
      <c r="T303" s="149"/>
      <c r="U303" s="150"/>
      <c r="V303" s="150"/>
      <c r="W303" s="150"/>
      <c r="X303" s="150"/>
      <c r="Y303" s="150"/>
      <c r="Z303" s="149"/>
      <c r="AA303" s="149"/>
      <c r="AB303" s="149"/>
      <c r="AC303" s="149"/>
      <c r="AD303" s="149"/>
      <c r="AE303" s="149"/>
      <c r="AF303" s="215"/>
    </row>
    <row r="304" spans="1:32" ht="4.5" customHeight="1" x14ac:dyDescent="0.3">
      <c r="A304" s="145"/>
      <c r="B304" s="146"/>
      <c r="C304" s="147"/>
      <c r="D304" s="147"/>
      <c r="E304" s="148"/>
      <c r="F304" s="149"/>
      <c r="G304" s="149"/>
      <c r="H304" s="149"/>
      <c r="I304" s="149"/>
      <c r="J304" s="149"/>
      <c r="K304" s="149"/>
      <c r="L304" s="149"/>
      <c r="M304" s="149"/>
      <c r="N304" s="149"/>
      <c r="O304" s="149"/>
      <c r="P304" s="149"/>
      <c r="Q304" s="149"/>
      <c r="R304" s="149"/>
      <c r="S304" s="149"/>
      <c r="T304" s="149"/>
      <c r="U304" s="150"/>
      <c r="V304" s="150"/>
      <c r="W304" s="150"/>
      <c r="X304" s="150"/>
      <c r="Y304" s="150"/>
      <c r="Z304" s="149"/>
      <c r="AA304" s="149"/>
      <c r="AB304" s="149"/>
      <c r="AC304" s="149"/>
      <c r="AD304" s="149"/>
      <c r="AE304" s="149"/>
      <c r="AF304" s="215"/>
    </row>
    <row r="305" spans="1:32" ht="4.5" customHeight="1" x14ac:dyDescent="0.3">
      <c r="A305" s="145"/>
      <c r="B305" s="146"/>
      <c r="C305" s="147"/>
      <c r="D305" s="147"/>
      <c r="E305" s="148"/>
      <c r="F305" s="149"/>
      <c r="G305" s="149"/>
      <c r="H305" s="149"/>
      <c r="I305" s="149"/>
      <c r="J305" s="149"/>
      <c r="K305" s="149"/>
      <c r="L305" s="149"/>
      <c r="M305" s="149"/>
      <c r="N305" s="149"/>
      <c r="O305" s="149"/>
      <c r="P305" s="149"/>
      <c r="Q305" s="149"/>
      <c r="R305" s="149"/>
      <c r="S305" s="149"/>
      <c r="T305" s="149"/>
      <c r="U305" s="150"/>
      <c r="V305" s="150"/>
      <c r="W305" s="150"/>
      <c r="X305" s="150"/>
      <c r="Y305" s="150"/>
      <c r="Z305" s="149"/>
      <c r="AA305" s="149"/>
      <c r="AB305" s="149"/>
      <c r="AC305" s="149"/>
      <c r="AD305" s="149"/>
      <c r="AE305" s="149"/>
      <c r="AF305" s="215"/>
    </row>
    <row r="306" spans="1:32" ht="4.5" customHeight="1" x14ac:dyDescent="0.3">
      <c r="A306" s="145"/>
      <c r="B306" s="146"/>
      <c r="C306" s="147"/>
      <c r="D306" s="147"/>
      <c r="E306" s="148"/>
      <c r="F306" s="149"/>
      <c r="G306" s="149"/>
      <c r="H306" s="149"/>
      <c r="I306" s="149"/>
      <c r="J306" s="149"/>
      <c r="K306" s="149"/>
      <c r="L306" s="149"/>
      <c r="M306" s="149"/>
      <c r="N306" s="149"/>
      <c r="O306" s="149"/>
      <c r="P306" s="149"/>
      <c r="Q306" s="149"/>
      <c r="R306" s="149"/>
      <c r="S306" s="149"/>
      <c r="T306" s="149"/>
      <c r="U306" s="150"/>
      <c r="V306" s="150"/>
      <c r="W306" s="150"/>
      <c r="X306" s="150"/>
      <c r="Y306" s="150"/>
      <c r="Z306" s="149"/>
      <c r="AA306" s="149"/>
      <c r="AB306" s="149"/>
      <c r="AC306" s="149"/>
      <c r="AD306" s="149"/>
      <c r="AE306" s="149"/>
      <c r="AF306" s="215"/>
    </row>
    <row r="307" spans="1:32" ht="4.5" customHeight="1" x14ac:dyDescent="0.3">
      <c r="A307" s="145"/>
      <c r="B307" s="146"/>
      <c r="C307" s="147"/>
      <c r="D307" s="147"/>
      <c r="E307" s="148"/>
      <c r="F307" s="149"/>
      <c r="G307" s="149"/>
      <c r="H307" s="149"/>
      <c r="I307" s="149"/>
      <c r="J307" s="149"/>
      <c r="K307" s="149"/>
      <c r="L307" s="149"/>
      <c r="M307" s="149"/>
      <c r="N307" s="149"/>
      <c r="O307" s="149"/>
      <c r="P307" s="149"/>
      <c r="Q307" s="149"/>
      <c r="R307" s="149"/>
      <c r="S307" s="149"/>
      <c r="T307" s="149"/>
      <c r="U307" s="150"/>
      <c r="V307" s="150"/>
      <c r="W307" s="150"/>
      <c r="X307" s="150"/>
      <c r="Y307" s="150"/>
      <c r="Z307" s="149"/>
      <c r="AA307" s="149"/>
      <c r="AB307" s="149"/>
      <c r="AC307" s="149"/>
      <c r="AD307" s="149"/>
      <c r="AE307" s="149"/>
      <c r="AF307" s="215"/>
    </row>
    <row r="308" spans="1:32" ht="4.5" customHeight="1" x14ac:dyDescent="0.3">
      <c r="A308" s="145"/>
      <c r="B308" s="146"/>
      <c r="C308" s="147"/>
      <c r="D308" s="147"/>
      <c r="E308" s="148"/>
      <c r="F308" s="149"/>
      <c r="G308" s="149"/>
      <c r="H308" s="149"/>
      <c r="I308" s="149"/>
      <c r="J308" s="149"/>
      <c r="K308" s="149"/>
      <c r="L308" s="149"/>
      <c r="M308" s="149"/>
      <c r="N308" s="149"/>
      <c r="O308" s="149"/>
      <c r="P308" s="149"/>
      <c r="Q308" s="149"/>
      <c r="R308" s="149"/>
      <c r="S308" s="149"/>
      <c r="T308" s="149"/>
      <c r="U308" s="150"/>
      <c r="V308" s="150"/>
      <c r="W308" s="150"/>
      <c r="X308" s="150"/>
      <c r="Y308" s="150"/>
      <c r="Z308" s="149"/>
      <c r="AA308" s="149"/>
      <c r="AB308" s="149"/>
      <c r="AC308" s="149"/>
      <c r="AD308" s="149"/>
      <c r="AE308" s="149"/>
      <c r="AF308" s="215"/>
    </row>
    <row r="309" spans="1:32" ht="4.5" customHeight="1" x14ac:dyDescent="0.3">
      <c r="A309" s="145"/>
      <c r="B309" s="146"/>
      <c r="C309" s="147"/>
      <c r="D309" s="147"/>
      <c r="E309" s="148"/>
      <c r="F309" s="149"/>
      <c r="G309" s="149"/>
      <c r="H309" s="149"/>
      <c r="I309" s="149"/>
      <c r="J309" s="149"/>
      <c r="K309" s="149"/>
      <c r="L309" s="149"/>
      <c r="M309" s="149"/>
      <c r="N309" s="149"/>
      <c r="O309" s="149"/>
      <c r="P309" s="149"/>
      <c r="Q309" s="149"/>
      <c r="R309" s="149"/>
      <c r="S309" s="149"/>
      <c r="T309" s="149"/>
      <c r="U309" s="150"/>
      <c r="V309" s="150"/>
      <c r="W309" s="150"/>
      <c r="X309" s="150"/>
      <c r="Y309" s="150"/>
      <c r="Z309" s="149"/>
      <c r="AA309" s="149"/>
      <c r="AB309" s="149"/>
      <c r="AC309" s="149"/>
      <c r="AD309" s="149"/>
      <c r="AE309" s="149"/>
      <c r="AF309" s="215"/>
    </row>
    <row r="310" spans="1:32" ht="4.5" customHeight="1" x14ac:dyDescent="0.3">
      <c r="A310" s="145"/>
      <c r="B310" s="146"/>
      <c r="C310" s="147"/>
      <c r="D310" s="147"/>
      <c r="E310" s="148"/>
      <c r="F310" s="149"/>
      <c r="G310" s="149"/>
      <c r="H310" s="149"/>
      <c r="I310" s="149"/>
      <c r="J310" s="149"/>
      <c r="K310" s="149"/>
      <c r="L310" s="149"/>
      <c r="M310" s="149"/>
      <c r="N310" s="149"/>
      <c r="O310" s="149"/>
      <c r="P310" s="149"/>
      <c r="Q310" s="149"/>
      <c r="R310" s="149"/>
      <c r="S310" s="149"/>
      <c r="T310" s="149"/>
      <c r="U310" s="150"/>
      <c r="V310" s="150"/>
      <c r="W310" s="150"/>
      <c r="X310" s="150"/>
      <c r="Y310" s="150"/>
      <c r="Z310" s="149"/>
      <c r="AA310" s="149"/>
      <c r="AB310" s="149"/>
      <c r="AC310" s="149"/>
      <c r="AD310" s="149"/>
      <c r="AE310" s="149"/>
      <c r="AF310" s="215"/>
    </row>
    <row r="311" spans="1:32" ht="4.5" customHeight="1" x14ac:dyDescent="0.3">
      <c r="A311" s="145"/>
      <c r="B311" s="146"/>
      <c r="C311" s="147"/>
      <c r="D311" s="147"/>
      <c r="E311" s="148"/>
      <c r="F311" s="149"/>
      <c r="G311" s="149"/>
      <c r="H311" s="149"/>
      <c r="I311" s="149"/>
      <c r="J311" s="149"/>
      <c r="K311" s="149"/>
      <c r="L311" s="149"/>
      <c r="M311" s="149"/>
      <c r="N311" s="149"/>
      <c r="O311" s="149"/>
      <c r="P311" s="149"/>
      <c r="Q311" s="149"/>
      <c r="R311" s="149"/>
      <c r="S311" s="149"/>
      <c r="T311" s="149"/>
      <c r="U311" s="150"/>
      <c r="V311" s="150"/>
      <c r="W311" s="150"/>
      <c r="X311" s="150"/>
      <c r="Y311" s="150"/>
      <c r="Z311" s="149"/>
      <c r="AA311" s="149"/>
      <c r="AB311" s="149"/>
      <c r="AC311" s="149"/>
      <c r="AD311" s="149"/>
      <c r="AE311" s="149"/>
      <c r="AF311" s="215"/>
    </row>
    <row r="312" spans="1:32" ht="4.5" customHeight="1" x14ac:dyDescent="0.3">
      <c r="A312" s="145"/>
      <c r="B312" s="146"/>
      <c r="C312" s="147"/>
      <c r="D312" s="147"/>
      <c r="E312" s="148"/>
      <c r="F312" s="149"/>
      <c r="G312" s="149"/>
      <c r="H312" s="149"/>
      <c r="I312" s="149"/>
      <c r="J312" s="149"/>
      <c r="K312" s="149"/>
      <c r="L312" s="149"/>
      <c r="M312" s="149"/>
      <c r="N312" s="149"/>
      <c r="O312" s="149"/>
      <c r="P312" s="149"/>
      <c r="Q312" s="149"/>
      <c r="R312" s="149"/>
      <c r="S312" s="149"/>
      <c r="T312" s="149"/>
      <c r="U312" s="150"/>
      <c r="V312" s="150"/>
      <c r="W312" s="150"/>
      <c r="X312" s="150"/>
      <c r="Y312" s="150"/>
      <c r="Z312" s="149"/>
      <c r="AA312" s="149"/>
      <c r="AB312" s="149"/>
      <c r="AC312" s="149"/>
      <c r="AD312" s="149"/>
      <c r="AE312" s="149"/>
      <c r="AF312" s="215"/>
    </row>
    <row r="313" spans="1:32" ht="4.5" customHeight="1" x14ac:dyDescent="0.3">
      <c r="A313" s="145"/>
      <c r="B313" s="146"/>
      <c r="C313" s="147"/>
      <c r="D313" s="147"/>
      <c r="E313" s="148"/>
      <c r="F313" s="149"/>
      <c r="G313" s="149"/>
      <c r="H313" s="149"/>
      <c r="I313" s="149"/>
      <c r="J313" s="149"/>
      <c r="K313" s="149"/>
      <c r="L313" s="149"/>
      <c r="M313" s="149"/>
      <c r="N313" s="149"/>
      <c r="O313" s="149"/>
      <c r="P313" s="149"/>
      <c r="Q313" s="149"/>
      <c r="R313" s="149"/>
      <c r="S313" s="149"/>
      <c r="T313" s="149"/>
      <c r="U313" s="150"/>
      <c r="V313" s="150"/>
      <c r="W313" s="150"/>
      <c r="X313" s="150"/>
      <c r="Y313" s="150"/>
      <c r="Z313" s="149"/>
      <c r="AA313" s="149"/>
      <c r="AB313" s="149"/>
      <c r="AC313" s="149"/>
      <c r="AD313" s="149"/>
      <c r="AE313" s="149"/>
      <c r="AF313" s="215"/>
    </row>
    <row r="314" spans="1:32" ht="4.5" customHeight="1" x14ac:dyDescent="0.3">
      <c r="A314" s="145"/>
      <c r="B314" s="146"/>
      <c r="C314" s="147"/>
      <c r="D314" s="147"/>
      <c r="E314" s="148"/>
      <c r="F314" s="149"/>
      <c r="G314" s="149"/>
      <c r="H314" s="149"/>
      <c r="I314" s="149"/>
      <c r="J314" s="149"/>
      <c r="K314" s="149"/>
      <c r="L314" s="149"/>
      <c r="M314" s="149"/>
      <c r="N314" s="149"/>
      <c r="O314" s="149"/>
      <c r="P314" s="149"/>
      <c r="Q314" s="149"/>
      <c r="R314" s="149"/>
      <c r="S314" s="149"/>
      <c r="T314" s="149"/>
      <c r="U314" s="150"/>
      <c r="V314" s="150"/>
      <c r="W314" s="150"/>
      <c r="X314" s="150"/>
      <c r="Y314" s="150"/>
      <c r="Z314" s="149"/>
      <c r="AA314" s="149"/>
      <c r="AB314" s="149"/>
      <c r="AC314" s="149"/>
      <c r="AD314" s="149"/>
      <c r="AE314" s="149"/>
      <c r="AF314" s="215"/>
    </row>
    <row r="315" spans="1:32" ht="4.5" customHeight="1" x14ac:dyDescent="0.3">
      <c r="A315" s="145"/>
      <c r="B315" s="146"/>
      <c r="C315" s="147"/>
      <c r="D315" s="147"/>
      <c r="E315" s="148"/>
      <c r="F315" s="149"/>
      <c r="G315" s="149"/>
      <c r="H315" s="149"/>
      <c r="I315" s="149"/>
      <c r="J315" s="149"/>
      <c r="K315" s="149"/>
      <c r="L315" s="149"/>
      <c r="M315" s="149"/>
      <c r="N315" s="149"/>
      <c r="O315" s="149"/>
      <c r="P315" s="149"/>
      <c r="Q315" s="149"/>
      <c r="R315" s="149"/>
      <c r="S315" s="149"/>
      <c r="T315" s="149"/>
      <c r="U315" s="150"/>
      <c r="V315" s="150"/>
      <c r="W315" s="150"/>
      <c r="X315" s="150"/>
      <c r="Y315" s="150"/>
      <c r="Z315" s="149"/>
      <c r="AA315" s="149"/>
      <c r="AB315" s="149"/>
      <c r="AC315" s="149"/>
      <c r="AD315" s="149"/>
      <c r="AE315" s="149"/>
      <c r="AF315" s="215"/>
    </row>
    <row r="316" spans="1:32" ht="4.5" customHeight="1" x14ac:dyDescent="0.3">
      <c r="A316" s="145"/>
      <c r="B316" s="146"/>
      <c r="C316" s="147"/>
      <c r="D316" s="147"/>
      <c r="E316" s="148"/>
      <c r="F316" s="149"/>
      <c r="G316" s="149"/>
      <c r="H316" s="149"/>
      <c r="I316" s="149"/>
      <c r="J316" s="149"/>
      <c r="K316" s="149"/>
      <c r="L316" s="149"/>
      <c r="M316" s="149"/>
      <c r="N316" s="149"/>
      <c r="O316" s="149"/>
      <c r="P316" s="149"/>
      <c r="Q316" s="149"/>
      <c r="R316" s="149"/>
      <c r="S316" s="149"/>
      <c r="T316" s="149"/>
      <c r="U316" s="150"/>
      <c r="V316" s="150"/>
      <c r="W316" s="150"/>
      <c r="X316" s="150"/>
      <c r="Y316" s="150"/>
      <c r="Z316" s="149"/>
      <c r="AA316" s="149"/>
      <c r="AB316" s="149"/>
      <c r="AC316" s="149"/>
      <c r="AD316" s="149"/>
      <c r="AE316" s="149"/>
      <c r="AF316" s="215"/>
    </row>
    <row r="317" spans="1:32" ht="4.5" customHeight="1" x14ac:dyDescent="0.3">
      <c r="A317" s="145"/>
      <c r="B317" s="146"/>
      <c r="C317" s="147"/>
      <c r="D317" s="147"/>
      <c r="E317" s="148"/>
      <c r="F317" s="149"/>
      <c r="G317" s="149"/>
      <c r="H317" s="149"/>
      <c r="I317" s="149"/>
      <c r="J317" s="149"/>
      <c r="K317" s="149"/>
      <c r="L317" s="149"/>
      <c r="M317" s="149"/>
      <c r="N317" s="149"/>
      <c r="O317" s="149"/>
      <c r="P317" s="149"/>
      <c r="Q317" s="149"/>
      <c r="R317" s="149"/>
      <c r="S317" s="149"/>
      <c r="T317" s="149"/>
      <c r="U317" s="150"/>
      <c r="V317" s="150"/>
      <c r="W317" s="150"/>
      <c r="X317" s="150"/>
      <c r="Y317" s="150"/>
      <c r="Z317" s="149"/>
      <c r="AA317" s="149"/>
      <c r="AB317" s="149"/>
      <c r="AC317" s="149"/>
      <c r="AD317" s="149"/>
      <c r="AE317" s="149"/>
      <c r="AF317" s="215"/>
    </row>
    <row r="318" spans="1:32" ht="4.5" customHeight="1" x14ac:dyDescent="0.3">
      <c r="A318" s="145"/>
      <c r="B318" s="146"/>
      <c r="C318" s="147"/>
      <c r="D318" s="147"/>
      <c r="E318" s="148"/>
      <c r="F318" s="149"/>
      <c r="G318" s="149"/>
      <c r="H318" s="149"/>
      <c r="I318" s="149"/>
      <c r="J318" s="149"/>
      <c r="K318" s="149"/>
      <c r="L318" s="149"/>
      <c r="M318" s="149"/>
      <c r="N318" s="149"/>
      <c r="O318" s="149"/>
      <c r="P318" s="149"/>
      <c r="Q318" s="149"/>
      <c r="R318" s="149"/>
      <c r="S318" s="149"/>
      <c r="T318" s="149"/>
      <c r="U318" s="150"/>
      <c r="V318" s="150"/>
      <c r="W318" s="150"/>
      <c r="X318" s="150"/>
      <c r="Y318" s="150"/>
      <c r="Z318" s="149"/>
      <c r="AA318" s="149"/>
      <c r="AB318" s="149"/>
      <c r="AC318" s="149"/>
      <c r="AD318" s="149"/>
      <c r="AE318" s="149"/>
      <c r="AF318" s="215"/>
    </row>
    <row r="319" spans="1:32" ht="4.5" customHeight="1" x14ac:dyDescent="0.3">
      <c r="A319" s="145"/>
      <c r="B319" s="146"/>
      <c r="C319" s="147"/>
      <c r="D319" s="147"/>
      <c r="E319" s="148"/>
      <c r="F319" s="149"/>
      <c r="G319" s="149"/>
      <c r="H319" s="149"/>
      <c r="I319" s="149"/>
      <c r="J319" s="149"/>
      <c r="K319" s="149"/>
      <c r="L319" s="149"/>
      <c r="M319" s="149"/>
      <c r="N319" s="149"/>
      <c r="O319" s="149"/>
      <c r="P319" s="149"/>
      <c r="Q319" s="149"/>
      <c r="R319" s="149"/>
      <c r="S319" s="149"/>
      <c r="T319" s="149"/>
      <c r="U319" s="150"/>
      <c r="V319" s="150"/>
      <c r="W319" s="150"/>
      <c r="X319" s="150"/>
      <c r="Y319" s="150"/>
      <c r="Z319" s="149"/>
      <c r="AA319" s="149"/>
      <c r="AB319" s="149"/>
      <c r="AC319" s="149"/>
      <c r="AD319" s="149"/>
      <c r="AE319" s="149"/>
      <c r="AF319" s="215"/>
    </row>
    <row r="320" spans="1:32" ht="4.5" customHeight="1" x14ac:dyDescent="0.3">
      <c r="A320" s="145"/>
      <c r="B320" s="146"/>
      <c r="C320" s="147"/>
      <c r="D320" s="147"/>
      <c r="E320" s="148"/>
      <c r="F320" s="149"/>
      <c r="G320" s="149"/>
      <c r="H320" s="149"/>
      <c r="I320" s="149"/>
      <c r="J320" s="149"/>
      <c r="K320" s="149"/>
      <c r="L320" s="149"/>
      <c r="M320" s="149"/>
      <c r="N320" s="149"/>
      <c r="O320" s="149"/>
      <c r="P320" s="149"/>
      <c r="Q320" s="149"/>
      <c r="R320" s="149"/>
      <c r="S320" s="149"/>
      <c r="T320" s="149"/>
      <c r="U320" s="150"/>
      <c r="V320" s="150"/>
      <c r="W320" s="150"/>
      <c r="X320" s="150"/>
      <c r="Y320" s="150"/>
      <c r="Z320" s="149"/>
      <c r="AA320" s="149"/>
      <c r="AB320" s="149"/>
      <c r="AC320" s="149"/>
      <c r="AD320" s="149"/>
      <c r="AE320" s="149"/>
      <c r="AF320" s="215"/>
    </row>
    <row r="321" spans="1:32" ht="4.5" customHeight="1" x14ac:dyDescent="0.3">
      <c r="A321" s="145"/>
      <c r="B321" s="146"/>
      <c r="C321" s="147"/>
      <c r="D321" s="147"/>
      <c r="E321" s="148"/>
      <c r="F321" s="149"/>
      <c r="G321" s="149"/>
      <c r="H321" s="149"/>
      <c r="I321" s="149"/>
      <c r="J321" s="149"/>
      <c r="K321" s="149"/>
      <c r="L321" s="149"/>
      <c r="M321" s="149"/>
      <c r="N321" s="149"/>
      <c r="O321" s="149"/>
      <c r="P321" s="149"/>
      <c r="Q321" s="149"/>
      <c r="R321" s="149"/>
      <c r="S321" s="149"/>
      <c r="T321" s="149"/>
      <c r="U321" s="150"/>
      <c r="V321" s="150"/>
      <c r="W321" s="150"/>
      <c r="X321" s="150"/>
      <c r="Y321" s="150"/>
      <c r="Z321" s="149"/>
      <c r="AA321" s="149"/>
      <c r="AB321" s="149"/>
      <c r="AC321" s="149"/>
      <c r="AD321" s="149"/>
      <c r="AE321" s="149"/>
      <c r="AF321" s="215"/>
    </row>
    <row r="322" spans="1:32" ht="4.5" customHeight="1" x14ac:dyDescent="0.3">
      <c r="A322" s="145"/>
      <c r="B322" s="146"/>
      <c r="C322" s="147"/>
      <c r="D322" s="147"/>
      <c r="E322" s="148"/>
      <c r="F322" s="149"/>
      <c r="G322" s="149"/>
      <c r="H322" s="149"/>
      <c r="I322" s="149"/>
      <c r="J322" s="149"/>
      <c r="K322" s="149"/>
      <c r="L322" s="149"/>
      <c r="M322" s="149"/>
      <c r="N322" s="149"/>
      <c r="O322" s="149"/>
      <c r="P322" s="149"/>
      <c r="Q322" s="149"/>
      <c r="R322" s="149"/>
      <c r="S322" s="149"/>
      <c r="T322" s="149"/>
      <c r="U322" s="150"/>
      <c r="V322" s="150"/>
      <c r="W322" s="150"/>
      <c r="X322" s="150"/>
      <c r="Y322" s="150"/>
      <c r="Z322" s="149"/>
      <c r="AA322" s="149"/>
      <c r="AB322" s="149"/>
      <c r="AC322" s="149"/>
      <c r="AD322" s="149"/>
      <c r="AE322" s="149"/>
      <c r="AF322" s="215"/>
    </row>
    <row r="323" spans="1:32" ht="4.5" customHeight="1" x14ac:dyDescent="0.3">
      <c r="A323" s="145"/>
      <c r="B323" s="146"/>
      <c r="C323" s="147"/>
      <c r="D323" s="147"/>
      <c r="E323" s="148"/>
      <c r="F323" s="149"/>
      <c r="G323" s="149"/>
      <c r="H323" s="149"/>
      <c r="I323" s="149"/>
      <c r="J323" s="149"/>
      <c r="K323" s="149"/>
      <c r="L323" s="149"/>
      <c r="M323" s="149"/>
      <c r="N323" s="149"/>
      <c r="O323" s="149"/>
      <c r="P323" s="149"/>
      <c r="Q323" s="149"/>
      <c r="R323" s="149"/>
      <c r="S323" s="149"/>
      <c r="T323" s="149"/>
      <c r="U323" s="150"/>
      <c r="V323" s="150"/>
      <c r="W323" s="150"/>
      <c r="X323" s="150"/>
      <c r="Y323" s="150"/>
      <c r="Z323" s="149"/>
      <c r="AA323" s="149"/>
      <c r="AB323" s="149"/>
      <c r="AC323" s="149"/>
      <c r="AD323" s="149"/>
      <c r="AE323" s="149"/>
      <c r="AF323" s="215"/>
    </row>
    <row r="324" spans="1:32" ht="4.5" customHeight="1" x14ac:dyDescent="0.3">
      <c r="A324" s="145"/>
      <c r="B324" s="146"/>
      <c r="C324" s="147"/>
      <c r="D324" s="147"/>
      <c r="E324" s="148"/>
      <c r="F324" s="149"/>
      <c r="G324" s="149"/>
      <c r="H324" s="149"/>
      <c r="I324" s="149"/>
      <c r="J324" s="149"/>
      <c r="K324" s="149"/>
      <c r="L324" s="149"/>
      <c r="M324" s="149"/>
      <c r="N324" s="149"/>
      <c r="O324" s="149"/>
      <c r="P324" s="149"/>
      <c r="Q324" s="149"/>
      <c r="R324" s="149"/>
      <c r="S324" s="149"/>
      <c r="T324" s="149"/>
      <c r="U324" s="150"/>
      <c r="V324" s="150"/>
      <c r="W324" s="150"/>
      <c r="X324" s="150"/>
      <c r="Y324" s="150"/>
      <c r="Z324" s="149"/>
      <c r="AA324" s="149"/>
      <c r="AB324" s="149"/>
      <c r="AC324" s="149"/>
      <c r="AD324" s="149"/>
      <c r="AE324" s="149"/>
      <c r="AF324" s="215"/>
    </row>
    <row r="325" spans="1:32" ht="4.5" customHeight="1" x14ac:dyDescent="0.3">
      <c r="A325" s="145"/>
      <c r="B325" s="146"/>
      <c r="C325" s="147"/>
      <c r="D325" s="147"/>
      <c r="E325" s="148"/>
      <c r="F325" s="149"/>
      <c r="G325" s="149"/>
      <c r="H325" s="149"/>
      <c r="I325" s="149"/>
      <c r="J325" s="149"/>
      <c r="K325" s="149"/>
      <c r="L325" s="149"/>
      <c r="M325" s="149"/>
      <c r="N325" s="149"/>
      <c r="O325" s="149"/>
      <c r="P325" s="149"/>
      <c r="Q325" s="149"/>
      <c r="R325" s="149"/>
      <c r="S325" s="149"/>
      <c r="T325" s="149"/>
      <c r="U325" s="150"/>
      <c r="V325" s="150"/>
      <c r="W325" s="150"/>
      <c r="X325" s="150"/>
      <c r="Y325" s="150"/>
      <c r="Z325" s="149"/>
      <c r="AA325" s="149"/>
      <c r="AB325" s="149"/>
      <c r="AC325" s="149"/>
      <c r="AD325" s="149"/>
      <c r="AE325" s="149"/>
      <c r="AF325" s="215"/>
    </row>
    <row r="326" spans="1:32" ht="4.5" customHeight="1" x14ac:dyDescent="0.3">
      <c r="A326" s="145"/>
      <c r="B326" s="146"/>
      <c r="C326" s="147"/>
      <c r="D326" s="147"/>
      <c r="E326" s="148"/>
      <c r="F326" s="149"/>
      <c r="G326" s="149"/>
      <c r="H326" s="149"/>
      <c r="I326" s="149"/>
      <c r="J326" s="149"/>
      <c r="K326" s="149"/>
      <c r="L326" s="149"/>
      <c r="M326" s="149"/>
      <c r="N326" s="149"/>
      <c r="O326" s="149"/>
      <c r="P326" s="149"/>
      <c r="Q326" s="149"/>
      <c r="R326" s="149"/>
      <c r="S326" s="149"/>
      <c r="T326" s="149"/>
      <c r="U326" s="150"/>
      <c r="V326" s="150"/>
      <c r="W326" s="150"/>
      <c r="X326" s="150"/>
      <c r="Y326" s="150"/>
      <c r="Z326" s="149"/>
      <c r="AA326" s="149"/>
      <c r="AB326" s="149"/>
      <c r="AC326" s="149"/>
      <c r="AD326" s="149"/>
      <c r="AE326" s="149"/>
      <c r="AF326" s="215"/>
    </row>
    <row r="327" spans="1:32" ht="4.5" customHeight="1" x14ac:dyDescent="0.3">
      <c r="A327" s="145"/>
      <c r="B327" s="146"/>
      <c r="C327" s="147"/>
      <c r="D327" s="147"/>
      <c r="E327" s="148"/>
      <c r="F327" s="149"/>
      <c r="G327" s="149"/>
      <c r="H327" s="149"/>
      <c r="I327" s="149"/>
      <c r="J327" s="149"/>
      <c r="K327" s="149"/>
      <c r="L327" s="149"/>
      <c r="M327" s="149"/>
      <c r="N327" s="149"/>
      <c r="O327" s="149"/>
      <c r="P327" s="149"/>
      <c r="Q327" s="149"/>
      <c r="R327" s="149"/>
      <c r="S327" s="149"/>
      <c r="T327" s="149"/>
      <c r="U327" s="150"/>
      <c r="V327" s="150"/>
      <c r="W327" s="150"/>
      <c r="X327" s="150"/>
      <c r="Y327" s="150"/>
      <c r="Z327" s="149"/>
      <c r="AA327" s="149"/>
      <c r="AB327" s="149"/>
      <c r="AC327" s="149"/>
      <c r="AD327" s="149"/>
      <c r="AE327" s="149"/>
      <c r="AF327" s="215"/>
    </row>
    <row r="328" spans="1:32" ht="4.5" customHeight="1" x14ac:dyDescent="0.3">
      <c r="A328" s="145"/>
      <c r="B328" s="146"/>
      <c r="C328" s="147"/>
      <c r="D328" s="147"/>
      <c r="E328" s="148"/>
      <c r="F328" s="149"/>
      <c r="G328" s="149"/>
      <c r="H328" s="149"/>
      <c r="I328" s="149"/>
      <c r="J328" s="149"/>
      <c r="K328" s="149"/>
      <c r="L328" s="149"/>
      <c r="M328" s="149"/>
      <c r="N328" s="149"/>
      <c r="O328" s="149"/>
      <c r="P328" s="149"/>
      <c r="Q328" s="149"/>
      <c r="R328" s="149"/>
      <c r="S328" s="149"/>
      <c r="T328" s="149"/>
      <c r="U328" s="150"/>
      <c r="V328" s="150"/>
      <c r="W328" s="150"/>
      <c r="X328" s="150"/>
      <c r="Y328" s="150"/>
      <c r="Z328" s="149"/>
      <c r="AA328" s="149"/>
      <c r="AB328" s="149"/>
      <c r="AC328" s="149"/>
      <c r="AD328" s="149"/>
      <c r="AE328" s="149"/>
      <c r="AF328" s="215"/>
    </row>
    <row r="329" spans="1:32" ht="4.5" customHeight="1" x14ac:dyDescent="0.3">
      <c r="A329" s="145"/>
      <c r="B329" s="146"/>
      <c r="C329" s="147"/>
      <c r="D329" s="147"/>
      <c r="E329" s="148"/>
      <c r="F329" s="149"/>
      <c r="G329" s="149"/>
      <c r="H329" s="149"/>
      <c r="I329" s="149"/>
      <c r="J329" s="149"/>
      <c r="K329" s="149"/>
      <c r="L329" s="149"/>
      <c r="M329" s="149"/>
      <c r="N329" s="149"/>
      <c r="O329" s="149"/>
      <c r="P329" s="149"/>
      <c r="Q329" s="149"/>
      <c r="R329" s="149"/>
      <c r="S329" s="149"/>
      <c r="T329" s="149"/>
      <c r="U329" s="150"/>
      <c r="V329" s="150"/>
      <c r="W329" s="150"/>
      <c r="X329" s="150"/>
      <c r="Y329" s="150"/>
      <c r="Z329" s="149"/>
      <c r="AA329" s="149"/>
      <c r="AB329" s="149"/>
      <c r="AC329" s="149"/>
      <c r="AD329" s="149"/>
      <c r="AE329" s="149"/>
      <c r="AF329" s="215"/>
    </row>
    <row r="330" spans="1:32" ht="4.5" customHeight="1" x14ac:dyDescent="0.3">
      <c r="A330" s="145"/>
      <c r="B330" s="146"/>
      <c r="C330" s="147"/>
      <c r="D330" s="147"/>
      <c r="E330" s="148"/>
      <c r="F330" s="149"/>
      <c r="G330" s="149"/>
      <c r="H330" s="149"/>
      <c r="I330" s="149"/>
      <c r="J330" s="149"/>
      <c r="K330" s="149"/>
      <c r="L330" s="149"/>
      <c r="M330" s="149"/>
      <c r="N330" s="149"/>
      <c r="O330" s="149"/>
      <c r="P330" s="149"/>
      <c r="Q330" s="149"/>
      <c r="R330" s="149"/>
      <c r="S330" s="149"/>
      <c r="T330" s="149"/>
      <c r="U330" s="150"/>
      <c r="V330" s="150"/>
      <c r="W330" s="150"/>
      <c r="X330" s="150"/>
      <c r="Y330" s="150"/>
      <c r="Z330" s="149"/>
      <c r="AA330" s="149"/>
      <c r="AB330" s="149"/>
      <c r="AC330" s="149"/>
      <c r="AD330" s="149"/>
      <c r="AE330" s="149"/>
      <c r="AF330" s="215"/>
    </row>
    <row r="331" spans="1:32" ht="4.5" customHeight="1" x14ac:dyDescent="0.3">
      <c r="A331" s="145"/>
      <c r="B331" s="146"/>
      <c r="C331" s="147"/>
      <c r="D331" s="147"/>
      <c r="E331" s="148"/>
      <c r="F331" s="149"/>
      <c r="G331" s="149"/>
      <c r="H331" s="149"/>
      <c r="I331" s="149"/>
      <c r="J331" s="149"/>
      <c r="K331" s="149"/>
      <c r="L331" s="149"/>
      <c r="M331" s="149"/>
      <c r="N331" s="149"/>
      <c r="O331" s="149"/>
      <c r="P331" s="149"/>
      <c r="Q331" s="149"/>
      <c r="R331" s="149"/>
      <c r="S331" s="149"/>
      <c r="T331" s="149"/>
      <c r="U331" s="150"/>
      <c r="V331" s="150"/>
      <c r="W331" s="150"/>
      <c r="X331" s="150"/>
      <c r="Y331" s="150"/>
      <c r="Z331" s="149"/>
      <c r="AA331" s="149"/>
      <c r="AB331" s="149"/>
      <c r="AC331" s="149"/>
      <c r="AD331" s="149"/>
      <c r="AE331" s="149"/>
      <c r="AF331" s="215"/>
    </row>
    <row r="332" spans="1:32" ht="4.5" customHeight="1" x14ac:dyDescent="0.3">
      <c r="A332" s="145"/>
      <c r="B332" s="146"/>
      <c r="C332" s="147"/>
      <c r="D332" s="147"/>
      <c r="E332" s="148"/>
      <c r="F332" s="149"/>
      <c r="G332" s="149"/>
      <c r="H332" s="149"/>
      <c r="I332" s="149"/>
      <c r="J332" s="149"/>
      <c r="K332" s="149"/>
      <c r="L332" s="149"/>
      <c r="M332" s="149"/>
      <c r="N332" s="149"/>
      <c r="O332" s="149"/>
      <c r="P332" s="149"/>
      <c r="Q332" s="149"/>
      <c r="R332" s="149"/>
      <c r="S332" s="149"/>
      <c r="T332" s="149"/>
      <c r="U332" s="150"/>
      <c r="V332" s="150"/>
      <c r="W332" s="150"/>
      <c r="X332" s="150"/>
      <c r="Y332" s="150"/>
      <c r="Z332" s="149"/>
      <c r="AA332" s="149"/>
      <c r="AB332" s="149"/>
      <c r="AC332" s="149"/>
      <c r="AD332" s="149"/>
      <c r="AE332" s="149"/>
      <c r="AF332" s="215"/>
    </row>
    <row r="333" spans="1:32" ht="4.5" customHeight="1" x14ac:dyDescent="0.3">
      <c r="A333" s="145"/>
      <c r="B333" s="146"/>
      <c r="C333" s="147"/>
      <c r="D333" s="147"/>
      <c r="E333" s="148"/>
      <c r="F333" s="149"/>
      <c r="G333" s="149"/>
      <c r="H333" s="149"/>
      <c r="I333" s="149"/>
      <c r="J333" s="149"/>
      <c r="K333" s="149"/>
      <c r="L333" s="149"/>
      <c r="M333" s="149"/>
      <c r="N333" s="149"/>
      <c r="O333" s="149"/>
      <c r="P333" s="149"/>
      <c r="Q333" s="149"/>
      <c r="R333" s="149"/>
      <c r="S333" s="149"/>
      <c r="T333" s="149"/>
      <c r="U333" s="150"/>
      <c r="V333" s="150"/>
      <c r="W333" s="150"/>
      <c r="X333" s="150"/>
      <c r="Y333" s="150"/>
      <c r="Z333" s="149"/>
      <c r="AA333" s="149"/>
      <c r="AB333" s="149"/>
      <c r="AC333" s="149"/>
      <c r="AD333" s="149"/>
      <c r="AE333" s="149"/>
      <c r="AF333" s="215"/>
    </row>
    <row r="334" spans="1:32" ht="4.5" customHeight="1" x14ac:dyDescent="0.3">
      <c r="A334" s="145"/>
      <c r="B334" s="146"/>
      <c r="C334" s="147"/>
      <c r="D334" s="147"/>
      <c r="E334" s="148"/>
      <c r="F334" s="149"/>
      <c r="G334" s="149"/>
      <c r="H334" s="149"/>
      <c r="I334" s="149"/>
      <c r="J334" s="149"/>
      <c r="K334" s="149"/>
      <c r="L334" s="149"/>
      <c r="M334" s="149"/>
      <c r="N334" s="149"/>
      <c r="O334" s="149"/>
      <c r="P334" s="149"/>
      <c r="Q334" s="149"/>
      <c r="R334" s="149"/>
      <c r="S334" s="149"/>
      <c r="T334" s="149"/>
      <c r="U334" s="150"/>
      <c r="V334" s="150"/>
      <c r="W334" s="150"/>
      <c r="X334" s="150"/>
      <c r="Y334" s="150"/>
      <c r="Z334" s="149"/>
      <c r="AA334" s="149"/>
      <c r="AB334" s="149"/>
      <c r="AC334" s="149"/>
      <c r="AD334" s="149"/>
      <c r="AE334" s="149"/>
      <c r="AF334" s="215"/>
    </row>
    <row r="335" spans="1:32" ht="4.5" customHeight="1" x14ac:dyDescent="0.3">
      <c r="A335" s="145"/>
      <c r="B335" s="146"/>
      <c r="C335" s="147"/>
      <c r="D335" s="147"/>
      <c r="E335" s="148"/>
      <c r="F335" s="149"/>
      <c r="G335" s="149"/>
      <c r="H335" s="149"/>
      <c r="I335" s="149"/>
      <c r="J335" s="149"/>
      <c r="K335" s="149"/>
      <c r="L335" s="149"/>
      <c r="M335" s="149"/>
      <c r="N335" s="149"/>
      <c r="O335" s="149"/>
      <c r="P335" s="149"/>
      <c r="Q335" s="149"/>
      <c r="R335" s="149"/>
      <c r="S335" s="149"/>
      <c r="T335" s="149"/>
      <c r="U335" s="150"/>
      <c r="V335" s="150"/>
      <c r="W335" s="150"/>
      <c r="X335" s="150"/>
      <c r="Y335" s="150"/>
      <c r="Z335" s="149"/>
      <c r="AA335" s="149"/>
      <c r="AB335" s="149"/>
      <c r="AC335" s="149"/>
      <c r="AD335" s="149"/>
      <c r="AE335" s="149"/>
      <c r="AF335" s="215"/>
    </row>
    <row r="336" spans="1:32" ht="4.5" customHeight="1" x14ac:dyDescent="0.3">
      <c r="A336" s="145"/>
      <c r="B336" s="146"/>
      <c r="C336" s="147"/>
      <c r="D336" s="147"/>
      <c r="E336" s="148"/>
      <c r="F336" s="149"/>
      <c r="G336" s="149"/>
      <c r="H336" s="149"/>
      <c r="I336" s="149"/>
      <c r="J336" s="149"/>
      <c r="K336" s="149"/>
      <c r="L336" s="149"/>
      <c r="M336" s="149"/>
      <c r="N336" s="149"/>
      <c r="O336" s="149"/>
      <c r="P336" s="149"/>
      <c r="Q336" s="149"/>
      <c r="R336" s="149"/>
      <c r="S336" s="149"/>
      <c r="T336" s="149"/>
      <c r="U336" s="150"/>
      <c r="V336" s="150"/>
      <c r="W336" s="150"/>
      <c r="X336" s="150"/>
      <c r="Y336" s="150"/>
      <c r="Z336" s="149"/>
      <c r="AA336" s="149"/>
      <c r="AB336" s="149"/>
      <c r="AC336" s="149"/>
      <c r="AD336" s="149"/>
      <c r="AE336" s="149"/>
      <c r="AF336" s="215"/>
    </row>
    <row r="337" spans="1:32" ht="4.5" customHeight="1" x14ac:dyDescent="0.3">
      <c r="A337" s="145"/>
      <c r="B337" s="146"/>
      <c r="C337" s="147"/>
      <c r="D337" s="147"/>
      <c r="E337" s="148"/>
      <c r="F337" s="149"/>
      <c r="G337" s="149"/>
      <c r="H337" s="149"/>
      <c r="I337" s="149"/>
      <c r="J337" s="149"/>
      <c r="K337" s="149"/>
      <c r="L337" s="149"/>
      <c r="M337" s="149"/>
      <c r="N337" s="149"/>
      <c r="O337" s="149"/>
      <c r="P337" s="149"/>
      <c r="Q337" s="149"/>
      <c r="R337" s="149"/>
      <c r="S337" s="149"/>
      <c r="T337" s="149"/>
      <c r="U337" s="150"/>
      <c r="V337" s="150"/>
      <c r="W337" s="150"/>
      <c r="X337" s="150"/>
      <c r="Y337" s="150"/>
      <c r="Z337" s="149"/>
      <c r="AA337" s="149"/>
      <c r="AB337" s="149"/>
      <c r="AC337" s="149"/>
      <c r="AD337" s="149"/>
      <c r="AE337" s="149"/>
      <c r="AF337" s="215"/>
    </row>
    <row r="338" spans="1:32" ht="4.5" customHeight="1" x14ac:dyDescent="0.3">
      <c r="A338" s="145"/>
      <c r="B338" s="146"/>
      <c r="C338" s="147"/>
      <c r="D338" s="147"/>
      <c r="E338" s="148"/>
      <c r="F338" s="149"/>
      <c r="G338" s="149"/>
      <c r="H338" s="149"/>
      <c r="I338" s="149"/>
      <c r="J338" s="149"/>
      <c r="K338" s="149"/>
      <c r="L338" s="149"/>
      <c r="M338" s="149"/>
      <c r="N338" s="149"/>
      <c r="O338" s="149"/>
      <c r="P338" s="149"/>
      <c r="Q338" s="149"/>
      <c r="R338" s="149"/>
      <c r="S338" s="149"/>
      <c r="T338" s="149"/>
      <c r="U338" s="150"/>
      <c r="V338" s="150"/>
      <c r="W338" s="150"/>
      <c r="X338" s="150"/>
      <c r="Y338" s="150"/>
      <c r="Z338" s="149"/>
      <c r="AA338" s="149"/>
      <c r="AB338" s="149"/>
      <c r="AC338" s="149"/>
      <c r="AD338" s="149"/>
      <c r="AE338" s="149"/>
      <c r="AF338" s="215"/>
    </row>
    <row r="339" spans="1:32" ht="4.5" customHeight="1" x14ac:dyDescent="0.3">
      <c r="A339" s="145"/>
      <c r="B339" s="146"/>
      <c r="C339" s="147"/>
      <c r="D339" s="147"/>
      <c r="E339" s="148"/>
      <c r="F339" s="149"/>
      <c r="G339" s="149"/>
      <c r="H339" s="149"/>
      <c r="I339" s="149"/>
      <c r="J339" s="149"/>
      <c r="K339" s="149"/>
      <c r="L339" s="149"/>
      <c r="M339" s="149"/>
      <c r="N339" s="149"/>
      <c r="O339" s="149"/>
      <c r="P339" s="149"/>
      <c r="Q339" s="149"/>
      <c r="R339" s="149"/>
      <c r="S339" s="149"/>
      <c r="T339" s="149"/>
      <c r="U339" s="150"/>
      <c r="V339" s="150"/>
      <c r="W339" s="150"/>
      <c r="X339" s="150"/>
      <c r="Y339" s="150"/>
      <c r="Z339" s="149"/>
      <c r="AA339" s="149"/>
      <c r="AB339" s="149"/>
      <c r="AC339" s="149"/>
      <c r="AD339" s="149"/>
      <c r="AE339" s="149"/>
      <c r="AF339" s="215"/>
    </row>
    <row r="340" spans="1:32" ht="4.5" customHeight="1" x14ac:dyDescent="0.3">
      <c r="A340" s="145"/>
      <c r="B340" s="146"/>
      <c r="C340" s="147"/>
      <c r="D340" s="147"/>
      <c r="E340" s="148"/>
      <c r="F340" s="149"/>
      <c r="G340" s="149"/>
      <c r="H340" s="149"/>
      <c r="I340" s="149"/>
      <c r="J340" s="149"/>
      <c r="K340" s="149"/>
      <c r="L340" s="149"/>
      <c r="M340" s="149"/>
      <c r="N340" s="149"/>
      <c r="O340" s="149"/>
      <c r="P340" s="149"/>
      <c r="Q340" s="149"/>
      <c r="R340" s="149"/>
      <c r="S340" s="149"/>
      <c r="T340" s="149"/>
      <c r="U340" s="150"/>
      <c r="V340" s="150"/>
      <c r="W340" s="150"/>
      <c r="X340" s="150"/>
      <c r="Y340" s="150"/>
      <c r="Z340" s="149"/>
      <c r="AA340" s="149"/>
      <c r="AB340" s="149"/>
      <c r="AC340" s="149"/>
      <c r="AD340" s="149"/>
      <c r="AE340" s="149"/>
      <c r="AF340" s="215"/>
    </row>
    <row r="341" spans="1:32" ht="4.5" customHeight="1" x14ac:dyDescent="0.3">
      <c r="A341" s="145"/>
      <c r="B341" s="146"/>
      <c r="C341" s="147"/>
      <c r="D341" s="147"/>
      <c r="E341" s="148"/>
      <c r="F341" s="149"/>
      <c r="G341" s="149"/>
      <c r="H341" s="149"/>
      <c r="I341" s="149"/>
      <c r="J341" s="149"/>
      <c r="K341" s="149"/>
      <c r="L341" s="149"/>
      <c r="M341" s="149"/>
      <c r="N341" s="149"/>
      <c r="O341" s="149"/>
      <c r="P341" s="149"/>
      <c r="Q341" s="149"/>
      <c r="R341" s="149"/>
      <c r="S341" s="149"/>
      <c r="T341" s="149"/>
      <c r="U341" s="150"/>
      <c r="V341" s="150"/>
      <c r="W341" s="150"/>
      <c r="X341" s="150"/>
      <c r="Y341" s="150"/>
      <c r="Z341" s="149"/>
      <c r="AA341" s="149"/>
      <c r="AB341" s="149"/>
      <c r="AC341" s="149"/>
      <c r="AD341" s="149"/>
      <c r="AE341" s="149"/>
      <c r="AF341" s="215"/>
    </row>
    <row r="342" spans="1:32" ht="4.5" customHeight="1" x14ac:dyDescent="0.3">
      <c r="A342" s="145"/>
      <c r="B342" s="146"/>
      <c r="C342" s="147"/>
      <c r="D342" s="147"/>
      <c r="E342" s="148"/>
      <c r="F342" s="149"/>
      <c r="G342" s="149"/>
      <c r="H342" s="149"/>
      <c r="I342" s="149"/>
      <c r="J342" s="149"/>
      <c r="K342" s="149"/>
      <c r="L342" s="149"/>
      <c r="M342" s="149"/>
      <c r="N342" s="149"/>
      <c r="O342" s="149"/>
      <c r="P342" s="149"/>
      <c r="Q342" s="149"/>
      <c r="R342" s="149"/>
      <c r="S342" s="149"/>
      <c r="T342" s="149"/>
      <c r="U342" s="150"/>
      <c r="V342" s="150"/>
      <c r="W342" s="150"/>
      <c r="X342" s="150"/>
      <c r="Y342" s="150"/>
      <c r="Z342" s="149"/>
      <c r="AA342" s="149"/>
      <c r="AB342" s="149"/>
      <c r="AC342" s="149"/>
      <c r="AD342" s="149"/>
      <c r="AE342" s="149"/>
      <c r="AF342" s="215"/>
    </row>
    <row r="343" spans="1:32" ht="4.5" customHeight="1" x14ac:dyDescent="0.3">
      <c r="A343" s="145"/>
      <c r="B343" s="146"/>
      <c r="C343" s="147"/>
      <c r="D343" s="147"/>
      <c r="E343" s="148"/>
      <c r="F343" s="149"/>
      <c r="G343" s="149"/>
      <c r="H343" s="149"/>
      <c r="I343" s="149"/>
      <c r="J343" s="149"/>
      <c r="K343" s="149"/>
      <c r="L343" s="149"/>
      <c r="M343" s="149"/>
      <c r="N343" s="149"/>
      <c r="O343" s="149"/>
      <c r="P343" s="149"/>
      <c r="Q343" s="149"/>
      <c r="R343" s="149"/>
      <c r="S343" s="149"/>
      <c r="T343" s="149"/>
      <c r="U343" s="150"/>
      <c r="V343" s="150"/>
      <c r="W343" s="150"/>
      <c r="X343" s="150"/>
      <c r="Y343" s="150"/>
      <c r="Z343" s="149"/>
      <c r="AA343" s="149"/>
      <c r="AB343" s="149"/>
      <c r="AC343" s="149"/>
      <c r="AD343" s="149"/>
      <c r="AE343" s="149"/>
      <c r="AF343" s="215"/>
    </row>
    <row r="344" spans="1:32" ht="4.5" customHeight="1" x14ac:dyDescent="0.3">
      <c r="A344" s="145"/>
      <c r="B344" s="146"/>
      <c r="C344" s="147"/>
      <c r="D344" s="147"/>
      <c r="E344" s="148"/>
      <c r="F344" s="149"/>
      <c r="G344" s="149"/>
      <c r="H344" s="149"/>
      <c r="I344" s="149"/>
      <c r="J344" s="149"/>
      <c r="K344" s="149"/>
      <c r="L344" s="149"/>
      <c r="M344" s="149"/>
      <c r="N344" s="149"/>
      <c r="O344" s="149"/>
      <c r="P344" s="149"/>
      <c r="Q344" s="149"/>
      <c r="R344" s="149"/>
      <c r="S344" s="149"/>
      <c r="T344" s="149"/>
      <c r="U344" s="150"/>
      <c r="V344" s="150"/>
      <c r="W344" s="150"/>
      <c r="X344" s="150"/>
      <c r="Y344" s="150"/>
      <c r="Z344" s="149"/>
      <c r="AA344" s="149"/>
      <c r="AB344" s="149"/>
      <c r="AC344" s="149"/>
      <c r="AD344" s="149"/>
      <c r="AE344" s="149"/>
      <c r="AF344" s="215"/>
    </row>
    <row r="345" spans="1:32" ht="4.5" customHeight="1" x14ac:dyDescent="0.3">
      <c r="A345" s="145"/>
      <c r="B345" s="146"/>
      <c r="C345" s="147"/>
      <c r="D345" s="147"/>
      <c r="E345" s="148"/>
      <c r="F345" s="149"/>
      <c r="G345" s="149"/>
      <c r="H345" s="149"/>
      <c r="I345" s="149"/>
      <c r="J345" s="149"/>
      <c r="K345" s="149"/>
      <c r="L345" s="149"/>
      <c r="M345" s="149"/>
      <c r="N345" s="149"/>
      <c r="O345" s="149"/>
      <c r="P345" s="149"/>
      <c r="Q345" s="149"/>
      <c r="R345" s="149"/>
      <c r="S345" s="149"/>
      <c r="T345" s="149"/>
      <c r="U345" s="150"/>
      <c r="V345" s="150"/>
      <c r="W345" s="150"/>
      <c r="X345" s="150"/>
      <c r="Y345" s="150"/>
      <c r="Z345" s="149"/>
      <c r="AA345" s="149"/>
      <c r="AB345" s="149"/>
      <c r="AC345" s="149"/>
      <c r="AD345" s="149"/>
      <c r="AE345" s="149"/>
      <c r="AF345" s="215"/>
    </row>
    <row r="346" spans="1:32" ht="4.5" customHeight="1" x14ac:dyDescent="0.3">
      <c r="A346" s="145"/>
      <c r="B346" s="146"/>
      <c r="C346" s="147"/>
      <c r="D346" s="147"/>
      <c r="E346" s="148"/>
      <c r="F346" s="149"/>
      <c r="G346" s="149"/>
      <c r="H346" s="149"/>
      <c r="I346" s="149"/>
      <c r="J346" s="149"/>
      <c r="K346" s="149"/>
      <c r="L346" s="149"/>
      <c r="M346" s="149"/>
      <c r="N346" s="149"/>
      <c r="O346" s="149"/>
      <c r="P346" s="149"/>
      <c r="Q346" s="149"/>
      <c r="R346" s="149"/>
      <c r="S346" s="149"/>
      <c r="T346" s="149"/>
      <c r="U346" s="150"/>
      <c r="V346" s="150"/>
      <c r="W346" s="150"/>
      <c r="X346" s="150"/>
      <c r="Y346" s="150"/>
      <c r="Z346" s="149"/>
      <c r="AA346" s="149"/>
      <c r="AB346" s="149"/>
      <c r="AC346" s="149"/>
      <c r="AD346" s="149"/>
      <c r="AE346" s="149"/>
      <c r="AF346" s="215"/>
    </row>
    <row r="347" spans="1:32" ht="4.5" customHeight="1" x14ac:dyDescent="0.3">
      <c r="A347" s="145"/>
      <c r="B347" s="146"/>
      <c r="C347" s="147"/>
      <c r="D347" s="147"/>
      <c r="E347" s="148"/>
      <c r="F347" s="149"/>
      <c r="G347" s="149"/>
      <c r="H347" s="149"/>
      <c r="I347" s="149"/>
      <c r="J347" s="149"/>
      <c r="K347" s="149"/>
      <c r="L347" s="149"/>
      <c r="M347" s="149"/>
      <c r="N347" s="149"/>
      <c r="O347" s="149"/>
      <c r="P347" s="149"/>
      <c r="Q347" s="149"/>
      <c r="R347" s="149"/>
      <c r="S347" s="149"/>
      <c r="T347" s="149"/>
      <c r="U347" s="150"/>
      <c r="V347" s="150"/>
      <c r="W347" s="150"/>
      <c r="X347" s="150"/>
      <c r="Y347" s="150"/>
      <c r="Z347" s="149"/>
      <c r="AA347" s="149"/>
      <c r="AB347" s="149"/>
      <c r="AC347" s="149"/>
      <c r="AD347" s="149"/>
      <c r="AE347" s="149"/>
      <c r="AF347" s="215"/>
    </row>
    <row r="348" spans="1:32" ht="4.5" customHeight="1" x14ac:dyDescent="0.3">
      <c r="A348" s="145"/>
      <c r="B348" s="146"/>
      <c r="C348" s="147"/>
      <c r="D348" s="147"/>
      <c r="E348" s="148"/>
      <c r="F348" s="149"/>
      <c r="G348" s="149"/>
      <c r="H348" s="149"/>
      <c r="I348" s="149"/>
      <c r="J348" s="149"/>
      <c r="K348" s="149"/>
      <c r="L348" s="149"/>
      <c r="M348" s="149"/>
      <c r="N348" s="149"/>
      <c r="O348" s="149"/>
      <c r="P348" s="149"/>
      <c r="Q348" s="149"/>
      <c r="R348" s="149"/>
      <c r="S348" s="149"/>
      <c r="T348" s="149"/>
      <c r="U348" s="150"/>
      <c r="V348" s="150"/>
      <c r="W348" s="150"/>
      <c r="X348" s="150"/>
      <c r="Y348" s="150"/>
      <c r="Z348" s="149"/>
      <c r="AA348" s="149"/>
      <c r="AB348" s="149"/>
      <c r="AC348" s="149"/>
      <c r="AD348" s="149"/>
      <c r="AE348" s="149"/>
      <c r="AF348" s="215"/>
    </row>
    <row r="349" spans="1:32" ht="4.5" customHeight="1" x14ac:dyDescent="0.3">
      <c r="A349" s="145"/>
      <c r="B349" s="146"/>
      <c r="C349" s="147"/>
      <c r="D349" s="147"/>
      <c r="E349" s="148"/>
      <c r="F349" s="149"/>
      <c r="G349" s="149"/>
      <c r="H349" s="149"/>
      <c r="I349" s="149"/>
      <c r="J349" s="149"/>
      <c r="K349" s="149"/>
      <c r="L349" s="149"/>
      <c r="M349" s="149"/>
      <c r="N349" s="149"/>
      <c r="O349" s="149"/>
      <c r="P349" s="149"/>
      <c r="Q349" s="149"/>
      <c r="R349" s="149"/>
      <c r="S349" s="149"/>
      <c r="T349" s="149"/>
      <c r="U349" s="150"/>
      <c r="V349" s="150"/>
      <c r="W349" s="150"/>
      <c r="X349" s="150"/>
      <c r="Y349" s="150"/>
      <c r="Z349" s="149"/>
      <c r="AA349" s="149"/>
      <c r="AB349" s="149"/>
      <c r="AC349" s="149"/>
      <c r="AD349" s="149"/>
      <c r="AE349" s="149"/>
      <c r="AF349" s="215"/>
    </row>
    <row r="350" spans="1:32" ht="4.5" customHeight="1" x14ac:dyDescent="0.3">
      <c r="A350" s="145"/>
      <c r="B350" s="146"/>
      <c r="C350" s="147"/>
      <c r="D350" s="147"/>
      <c r="E350" s="148"/>
      <c r="F350" s="149"/>
      <c r="G350" s="149"/>
      <c r="H350" s="149"/>
      <c r="I350" s="149"/>
      <c r="J350" s="149"/>
      <c r="K350" s="149"/>
      <c r="L350" s="149"/>
      <c r="M350" s="149"/>
      <c r="N350" s="149"/>
      <c r="O350" s="149"/>
      <c r="P350" s="149"/>
      <c r="Q350" s="149"/>
      <c r="R350" s="149"/>
      <c r="S350" s="149"/>
      <c r="T350" s="149"/>
      <c r="U350" s="150"/>
      <c r="V350" s="150"/>
      <c r="W350" s="150"/>
      <c r="X350" s="150"/>
      <c r="Y350" s="150"/>
      <c r="Z350" s="149"/>
      <c r="AA350" s="149"/>
      <c r="AB350" s="149"/>
      <c r="AC350" s="149"/>
      <c r="AD350" s="149"/>
      <c r="AE350" s="149"/>
      <c r="AF350" s="215"/>
    </row>
    <row r="351" spans="1:32" ht="4.5" customHeight="1" x14ac:dyDescent="0.3">
      <c r="A351" s="145"/>
      <c r="B351" s="146"/>
      <c r="C351" s="147"/>
      <c r="D351" s="147"/>
      <c r="E351" s="148"/>
      <c r="F351" s="149"/>
      <c r="G351" s="149"/>
      <c r="H351" s="149"/>
      <c r="I351" s="149"/>
      <c r="J351" s="149"/>
      <c r="K351" s="149"/>
      <c r="L351" s="149"/>
      <c r="M351" s="149"/>
      <c r="N351" s="149"/>
      <c r="O351" s="149"/>
      <c r="P351" s="149"/>
      <c r="Q351" s="149"/>
      <c r="R351" s="149"/>
      <c r="S351" s="149"/>
      <c r="T351" s="149"/>
      <c r="U351" s="150"/>
      <c r="V351" s="150"/>
      <c r="W351" s="150"/>
      <c r="X351" s="150"/>
      <c r="Y351" s="150"/>
      <c r="Z351" s="149"/>
      <c r="AA351" s="149"/>
      <c r="AB351" s="149"/>
      <c r="AC351" s="149"/>
      <c r="AD351" s="149"/>
      <c r="AE351" s="149"/>
      <c r="AF351" s="215"/>
    </row>
    <row r="352" spans="1:32" ht="4.5" customHeight="1" x14ac:dyDescent="0.3">
      <c r="A352" s="145"/>
      <c r="B352" s="146"/>
      <c r="C352" s="147"/>
      <c r="D352" s="147"/>
      <c r="E352" s="148"/>
      <c r="F352" s="149"/>
      <c r="G352" s="149"/>
      <c r="H352" s="149"/>
      <c r="I352" s="149"/>
      <c r="J352" s="149"/>
      <c r="K352" s="149"/>
      <c r="L352" s="149"/>
      <c r="M352" s="149"/>
      <c r="N352" s="149"/>
      <c r="O352" s="149"/>
      <c r="P352" s="149"/>
      <c r="Q352" s="149"/>
      <c r="R352" s="149"/>
      <c r="S352" s="149"/>
      <c r="T352" s="149"/>
      <c r="U352" s="150"/>
      <c r="V352" s="150"/>
      <c r="W352" s="150"/>
      <c r="X352" s="150"/>
      <c r="Y352" s="150"/>
      <c r="Z352" s="149"/>
      <c r="AA352" s="149"/>
      <c r="AB352" s="149"/>
      <c r="AC352" s="149"/>
      <c r="AD352" s="149"/>
      <c r="AE352" s="149"/>
      <c r="AF352" s="215"/>
    </row>
    <row r="353" spans="1:32" ht="4.5" customHeight="1" x14ac:dyDescent="0.3">
      <c r="A353" s="145"/>
      <c r="B353" s="146"/>
      <c r="C353" s="147"/>
      <c r="D353" s="147"/>
      <c r="E353" s="148"/>
      <c r="F353" s="149"/>
      <c r="G353" s="149"/>
      <c r="H353" s="149"/>
      <c r="I353" s="149"/>
      <c r="J353" s="149"/>
      <c r="K353" s="149"/>
      <c r="L353" s="149"/>
      <c r="M353" s="149"/>
      <c r="N353" s="149"/>
      <c r="O353" s="149"/>
      <c r="P353" s="149"/>
      <c r="Q353" s="149"/>
      <c r="R353" s="149"/>
      <c r="S353" s="149"/>
      <c r="T353" s="149"/>
      <c r="U353" s="150"/>
      <c r="V353" s="150"/>
      <c r="W353" s="150"/>
      <c r="X353" s="150"/>
      <c r="Y353" s="150"/>
      <c r="Z353" s="149"/>
      <c r="AA353" s="149"/>
      <c r="AB353" s="149"/>
      <c r="AC353" s="149"/>
      <c r="AD353" s="149"/>
      <c r="AE353" s="149"/>
      <c r="AF353" s="215"/>
    </row>
    <row r="354" spans="1:32" ht="4.5" customHeight="1" x14ac:dyDescent="0.3">
      <c r="A354" s="145"/>
      <c r="B354" s="146"/>
      <c r="C354" s="147"/>
      <c r="D354" s="147"/>
      <c r="E354" s="148"/>
      <c r="F354" s="149"/>
      <c r="G354" s="149"/>
      <c r="H354" s="149"/>
      <c r="I354" s="149"/>
      <c r="J354" s="149"/>
      <c r="K354" s="149"/>
      <c r="L354" s="149"/>
      <c r="M354" s="149"/>
      <c r="N354" s="149"/>
      <c r="O354" s="149"/>
      <c r="P354" s="149"/>
      <c r="Q354" s="149"/>
      <c r="R354" s="149"/>
      <c r="S354" s="149"/>
      <c r="T354" s="149"/>
      <c r="U354" s="150"/>
      <c r="V354" s="150"/>
      <c r="W354" s="150"/>
      <c r="X354" s="150"/>
      <c r="Y354" s="150"/>
      <c r="Z354" s="149"/>
      <c r="AA354" s="149"/>
      <c r="AB354" s="149"/>
      <c r="AC354" s="149"/>
      <c r="AD354" s="149"/>
      <c r="AE354" s="149"/>
      <c r="AF354" s="215"/>
    </row>
    <row r="355" spans="1:32" ht="4.5" customHeight="1" x14ac:dyDescent="0.3">
      <c r="A355" s="145"/>
      <c r="B355" s="146"/>
      <c r="C355" s="147"/>
      <c r="D355" s="147"/>
      <c r="E355" s="148"/>
      <c r="F355" s="149"/>
      <c r="G355" s="149"/>
      <c r="H355" s="149"/>
      <c r="I355" s="149"/>
      <c r="J355" s="149"/>
      <c r="K355" s="149"/>
      <c r="L355" s="149"/>
      <c r="M355" s="149"/>
      <c r="N355" s="149"/>
      <c r="O355" s="149"/>
      <c r="P355" s="149"/>
      <c r="Q355" s="149"/>
      <c r="R355" s="149"/>
      <c r="S355" s="149"/>
      <c r="T355" s="149"/>
      <c r="U355" s="150"/>
      <c r="V355" s="150"/>
      <c r="W355" s="150"/>
      <c r="X355" s="150"/>
      <c r="Y355" s="150"/>
      <c r="Z355" s="149"/>
      <c r="AA355" s="149"/>
      <c r="AB355" s="149"/>
      <c r="AC355" s="149"/>
      <c r="AD355" s="149"/>
      <c r="AE355" s="149"/>
      <c r="AF355" s="215"/>
    </row>
    <row r="356" spans="1:32" ht="4.5" customHeight="1" x14ac:dyDescent="0.3">
      <c r="A356" s="145"/>
      <c r="B356" s="146"/>
      <c r="C356" s="147"/>
      <c r="D356" s="147"/>
      <c r="E356" s="148"/>
      <c r="F356" s="149"/>
      <c r="G356" s="149"/>
      <c r="H356" s="149"/>
      <c r="I356" s="149"/>
      <c r="J356" s="149"/>
      <c r="K356" s="149"/>
      <c r="L356" s="149"/>
      <c r="M356" s="149"/>
      <c r="N356" s="149"/>
      <c r="O356" s="149"/>
      <c r="P356" s="149"/>
      <c r="Q356" s="149"/>
      <c r="R356" s="149"/>
      <c r="S356" s="149"/>
      <c r="T356" s="149"/>
      <c r="U356" s="150"/>
      <c r="V356" s="150"/>
      <c r="W356" s="150"/>
      <c r="X356" s="150"/>
      <c r="Y356" s="150"/>
      <c r="Z356" s="149"/>
      <c r="AA356" s="149"/>
      <c r="AB356" s="149"/>
      <c r="AC356" s="149"/>
      <c r="AD356" s="149"/>
      <c r="AE356" s="149"/>
      <c r="AF356" s="215"/>
    </row>
    <row r="357" spans="1:32" ht="4.5" customHeight="1" x14ac:dyDescent="0.3">
      <c r="A357" s="145"/>
      <c r="B357" s="146"/>
      <c r="C357" s="147"/>
      <c r="D357" s="147"/>
      <c r="E357" s="148"/>
      <c r="F357" s="149"/>
      <c r="G357" s="149"/>
      <c r="H357" s="149"/>
      <c r="I357" s="149"/>
      <c r="J357" s="149"/>
      <c r="K357" s="149"/>
      <c r="L357" s="149"/>
      <c r="M357" s="149"/>
      <c r="N357" s="149"/>
      <c r="O357" s="149"/>
      <c r="P357" s="149"/>
      <c r="Q357" s="149"/>
      <c r="R357" s="149"/>
      <c r="S357" s="149"/>
      <c r="T357" s="149"/>
      <c r="U357" s="150"/>
      <c r="V357" s="150"/>
      <c r="W357" s="150"/>
      <c r="X357" s="150"/>
      <c r="Y357" s="150"/>
      <c r="Z357" s="149"/>
      <c r="AA357" s="149"/>
      <c r="AB357" s="149"/>
      <c r="AC357" s="149"/>
      <c r="AD357" s="149"/>
      <c r="AE357" s="149"/>
      <c r="AF357" s="215"/>
    </row>
    <row r="358" spans="1:32" ht="4.5" customHeight="1" x14ac:dyDescent="0.3">
      <c r="A358" s="145"/>
      <c r="B358" s="146"/>
      <c r="C358" s="147"/>
      <c r="D358" s="147"/>
      <c r="E358" s="148"/>
      <c r="F358" s="149"/>
      <c r="G358" s="149"/>
      <c r="H358" s="149"/>
      <c r="I358" s="149"/>
      <c r="J358" s="149"/>
      <c r="K358" s="149"/>
      <c r="L358" s="149"/>
      <c r="M358" s="149"/>
      <c r="N358" s="149"/>
      <c r="O358" s="149"/>
      <c r="P358" s="149"/>
      <c r="Q358" s="149"/>
      <c r="R358" s="149"/>
      <c r="S358" s="149"/>
      <c r="T358" s="149"/>
      <c r="U358" s="150"/>
      <c r="V358" s="150"/>
      <c r="W358" s="150"/>
      <c r="X358" s="150"/>
      <c r="Y358" s="150"/>
      <c r="Z358" s="149"/>
      <c r="AA358" s="149"/>
      <c r="AB358" s="149"/>
      <c r="AC358" s="149"/>
      <c r="AD358" s="149"/>
      <c r="AE358" s="149"/>
      <c r="AF358" s="215"/>
    </row>
    <row r="359" spans="1:32" ht="4.5" customHeight="1" x14ac:dyDescent="0.3">
      <c r="A359" s="145"/>
      <c r="B359" s="146"/>
      <c r="C359" s="147"/>
      <c r="D359" s="147"/>
      <c r="E359" s="148"/>
      <c r="F359" s="149"/>
      <c r="G359" s="149"/>
      <c r="H359" s="149"/>
      <c r="I359" s="149"/>
      <c r="J359" s="149"/>
      <c r="K359" s="149"/>
      <c r="L359" s="149"/>
      <c r="M359" s="149"/>
      <c r="N359" s="149"/>
      <c r="O359" s="149"/>
      <c r="P359" s="149"/>
      <c r="Q359" s="149"/>
      <c r="R359" s="149"/>
      <c r="S359" s="149"/>
      <c r="T359" s="149"/>
      <c r="U359" s="150"/>
      <c r="V359" s="150"/>
      <c r="W359" s="150"/>
      <c r="X359" s="150"/>
      <c r="Y359" s="150"/>
      <c r="Z359" s="149"/>
      <c r="AA359" s="149"/>
      <c r="AB359" s="149"/>
      <c r="AC359" s="149"/>
      <c r="AD359" s="149"/>
      <c r="AE359" s="149"/>
      <c r="AF359" s="215"/>
    </row>
    <row r="360" spans="1:32" ht="4.5" customHeight="1" x14ac:dyDescent="0.3">
      <c r="A360" s="145"/>
      <c r="B360" s="146"/>
      <c r="C360" s="147"/>
      <c r="D360" s="147"/>
      <c r="E360" s="148"/>
      <c r="F360" s="149"/>
      <c r="G360" s="149"/>
      <c r="H360" s="149"/>
      <c r="I360" s="149"/>
      <c r="J360" s="149"/>
      <c r="K360" s="149"/>
      <c r="L360" s="149"/>
      <c r="M360" s="149"/>
      <c r="N360" s="149"/>
      <c r="O360" s="149"/>
      <c r="P360" s="149"/>
      <c r="Q360" s="149"/>
      <c r="R360" s="149"/>
      <c r="S360" s="149"/>
      <c r="T360" s="149"/>
      <c r="U360" s="150"/>
      <c r="V360" s="150"/>
      <c r="W360" s="150"/>
      <c r="X360" s="150"/>
      <c r="Y360" s="150"/>
      <c r="Z360" s="149"/>
      <c r="AA360" s="149"/>
      <c r="AB360" s="149"/>
      <c r="AC360" s="149"/>
      <c r="AD360" s="149"/>
      <c r="AE360" s="149"/>
      <c r="AF360" s="215"/>
    </row>
    <row r="361" spans="1:32" ht="4.5" customHeight="1" x14ac:dyDescent="0.3">
      <c r="A361" s="145"/>
      <c r="B361" s="146"/>
      <c r="C361" s="147"/>
      <c r="D361" s="147"/>
      <c r="E361" s="148"/>
      <c r="F361" s="149"/>
      <c r="G361" s="149"/>
      <c r="H361" s="149"/>
      <c r="I361" s="149"/>
      <c r="J361" s="149"/>
      <c r="K361" s="149"/>
      <c r="L361" s="149"/>
      <c r="M361" s="149"/>
      <c r="N361" s="149"/>
      <c r="O361" s="149"/>
      <c r="P361" s="149"/>
      <c r="Q361" s="149"/>
      <c r="R361" s="149"/>
      <c r="S361" s="149"/>
      <c r="T361" s="149"/>
      <c r="U361" s="150"/>
      <c r="V361" s="150"/>
      <c r="W361" s="150"/>
      <c r="X361" s="150"/>
      <c r="Y361" s="150"/>
      <c r="Z361" s="149"/>
      <c r="AA361" s="149"/>
      <c r="AB361" s="149"/>
      <c r="AC361" s="149"/>
      <c r="AD361" s="149"/>
      <c r="AE361" s="149"/>
      <c r="AF361" s="215"/>
    </row>
    <row r="362" spans="1:32" ht="4.5" customHeight="1" x14ac:dyDescent="0.3">
      <c r="A362" s="145"/>
      <c r="B362" s="146"/>
      <c r="C362" s="147"/>
      <c r="D362" s="147"/>
      <c r="E362" s="148"/>
      <c r="F362" s="149"/>
      <c r="G362" s="149"/>
      <c r="H362" s="149"/>
      <c r="I362" s="149"/>
      <c r="J362" s="149"/>
      <c r="K362" s="149"/>
      <c r="L362" s="149"/>
      <c r="M362" s="149"/>
      <c r="N362" s="149"/>
      <c r="O362" s="149"/>
      <c r="P362" s="149"/>
      <c r="Q362" s="149"/>
      <c r="R362" s="149"/>
      <c r="S362" s="149"/>
      <c r="T362" s="149"/>
      <c r="U362" s="150"/>
      <c r="V362" s="150"/>
      <c r="W362" s="150"/>
      <c r="X362" s="150"/>
      <c r="Y362" s="150"/>
      <c r="Z362" s="149"/>
      <c r="AA362" s="149"/>
      <c r="AB362" s="149"/>
      <c r="AC362" s="149"/>
      <c r="AD362" s="149"/>
      <c r="AE362" s="149"/>
      <c r="AF362" s="215"/>
    </row>
    <row r="363" spans="1:32" ht="15.75" customHeight="1" x14ac:dyDescent="0.4">
      <c r="A363" s="216"/>
    </row>
    <row r="364" spans="1:32" ht="15.75" customHeight="1" x14ac:dyDescent="0.4">
      <c r="A364" s="216"/>
    </row>
    <row r="365" spans="1:32" ht="15.75" customHeight="1" x14ac:dyDescent="0.4">
      <c r="A365" s="216"/>
    </row>
    <row r="366" spans="1:32" ht="15.75" customHeight="1" x14ac:dyDescent="0.4">
      <c r="A366" s="216"/>
    </row>
    <row r="367" spans="1:32" ht="15.75" customHeight="1" x14ac:dyDescent="0.4">
      <c r="A367" s="216"/>
    </row>
    <row r="368" spans="1:32" ht="15.75" customHeight="1" x14ac:dyDescent="0.4">
      <c r="A368" s="216"/>
    </row>
    <row r="369" spans="1:1" ht="15.75" customHeight="1" x14ac:dyDescent="0.4">
      <c r="A369" s="216"/>
    </row>
    <row r="370" spans="1:1" ht="15.75" customHeight="1" x14ac:dyDescent="0.4">
      <c r="A370" s="216"/>
    </row>
    <row r="371" spans="1:1" ht="15.75" customHeight="1" x14ac:dyDescent="0.4">
      <c r="A371" s="216"/>
    </row>
    <row r="372" spans="1:1" ht="15.75" customHeight="1" x14ac:dyDescent="0.4">
      <c r="A372" s="216"/>
    </row>
    <row r="373" spans="1:1" ht="15.75" customHeight="1" x14ac:dyDescent="0.4">
      <c r="A373" s="216"/>
    </row>
    <row r="374" spans="1:1" ht="15.75" customHeight="1" x14ac:dyDescent="0.4">
      <c r="A374" s="216"/>
    </row>
    <row r="375" spans="1:1" ht="15.75" customHeight="1" x14ac:dyDescent="0.4">
      <c r="A375" s="216"/>
    </row>
    <row r="376" spans="1:1" ht="15.75" customHeight="1" x14ac:dyDescent="0.4">
      <c r="A376" s="216"/>
    </row>
    <row r="377" spans="1:1" ht="15.75" customHeight="1" x14ac:dyDescent="0.4">
      <c r="A377" s="216"/>
    </row>
    <row r="378" spans="1:1" ht="15.75" customHeight="1" x14ac:dyDescent="0.4">
      <c r="A378" s="216"/>
    </row>
    <row r="379" spans="1:1" ht="15.75" customHeight="1" x14ac:dyDescent="0.4">
      <c r="A379" s="216"/>
    </row>
    <row r="380" spans="1:1" ht="15.75" customHeight="1" x14ac:dyDescent="0.4">
      <c r="A380" s="216"/>
    </row>
    <row r="381" spans="1:1" ht="15.75" customHeight="1" x14ac:dyDescent="0.4">
      <c r="A381" s="216"/>
    </row>
    <row r="382" spans="1:1" ht="15.75" customHeight="1" x14ac:dyDescent="0.4">
      <c r="A382" s="216"/>
    </row>
    <row r="383" spans="1:1" ht="15.75" customHeight="1" x14ac:dyDescent="0.4">
      <c r="A383" s="216"/>
    </row>
    <row r="384" spans="1:1" ht="15.75" customHeight="1" x14ac:dyDescent="0.4">
      <c r="A384" s="216"/>
    </row>
    <row r="385" spans="1:1" ht="15.75" customHeight="1" x14ac:dyDescent="0.4">
      <c r="A385" s="216"/>
    </row>
    <row r="386" spans="1:1" ht="15.75" customHeight="1" x14ac:dyDescent="0.4">
      <c r="A386" s="216"/>
    </row>
    <row r="387" spans="1:1" ht="15.75" customHeight="1" x14ac:dyDescent="0.4">
      <c r="A387" s="216"/>
    </row>
    <row r="388" spans="1:1" ht="15.75" customHeight="1" x14ac:dyDescent="0.4">
      <c r="A388" s="216"/>
    </row>
    <row r="389" spans="1:1" ht="15.75" customHeight="1" x14ac:dyDescent="0.4">
      <c r="A389" s="216"/>
    </row>
    <row r="390" spans="1:1" ht="15.75" customHeight="1" x14ac:dyDescent="0.4">
      <c r="A390" s="216"/>
    </row>
    <row r="391" spans="1:1" ht="15.75" customHeight="1" x14ac:dyDescent="0.4">
      <c r="A391" s="216"/>
    </row>
    <row r="392" spans="1:1" ht="15.75" customHeight="1" x14ac:dyDescent="0.4">
      <c r="A392" s="216"/>
    </row>
    <row r="393" spans="1:1" ht="15.75" customHeight="1" x14ac:dyDescent="0.4">
      <c r="A393" s="216"/>
    </row>
    <row r="394" spans="1:1" ht="15.75" customHeight="1" x14ac:dyDescent="0.4">
      <c r="A394" s="216"/>
    </row>
    <row r="395" spans="1:1" ht="15.75" customHeight="1" x14ac:dyDescent="0.4">
      <c r="A395" s="216"/>
    </row>
    <row r="396" spans="1:1" ht="15.75" customHeight="1" x14ac:dyDescent="0.4">
      <c r="A396" s="216"/>
    </row>
    <row r="397" spans="1:1" ht="15.75" customHeight="1" x14ac:dyDescent="0.4">
      <c r="A397" s="216"/>
    </row>
    <row r="398" spans="1:1" ht="15.75" customHeight="1" x14ac:dyDescent="0.4">
      <c r="A398" s="216"/>
    </row>
    <row r="399" spans="1:1" ht="15.75" customHeight="1" x14ac:dyDescent="0.4">
      <c r="A399" s="216"/>
    </row>
    <row r="400" spans="1:1" ht="15.75" customHeight="1" x14ac:dyDescent="0.4">
      <c r="A400" s="216"/>
    </row>
    <row r="401" spans="1:1" ht="15.75" customHeight="1" x14ac:dyDescent="0.4">
      <c r="A401" s="216"/>
    </row>
    <row r="402" spans="1:1" ht="15.75" customHeight="1" x14ac:dyDescent="0.4">
      <c r="A402" s="216"/>
    </row>
    <row r="403" spans="1:1" ht="15.75" customHeight="1" x14ac:dyDescent="0.4">
      <c r="A403" s="216"/>
    </row>
    <row r="404" spans="1:1" ht="15.75" customHeight="1" x14ac:dyDescent="0.4">
      <c r="A404" s="216"/>
    </row>
    <row r="405" spans="1:1" ht="15.75" customHeight="1" x14ac:dyDescent="0.4">
      <c r="A405" s="216"/>
    </row>
    <row r="406" spans="1:1" ht="15.75" customHeight="1" x14ac:dyDescent="0.4">
      <c r="A406" s="216"/>
    </row>
    <row r="407" spans="1:1" ht="15.75" customHeight="1" x14ac:dyDescent="0.4">
      <c r="A407" s="216"/>
    </row>
    <row r="408" spans="1:1" ht="15.75" customHeight="1" x14ac:dyDescent="0.4">
      <c r="A408" s="216"/>
    </row>
    <row r="409" spans="1:1" ht="15.75" customHeight="1" x14ac:dyDescent="0.4">
      <c r="A409" s="216"/>
    </row>
    <row r="410" spans="1:1" ht="15.75" customHeight="1" x14ac:dyDescent="0.4">
      <c r="A410" s="216"/>
    </row>
    <row r="411" spans="1:1" ht="15.75" customHeight="1" x14ac:dyDescent="0.4">
      <c r="A411" s="216"/>
    </row>
    <row r="412" spans="1:1" ht="15.75" customHeight="1" x14ac:dyDescent="0.4">
      <c r="A412" s="216"/>
    </row>
    <row r="413" spans="1:1" ht="15.75" customHeight="1" x14ac:dyDescent="0.4">
      <c r="A413" s="216"/>
    </row>
    <row r="414" spans="1:1" ht="15.75" customHeight="1" x14ac:dyDescent="0.4">
      <c r="A414" s="216"/>
    </row>
    <row r="415" spans="1:1" ht="15.75" customHeight="1" x14ac:dyDescent="0.4">
      <c r="A415" s="216"/>
    </row>
    <row r="416" spans="1:1" ht="15.75" customHeight="1" x14ac:dyDescent="0.4">
      <c r="A416" s="216"/>
    </row>
    <row r="417" spans="1:1" ht="15.75" customHeight="1" x14ac:dyDescent="0.4">
      <c r="A417" s="216"/>
    </row>
    <row r="418" spans="1:1" ht="15.75" customHeight="1" x14ac:dyDescent="0.4">
      <c r="A418" s="216"/>
    </row>
    <row r="419" spans="1:1" ht="15.75" customHeight="1" x14ac:dyDescent="0.4">
      <c r="A419" s="216"/>
    </row>
    <row r="420" spans="1:1" ht="15.75" customHeight="1" x14ac:dyDescent="0.4">
      <c r="A420" s="216"/>
    </row>
    <row r="421" spans="1:1" ht="15.75" customHeight="1" x14ac:dyDescent="0.4">
      <c r="A421" s="216"/>
    </row>
    <row r="422" spans="1:1" ht="15.75" customHeight="1" x14ac:dyDescent="0.4">
      <c r="A422" s="216"/>
    </row>
    <row r="423" spans="1:1" ht="15.75" customHeight="1" x14ac:dyDescent="0.4">
      <c r="A423" s="216"/>
    </row>
    <row r="424" spans="1:1" ht="15.75" customHeight="1" x14ac:dyDescent="0.4">
      <c r="A424" s="216"/>
    </row>
    <row r="425" spans="1:1" ht="15.75" customHeight="1" x14ac:dyDescent="0.4">
      <c r="A425" s="216"/>
    </row>
    <row r="426" spans="1:1" ht="15.75" customHeight="1" x14ac:dyDescent="0.4">
      <c r="A426" s="216"/>
    </row>
    <row r="427" spans="1:1" ht="15.75" customHeight="1" x14ac:dyDescent="0.4">
      <c r="A427" s="216"/>
    </row>
    <row r="428" spans="1:1" ht="15.75" customHeight="1" x14ac:dyDescent="0.4">
      <c r="A428" s="216"/>
    </row>
    <row r="429" spans="1:1" ht="15.75" customHeight="1" x14ac:dyDescent="0.4">
      <c r="A429" s="216"/>
    </row>
    <row r="430" spans="1:1" ht="15.75" customHeight="1" x14ac:dyDescent="0.4">
      <c r="A430" s="216"/>
    </row>
    <row r="431" spans="1:1" ht="15.75" customHeight="1" x14ac:dyDescent="0.4">
      <c r="A431" s="216"/>
    </row>
    <row r="432" spans="1:1" ht="15.75" customHeight="1" x14ac:dyDescent="0.4">
      <c r="A432" s="216"/>
    </row>
    <row r="433" spans="1:1" ht="15.75" customHeight="1" x14ac:dyDescent="0.4">
      <c r="A433" s="216"/>
    </row>
    <row r="434" spans="1:1" ht="15.75" customHeight="1" x14ac:dyDescent="0.4">
      <c r="A434" s="216"/>
    </row>
    <row r="435" spans="1:1" ht="15.75" customHeight="1" x14ac:dyDescent="0.4">
      <c r="A435" s="216"/>
    </row>
    <row r="436" spans="1:1" ht="15.75" customHeight="1" x14ac:dyDescent="0.4">
      <c r="A436" s="216"/>
    </row>
    <row r="437" spans="1:1" ht="15.75" customHeight="1" x14ac:dyDescent="0.4">
      <c r="A437" s="216"/>
    </row>
    <row r="438" spans="1:1" ht="15.75" customHeight="1" x14ac:dyDescent="0.4">
      <c r="A438" s="216"/>
    </row>
    <row r="439" spans="1:1" ht="15.75" customHeight="1" x14ac:dyDescent="0.4">
      <c r="A439" s="216"/>
    </row>
    <row r="440" spans="1:1" ht="15.75" customHeight="1" x14ac:dyDescent="0.4">
      <c r="A440" s="216"/>
    </row>
    <row r="441" spans="1:1" ht="15.75" customHeight="1" x14ac:dyDescent="0.4">
      <c r="A441" s="216"/>
    </row>
    <row r="442" spans="1:1" ht="15.75" customHeight="1" x14ac:dyDescent="0.4">
      <c r="A442" s="216"/>
    </row>
    <row r="443" spans="1:1" ht="15.75" customHeight="1" x14ac:dyDescent="0.4">
      <c r="A443" s="216"/>
    </row>
    <row r="444" spans="1:1" ht="15.75" customHeight="1" x14ac:dyDescent="0.4">
      <c r="A444" s="216"/>
    </row>
    <row r="445" spans="1:1" ht="15.75" customHeight="1" x14ac:dyDescent="0.4">
      <c r="A445" s="216"/>
    </row>
    <row r="446" spans="1:1" ht="15.75" customHeight="1" x14ac:dyDescent="0.4">
      <c r="A446" s="216"/>
    </row>
    <row r="447" spans="1:1" ht="15.75" customHeight="1" x14ac:dyDescent="0.4">
      <c r="A447" s="216"/>
    </row>
    <row r="448" spans="1:1" ht="15.75" customHeight="1" x14ac:dyDescent="0.4">
      <c r="A448" s="216"/>
    </row>
    <row r="449" spans="1:1" ht="15.75" customHeight="1" x14ac:dyDescent="0.4">
      <c r="A449" s="216"/>
    </row>
    <row r="450" spans="1:1" ht="15.75" customHeight="1" x14ac:dyDescent="0.4">
      <c r="A450" s="216"/>
    </row>
    <row r="451" spans="1:1" ht="15.75" customHeight="1" x14ac:dyDescent="0.4">
      <c r="A451" s="216"/>
    </row>
    <row r="452" spans="1:1" ht="15.75" customHeight="1" x14ac:dyDescent="0.4">
      <c r="A452" s="216"/>
    </row>
    <row r="453" spans="1:1" ht="15.75" customHeight="1" x14ac:dyDescent="0.4">
      <c r="A453" s="216"/>
    </row>
    <row r="454" spans="1:1" ht="15.75" customHeight="1" x14ac:dyDescent="0.4">
      <c r="A454" s="216"/>
    </row>
    <row r="455" spans="1:1" ht="15.75" customHeight="1" x14ac:dyDescent="0.4">
      <c r="A455" s="216"/>
    </row>
    <row r="456" spans="1:1" ht="15.75" customHeight="1" x14ac:dyDescent="0.4">
      <c r="A456" s="216"/>
    </row>
    <row r="457" spans="1:1" ht="15.75" customHeight="1" x14ac:dyDescent="0.4">
      <c r="A457" s="216"/>
    </row>
    <row r="458" spans="1:1" ht="15.75" customHeight="1" x14ac:dyDescent="0.4">
      <c r="A458" s="216"/>
    </row>
    <row r="459" spans="1:1" ht="15.75" customHeight="1" x14ac:dyDescent="0.4">
      <c r="A459" s="216"/>
    </row>
    <row r="460" spans="1:1" ht="15.75" customHeight="1" x14ac:dyDescent="0.4">
      <c r="A460" s="216"/>
    </row>
    <row r="461" spans="1:1" ht="15.75" customHeight="1" x14ac:dyDescent="0.4">
      <c r="A461" s="216"/>
    </row>
    <row r="462" spans="1:1" ht="15.75" customHeight="1" x14ac:dyDescent="0.4">
      <c r="A462" s="216"/>
    </row>
    <row r="463" spans="1:1" ht="15.75" customHeight="1" x14ac:dyDescent="0.4">
      <c r="A463" s="216"/>
    </row>
    <row r="464" spans="1:1" ht="15.75" customHeight="1" x14ac:dyDescent="0.4">
      <c r="A464" s="216"/>
    </row>
    <row r="465" spans="1:1" ht="15.75" customHeight="1" x14ac:dyDescent="0.4">
      <c r="A465" s="216"/>
    </row>
    <row r="466" spans="1:1" ht="15.75" customHeight="1" x14ac:dyDescent="0.4">
      <c r="A466" s="216"/>
    </row>
    <row r="467" spans="1:1" ht="15.75" customHeight="1" x14ac:dyDescent="0.4">
      <c r="A467" s="216"/>
    </row>
    <row r="468" spans="1:1" ht="15.75" customHeight="1" x14ac:dyDescent="0.4">
      <c r="A468" s="216"/>
    </row>
    <row r="469" spans="1:1" ht="15.75" customHeight="1" x14ac:dyDescent="0.4">
      <c r="A469" s="216"/>
    </row>
    <row r="470" spans="1:1" ht="15.75" customHeight="1" x14ac:dyDescent="0.4">
      <c r="A470" s="216"/>
    </row>
    <row r="471" spans="1:1" ht="15.75" customHeight="1" x14ac:dyDescent="0.4">
      <c r="A471" s="216"/>
    </row>
    <row r="472" spans="1:1" ht="15.75" customHeight="1" x14ac:dyDescent="0.4">
      <c r="A472" s="216"/>
    </row>
    <row r="473" spans="1:1" ht="15.75" customHeight="1" x14ac:dyDescent="0.4">
      <c r="A473" s="216"/>
    </row>
    <row r="474" spans="1:1" ht="15.75" customHeight="1" x14ac:dyDescent="0.4">
      <c r="A474" s="216"/>
    </row>
    <row r="475" spans="1:1" ht="15.75" customHeight="1" x14ac:dyDescent="0.4">
      <c r="A475" s="216"/>
    </row>
    <row r="476" spans="1:1" ht="15.75" customHeight="1" x14ac:dyDescent="0.4">
      <c r="A476" s="216"/>
    </row>
    <row r="477" spans="1:1" ht="15.75" customHeight="1" x14ac:dyDescent="0.4">
      <c r="A477" s="216"/>
    </row>
    <row r="478" spans="1:1" ht="15.75" customHeight="1" x14ac:dyDescent="0.4">
      <c r="A478" s="216"/>
    </row>
    <row r="479" spans="1:1" ht="15.75" customHeight="1" x14ac:dyDescent="0.4">
      <c r="A479" s="216"/>
    </row>
    <row r="480" spans="1:1" ht="15.75" customHeight="1" x14ac:dyDescent="0.4">
      <c r="A480" s="216"/>
    </row>
    <row r="481" spans="1:1" ht="15.75" customHeight="1" x14ac:dyDescent="0.4">
      <c r="A481" s="216"/>
    </row>
    <row r="482" spans="1:1" ht="15.75" customHeight="1" x14ac:dyDescent="0.4">
      <c r="A482" s="216"/>
    </row>
    <row r="483" spans="1:1" ht="15.75" customHeight="1" x14ac:dyDescent="0.4">
      <c r="A483" s="216"/>
    </row>
    <row r="484" spans="1:1" ht="15.75" customHeight="1" x14ac:dyDescent="0.4">
      <c r="A484" s="216"/>
    </row>
    <row r="485" spans="1:1" ht="15.75" customHeight="1" x14ac:dyDescent="0.4">
      <c r="A485" s="216"/>
    </row>
    <row r="486" spans="1:1" ht="15.75" customHeight="1" x14ac:dyDescent="0.4">
      <c r="A486" s="216"/>
    </row>
    <row r="487" spans="1:1" ht="15.75" customHeight="1" x14ac:dyDescent="0.4">
      <c r="A487" s="216"/>
    </row>
    <row r="488" spans="1:1" ht="15.75" customHeight="1" x14ac:dyDescent="0.4">
      <c r="A488" s="216"/>
    </row>
    <row r="489" spans="1:1" ht="15.75" customHeight="1" x14ac:dyDescent="0.4">
      <c r="A489" s="216"/>
    </row>
    <row r="490" spans="1:1" ht="15.75" customHeight="1" x14ac:dyDescent="0.4">
      <c r="A490" s="216"/>
    </row>
    <row r="491" spans="1:1" ht="15.75" customHeight="1" x14ac:dyDescent="0.4">
      <c r="A491" s="216"/>
    </row>
    <row r="492" spans="1:1" ht="15.75" customHeight="1" x14ac:dyDescent="0.4">
      <c r="A492" s="216"/>
    </row>
    <row r="493" spans="1:1" ht="15.75" customHeight="1" x14ac:dyDescent="0.4">
      <c r="A493" s="216"/>
    </row>
    <row r="494" spans="1:1" ht="15.75" customHeight="1" x14ac:dyDescent="0.4">
      <c r="A494" s="216"/>
    </row>
    <row r="495" spans="1:1" ht="15.75" customHeight="1" x14ac:dyDescent="0.4">
      <c r="A495" s="216"/>
    </row>
    <row r="496" spans="1:1" ht="15.75" customHeight="1" x14ac:dyDescent="0.4">
      <c r="A496" s="216"/>
    </row>
    <row r="497" spans="1:1" ht="15.75" customHeight="1" x14ac:dyDescent="0.4">
      <c r="A497" s="216"/>
    </row>
    <row r="498" spans="1:1" ht="15.75" customHeight="1" x14ac:dyDescent="0.4">
      <c r="A498" s="216"/>
    </row>
    <row r="499" spans="1:1" ht="15.75" customHeight="1" x14ac:dyDescent="0.4">
      <c r="A499" s="216"/>
    </row>
    <row r="500" spans="1:1" ht="15.75" customHeight="1" x14ac:dyDescent="0.4">
      <c r="A500" s="216"/>
    </row>
    <row r="501" spans="1:1" ht="15.75" customHeight="1" x14ac:dyDescent="0.4">
      <c r="A501" s="216"/>
    </row>
    <row r="502" spans="1:1" ht="15.75" customHeight="1" x14ac:dyDescent="0.4">
      <c r="A502" s="216"/>
    </row>
    <row r="503" spans="1:1" ht="15.75" customHeight="1" x14ac:dyDescent="0.4">
      <c r="A503" s="216"/>
    </row>
    <row r="504" spans="1:1" ht="15.75" customHeight="1" x14ac:dyDescent="0.4">
      <c r="A504" s="216"/>
    </row>
    <row r="505" spans="1:1" ht="15.75" customHeight="1" x14ac:dyDescent="0.4">
      <c r="A505" s="216"/>
    </row>
    <row r="506" spans="1:1" ht="15.75" customHeight="1" x14ac:dyDescent="0.4">
      <c r="A506" s="216"/>
    </row>
    <row r="507" spans="1:1" ht="15.75" customHeight="1" x14ac:dyDescent="0.4">
      <c r="A507" s="216"/>
    </row>
    <row r="508" spans="1:1" ht="15.75" customHeight="1" x14ac:dyDescent="0.4">
      <c r="A508" s="216"/>
    </row>
    <row r="509" spans="1:1" ht="15.75" customHeight="1" x14ac:dyDescent="0.4">
      <c r="A509" s="216"/>
    </row>
    <row r="510" spans="1:1" ht="15.75" customHeight="1" x14ac:dyDescent="0.4">
      <c r="A510" s="216"/>
    </row>
    <row r="511" spans="1:1" ht="15.75" customHeight="1" x14ac:dyDescent="0.4">
      <c r="A511" s="216"/>
    </row>
    <row r="512" spans="1:1" ht="15.75" customHeight="1" x14ac:dyDescent="0.4">
      <c r="A512" s="216"/>
    </row>
    <row r="513" spans="1:1" ht="15.75" customHeight="1" x14ac:dyDescent="0.4">
      <c r="A513" s="216"/>
    </row>
    <row r="514" spans="1:1" ht="15.75" customHeight="1" x14ac:dyDescent="0.4">
      <c r="A514" s="216"/>
    </row>
    <row r="515" spans="1:1" ht="15.75" customHeight="1" x14ac:dyDescent="0.4">
      <c r="A515" s="216"/>
    </row>
    <row r="516" spans="1:1" ht="15.75" customHeight="1" x14ac:dyDescent="0.4">
      <c r="A516" s="216"/>
    </row>
    <row r="517" spans="1:1" ht="15.75" customHeight="1" x14ac:dyDescent="0.4">
      <c r="A517" s="216"/>
    </row>
    <row r="518" spans="1:1" ht="15.75" customHeight="1" x14ac:dyDescent="0.4">
      <c r="A518" s="216"/>
    </row>
    <row r="519" spans="1:1" ht="15.75" customHeight="1" x14ac:dyDescent="0.4">
      <c r="A519" s="216"/>
    </row>
    <row r="520" spans="1:1" ht="15.75" customHeight="1" x14ac:dyDescent="0.4">
      <c r="A520" s="216"/>
    </row>
    <row r="521" spans="1:1" ht="15.75" customHeight="1" x14ac:dyDescent="0.4">
      <c r="A521" s="216"/>
    </row>
    <row r="522" spans="1:1" ht="15.75" customHeight="1" x14ac:dyDescent="0.4">
      <c r="A522" s="216"/>
    </row>
    <row r="523" spans="1:1" ht="15.75" customHeight="1" x14ac:dyDescent="0.4">
      <c r="A523" s="216"/>
    </row>
    <row r="524" spans="1:1" ht="15.75" customHeight="1" x14ac:dyDescent="0.4">
      <c r="A524" s="216"/>
    </row>
    <row r="525" spans="1:1" ht="15.75" customHeight="1" x14ac:dyDescent="0.4">
      <c r="A525" s="216"/>
    </row>
    <row r="526" spans="1:1" ht="15.75" customHeight="1" x14ac:dyDescent="0.4">
      <c r="A526" s="216"/>
    </row>
    <row r="527" spans="1:1" ht="15.75" customHeight="1" x14ac:dyDescent="0.4">
      <c r="A527" s="216"/>
    </row>
    <row r="528" spans="1:1" ht="15.75" customHeight="1" x14ac:dyDescent="0.4">
      <c r="A528" s="216"/>
    </row>
    <row r="529" spans="1:1" ht="15.75" customHeight="1" x14ac:dyDescent="0.4">
      <c r="A529" s="216"/>
    </row>
    <row r="530" spans="1:1" ht="15.75" customHeight="1" x14ac:dyDescent="0.4">
      <c r="A530" s="216"/>
    </row>
    <row r="531" spans="1:1" ht="15.75" customHeight="1" x14ac:dyDescent="0.4">
      <c r="A531" s="216"/>
    </row>
    <row r="532" spans="1:1" ht="15.75" customHeight="1" x14ac:dyDescent="0.4">
      <c r="A532" s="216"/>
    </row>
    <row r="533" spans="1:1" ht="15.75" customHeight="1" x14ac:dyDescent="0.4">
      <c r="A533" s="216"/>
    </row>
    <row r="534" spans="1:1" ht="15.75" customHeight="1" x14ac:dyDescent="0.4">
      <c r="A534" s="216"/>
    </row>
    <row r="535" spans="1:1" ht="15.75" customHeight="1" x14ac:dyDescent="0.4">
      <c r="A535" s="216"/>
    </row>
    <row r="536" spans="1:1" ht="15.75" customHeight="1" x14ac:dyDescent="0.4">
      <c r="A536" s="216"/>
    </row>
    <row r="537" spans="1:1" ht="15.75" customHeight="1" x14ac:dyDescent="0.4">
      <c r="A537" s="216"/>
    </row>
    <row r="538" spans="1:1" ht="15.75" customHeight="1" x14ac:dyDescent="0.4">
      <c r="A538" s="216"/>
    </row>
    <row r="539" spans="1:1" ht="15.75" customHeight="1" x14ac:dyDescent="0.4">
      <c r="A539" s="216"/>
    </row>
    <row r="540" spans="1:1" ht="15.75" customHeight="1" x14ac:dyDescent="0.4">
      <c r="A540" s="216"/>
    </row>
    <row r="541" spans="1:1" ht="15.75" customHeight="1" x14ac:dyDescent="0.4">
      <c r="A541" s="216"/>
    </row>
    <row r="542" spans="1:1" ht="15.75" customHeight="1" x14ac:dyDescent="0.4">
      <c r="A542" s="216"/>
    </row>
    <row r="543" spans="1:1" ht="15.75" customHeight="1" x14ac:dyDescent="0.4">
      <c r="A543" s="216"/>
    </row>
    <row r="544" spans="1:1" ht="15.75" customHeight="1" x14ac:dyDescent="0.4">
      <c r="A544" s="216"/>
    </row>
    <row r="545" spans="1:1" ht="15.75" customHeight="1" x14ac:dyDescent="0.4">
      <c r="A545" s="216"/>
    </row>
    <row r="546" spans="1:1" ht="15.75" customHeight="1" x14ac:dyDescent="0.4">
      <c r="A546" s="216"/>
    </row>
    <row r="547" spans="1:1" ht="15.75" customHeight="1" x14ac:dyDescent="0.4">
      <c r="A547" s="216"/>
    </row>
    <row r="548" spans="1:1" ht="15.75" customHeight="1" x14ac:dyDescent="0.4">
      <c r="A548" s="216"/>
    </row>
    <row r="549" spans="1:1" ht="15.75" customHeight="1" x14ac:dyDescent="0.4">
      <c r="A549" s="216"/>
    </row>
    <row r="550" spans="1:1" ht="15.75" customHeight="1" x14ac:dyDescent="0.4">
      <c r="A550" s="216"/>
    </row>
    <row r="551" spans="1:1" ht="15.75" customHeight="1" x14ac:dyDescent="0.4">
      <c r="A551" s="216"/>
    </row>
    <row r="552" spans="1:1" ht="15.75" customHeight="1" x14ac:dyDescent="0.4">
      <c r="A552" s="216"/>
    </row>
    <row r="553" spans="1:1" ht="15.75" customHeight="1" x14ac:dyDescent="0.4">
      <c r="A553" s="216"/>
    </row>
    <row r="554" spans="1:1" ht="15.75" customHeight="1" x14ac:dyDescent="0.4">
      <c r="A554" s="216"/>
    </row>
    <row r="555" spans="1:1" ht="15.75" customHeight="1" x14ac:dyDescent="0.4">
      <c r="A555" s="216"/>
    </row>
    <row r="556" spans="1:1" ht="15.75" customHeight="1" x14ac:dyDescent="0.4">
      <c r="A556" s="216"/>
    </row>
    <row r="557" spans="1:1" ht="15.75" customHeight="1" x14ac:dyDescent="0.4">
      <c r="A557" s="216"/>
    </row>
    <row r="558" spans="1:1" ht="15.75" customHeight="1" x14ac:dyDescent="0.4">
      <c r="A558" s="216"/>
    </row>
    <row r="559" spans="1:1" ht="15.75" customHeight="1" x14ac:dyDescent="0.4">
      <c r="A559" s="216"/>
    </row>
    <row r="560" spans="1:1" ht="15.75" customHeight="1" x14ac:dyDescent="0.4">
      <c r="A560" s="216"/>
    </row>
    <row r="561" spans="1:1" ht="15.75" customHeight="1" x14ac:dyDescent="0.4">
      <c r="A561" s="216"/>
    </row>
    <row r="562" spans="1:1" ht="15.75" customHeight="1" x14ac:dyDescent="0.4">
      <c r="A562" s="216"/>
    </row>
    <row r="563" spans="1:1" ht="15.75" customHeight="1" x14ac:dyDescent="0.4">
      <c r="A563" s="216"/>
    </row>
    <row r="564" spans="1:1" ht="15.75" customHeight="1" x14ac:dyDescent="0.4">
      <c r="A564" s="216"/>
    </row>
    <row r="565" spans="1:1" ht="15.75" customHeight="1" x14ac:dyDescent="0.4">
      <c r="A565" s="216"/>
    </row>
    <row r="566" spans="1:1" ht="15.75" customHeight="1" x14ac:dyDescent="0.4">
      <c r="A566" s="216"/>
    </row>
    <row r="567" spans="1:1" ht="15.75" customHeight="1" x14ac:dyDescent="0.4">
      <c r="A567" s="216"/>
    </row>
    <row r="568" spans="1:1" ht="15.75" customHeight="1" x14ac:dyDescent="0.4">
      <c r="A568" s="216"/>
    </row>
    <row r="569" spans="1:1" ht="15.75" customHeight="1" x14ac:dyDescent="0.4">
      <c r="A569" s="216"/>
    </row>
    <row r="570" spans="1:1" ht="15.75" customHeight="1" x14ac:dyDescent="0.4">
      <c r="A570" s="216"/>
    </row>
    <row r="571" spans="1:1" ht="15.75" customHeight="1" x14ac:dyDescent="0.4">
      <c r="A571" s="216"/>
    </row>
    <row r="572" spans="1:1" ht="15.75" customHeight="1" x14ac:dyDescent="0.4">
      <c r="A572" s="216"/>
    </row>
    <row r="573" spans="1:1" ht="15.75" customHeight="1" x14ac:dyDescent="0.4">
      <c r="A573" s="216"/>
    </row>
    <row r="574" spans="1:1" ht="15.75" customHeight="1" x14ac:dyDescent="0.4">
      <c r="A574" s="216"/>
    </row>
    <row r="575" spans="1:1" ht="15.75" customHeight="1" x14ac:dyDescent="0.4">
      <c r="A575" s="216"/>
    </row>
    <row r="576" spans="1:1" ht="15.75" customHeight="1" x14ac:dyDescent="0.4">
      <c r="A576" s="216"/>
    </row>
    <row r="577" spans="1:1" ht="15.75" customHeight="1" x14ac:dyDescent="0.4">
      <c r="A577" s="216"/>
    </row>
    <row r="578" spans="1:1" ht="15.75" customHeight="1" x14ac:dyDescent="0.4">
      <c r="A578" s="216"/>
    </row>
    <row r="579" spans="1:1" ht="15.75" customHeight="1" x14ac:dyDescent="0.4">
      <c r="A579" s="216"/>
    </row>
    <row r="580" spans="1:1" ht="15.75" customHeight="1" x14ac:dyDescent="0.4">
      <c r="A580" s="216"/>
    </row>
    <row r="581" spans="1:1" ht="15.75" customHeight="1" x14ac:dyDescent="0.4">
      <c r="A581" s="216"/>
    </row>
    <row r="582" spans="1:1" ht="15.75" customHeight="1" x14ac:dyDescent="0.4">
      <c r="A582" s="216"/>
    </row>
    <row r="583" spans="1:1" ht="15.75" customHeight="1" x14ac:dyDescent="0.4">
      <c r="A583" s="216"/>
    </row>
    <row r="584" spans="1:1" ht="15.75" customHeight="1" x14ac:dyDescent="0.4">
      <c r="A584" s="216"/>
    </row>
    <row r="585" spans="1:1" ht="15.75" customHeight="1" x14ac:dyDescent="0.4">
      <c r="A585" s="216"/>
    </row>
    <row r="586" spans="1:1" ht="15.75" customHeight="1" x14ac:dyDescent="0.4">
      <c r="A586" s="216"/>
    </row>
    <row r="587" spans="1:1" ht="15.75" customHeight="1" x14ac:dyDescent="0.4">
      <c r="A587" s="216"/>
    </row>
    <row r="588" spans="1:1" ht="15.75" customHeight="1" x14ac:dyDescent="0.4">
      <c r="A588" s="216"/>
    </row>
    <row r="589" spans="1:1" ht="15.75" customHeight="1" x14ac:dyDescent="0.4">
      <c r="A589" s="216"/>
    </row>
    <row r="590" spans="1:1" ht="15.75" customHeight="1" x14ac:dyDescent="0.4">
      <c r="A590" s="216"/>
    </row>
    <row r="591" spans="1:1" ht="15.75" customHeight="1" x14ac:dyDescent="0.4">
      <c r="A591" s="216"/>
    </row>
    <row r="592" spans="1:1" ht="15.75" customHeight="1" x14ac:dyDescent="0.4">
      <c r="A592" s="216"/>
    </row>
    <row r="593" spans="1:1" ht="15.75" customHeight="1" x14ac:dyDescent="0.4">
      <c r="A593" s="216"/>
    </row>
    <row r="594" spans="1:1" ht="15.75" customHeight="1" x14ac:dyDescent="0.4">
      <c r="A594" s="216"/>
    </row>
    <row r="595" spans="1:1" ht="15.75" customHeight="1" x14ac:dyDescent="0.4">
      <c r="A595" s="216"/>
    </row>
    <row r="596" spans="1:1" ht="15.75" customHeight="1" x14ac:dyDescent="0.4">
      <c r="A596" s="216"/>
    </row>
    <row r="597" spans="1:1" ht="15.75" customHeight="1" x14ac:dyDescent="0.4">
      <c r="A597" s="216"/>
    </row>
    <row r="598" spans="1:1" ht="15.75" customHeight="1" x14ac:dyDescent="0.4">
      <c r="A598" s="216"/>
    </row>
    <row r="599" spans="1:1" ht="15.75" customHeight="1" x14ac:dyDescent="0.4">
      <c r="A599" s="216"/>
    </row>
    <row r="600" spans="1:1" ht="15.75" customHeight="1" x14ac:dyDescent="0.4">
      <c r="A600" s="216"/>
    </row>
    <row r="601" spans="1:1" ht="15.75" customHeight="1" x14ac:dyDescent="0.4">
      <c r="A601" s="216"/>
    </row>
    <row r="602" spans="1:1" ht="15.75" customHeight="1" x14ac:dyDescent="0.4">
      <c r="A602" s="216"/>
    </row>
    <row r="603" spans="1:1" ht="15.75" customHeight="1" x14ac:dyDescent="0.4">
      <c r="A603" s="216"/>
    </row>
    <row r="604" spans="1:1" ht="15.75" customHeight="1" x14ac:dyDescent="0.4">
      <c r="A604" s="216"/>
    </row>
    <row r="605" spans="1:1" ht="15.75" customHeight="1" x14ac:dyDescent="0.4">
      <c r="A605" s="216"/>
    </row>
    <row r="606" spans="1:1" ht="15.75" customHeight="1" x14ac:dyDescent="0.4">
      <c r="A606" s="216"/>
    </row>
    <row r="607" spans="1:1" ht="15.75" customHeight="1" x14ac:dyDescent="0.4">
      <c r="A607" s="216"/>
    </row>
    <row r="608" spans="1:1" ht="15.75" customHeight="1" x14ac:dyDescent="0.4">
      <c r="A608" s="216"/>
    </row>
    <row r="609" spans="1:1" ht="15.75" customHeight="1" x14ac:dyDescent="0.4">
      <c r="A609" s="216"/>
    </row>
    <row r="610" spans="1:1" ht="15.75" customHeight="1" x14ac:dyDescent="0.4">
      <c r="A610" s="216"/>
    </row>
    <row r="611" spans="1:1" ht="15.75" customHeight="1" x14ac:dyDescent="0.4">
      <c r="A611" s="216"/>
    </row>
    <row r="612" spans="1:1" ht="15.75" customHeight="1" x14ac:dyDescent="0.4">
      <c r="A612" s="216"/>
    </row>
    <row r="613" spans="1:1" ht="15.75" customHeight="1" x14ac:dyDescent="0.4">
      <c r="A613" s="216"/>
    </row>
    <row r="614" spans="1:1" ht="15.75" customHeight="1" x14ac:dyDescent="0.4">
      <c r="A614" s="216"/>
    </row>
    <row r="615" spans="1:1" ht="15.75" customHeight="1" x14ac:dyDescent="0.4">
      <c r="A615" s="216"/>
    </row>
    <row r="616" spans="1:1" ht="15.75" customHeight="1" x14ac:dyDescent="0.4">
      <c r="A616" s="216"/>
    </row>
    <row r="617" spans="1:1" ht="15.75" customHeight="1" x14ac:dyDescent="0.4">
      <c r="A617" s="216"/>
    </row>
    <row r="618" spans="1:1" ht="15.75" customHeight="1" x14ac:dyDescent="0.4">
      <c r="A618" s="216"/>
    </row>
    <row r="619" spans="1:1" ht="15.75" customHeight="1" x14ac:dyDescent="0.4">
      <c r="A619" s="216"/>
    </row>
    <row r="620" spans="1:1" ht="15.75" customHeight="1" x14ac:dyDescent="0.4">
      <c r="A620" s="216"/>
    </row>
    <row r="621" spans="1:1" ht="15.75" customHeight="1" x14ac:dyDescent="0.4">
      <c r="A621" s="216"/>
    </row>
    <row r="622" spans="1:1" ht="15.75" customHeight="1" x14ac:dyDescent="0.4">
      <c r="A622" s="216"/>
    </row>
    <row r="623" spans="1:1" ht="15.75" customHeight="1" x14ac:dyDescent="0.4">
      <c r="A623" s="216"/>
    </row>
    <row r="624" spans="1:1" ht="15.75" customHeight="1" x14ac:dyDescent="0.4">
      <c r="A624" s="216"/>
    </row>
    <row r="625" spans="1:1" ht="15.75" customHeight="1" x14ac:dyDescent="0.4">
      <c r="A625" s="216"/>
    </row>
    <row r="626" spans="1:1" ht="15.75" customHeight="1" x14ac:dyDescent="0.4">
      <c r="A626" s="216"/>
    </row>
    <row r="627" spans="1:1" ht="15.75" customHeight="1" x14ac:dyDescent="0.4">
      <c r="A627" s="216"/>
    </row>
    <row r="628" spans="1:1" ht="15.75" customHeight="1" x14ac:dyDescent="0.4">
      <c r="A628" s="216"/>
    </row>
    <row r="629" spans="1:1" ht="15.75" customHeight="1" x14ac:dyDescent="0.4">
      <c r="A629" s="216"/>
    </row>
    <row r="630" spans="1:1" ht="15.75" customHeight="1" x14ac:dyDescent="0.4">
      <c r="A630" s="216"/>
    </row>
    <row r="631" spans="1:1" ht="15.75" customHeight="1" x14ac:dyDescent="0.4">
      <c r="A631" s="216"/>
    </row>
    <row r="632" spans="1:1" ht="15.75" customHeight="1" x14ac:dyDescent="0.4">
      <c r="A632" s="216"/>
    </row>
    <row r="633" spans="1:1" ht="15.75" customHeight="1" x14ac:dyDescent="0.4">
      <c r="A633" s="216"/>
    </row>
    <row r="634" spans="1:1" ht="15.75" customHeight="1" x14ac:dyDescent="0.4">
      <c r="A634" s="216"/>
    </row>
    <row r="635" spans="1:1" ht="15.75" customHeight="1" x14ac:dyDescent="0.4">
      <c r="A635" s="216"/>
    </row>
    <row r="636" spans="1:1" ht="15.75" customHeight="1" x14ac:dyDescent="0.4">
      <c r="A636" s="216"/>
    </row>
    <row r="637" spans="1:1" ht="15.75" customHeight="1" x14ac:dyDescent="0.4">
      <c r="A637" s="216"/>
    </row>
    <row r="638" spans="1:1" ht="15.75" customHeight="1" x14ac:dyDescent="0.4">
      <c r="A638" s="216"/>
    </row>
    <row r="639" spans="1:1" ht="15.75" customHeight="1" x14ac:dyDescent="0.4">
      <c r="A639" s="216"/>
    </row>
    <row r="640" spans="1:1" ht="15.75" customHeight="1" x14ac:dyDescent="0.4">
      <c r="A640" s="216"/>
    </row>
    <row r="641" spans="1:1" ht="15.75" customHeight="1" x14ac:dyDescent="0.4">
      <c r="A641" s="216"/>
    </row>
    <row r="642" spans="1:1" ht="15.75" customHeight="1" x14ac:dyDescent="0.4">
      <c r="A642" s="216"/>
    </row>
    <row r="643" spans="1:1" ht="15.75" customHeight="1" x14ac:dyDescent="0.4">
      <c r="A643" s="216"/>
    </row>
    <row r="644" spans="1:1" ht="15.75" customHeight="1" x14ac:dyDescent="0.4">
      <c r="A644" s="216"/>
    </row>
    <row r="645" spans="1:1" ht="15.75" customHeight="1" x14ac:dyDescent="0.4">
      <c r="A645" s="216"/>
    </row>
    <row r="646" spans="1:1" ht="15.75" customHeight="1" x14ac:dyDescent="0.4">
      <c r="A646" s="216"/>
    </row>
    <row r="647" spans="1:1" ht="15.75" customHeight="1" x14ac:dyDescent="0.4">
      <c r="A647" s="216"/>
    </row>
    <row r="648" spans="1:1" ht="15.75" customHeight="1" x14ac:dyDescent="0.4">
      <c r="A648" s="216"/>
    </row>
    <row r="649" spans="1:1" ht="15.75" customHeight="1" x14ac:dyDescent="0.4">
      <c r="A649" s="216"/>
    </row>
    <row r="650" spans="1:1" ht="15.75" customHeight="1" x14ac:dyDescent="0.4">
      <c r="A650" s="216"/>
    </row>
    <row r="651" spans="1:1" ht="15.75" customHeight="1" x14ac:dyDescent="0.4">
      <c r="A651" s="216"/>
    </row>
    <row r="652" spans="1:1" ht="15.75" customHeight="1" x14ac:dyDescent="0.4">
      <c r="A652" s="216"/>
    </row>
    <row r="653" spans="1:1" ht="15.75" customHeight="1" x14ac:dyDescent="0.4">
      <c r="A653" s="216"/>
    </row>
    <row r="654" spans="1:1" ht="15.75" customHeight="1" x14ac:dyDescent="0.4">
      <c r="A654" s="216"/>
    </row>
    <row r="655" spans="1:1" ht="15.75" customHeight="1" x14ac:dyDescent="0.4">
      <c r="A655" s="216"/>
    </row>
    <row r="656" spans="1:1" ht="15.75" customHeight="1" x14ac:dyDescent="0.4">
      <c r="A656" s="216"/>
    </row>
    <row r="657" spans="1:1" ht="15.75" customHeight="1" x14ac:dyDescent="0.4">
      <c r="A657" s="216"/>
    </row>
    <row r="658" spans="1:1" ht="15.75" customHeight="1" x14ac:dyDescent="0.4">
      <c r="A658" s="216"/>
    </row>
    <row r="659" spans="1:1" ht="15.75" customHeight="1" x14ac:dyDescent="0.4">
      <c r="A659" s="216"/>
    </row>
    <row r="660" spans="1:1" ht="15.75" customHeight="1" x14ac:dyDescent="0.4">
      <c r="A660" s="216"/>
    </row>
    <row r="661" spans="1:1" ht="15.75" customHeight="1" x14ac:dyDescent="0.4">
      <c r="A661" s="216"/>
    </row>
    <row r="662" spans="1:1" ht="15.75" customHeight="1" x14ac:dyDescent="0.4">
      <c r="A662" s="216"/>
    </row>
    <row r="663" spans="1:1" ht="15.75" customHeight="1" x14ac:dyDescent="0.4">
      <c r="A663" s="216"/>
    </row>
    <row r="664" spans="1:1" ht="15.75" customHeight="1" x14ac:dyDescent="0.4">
      <c r="A664" s="216"/>
    </row>
    <row r="665" spans="1:1" ht="15.75" customHeight="1" x14ac:dyDescent="0.4">
      <c r="A665" s="216"/>
    </row>
    <row r="666" spans="1:1" ht="15.75" customHeight="1" x14ac:dyDescent="0.4">
      <c r="A666" s="216"/>
    </row>
    <row r="667" spans="1:1" ht="15.75" customHeight="1" x14ac:dyDescent="0.4">
      <c r="A667" s="216"/>
    </row>
    <row r="668" spans="1:1" ht="15.75" customHeight="1" x14ac:dyDescent="0.4">
      <c r="A668" s="216"/>
    </row>
    <row r="669" spans="1:1" ht="15.75" customHeight="1" x14ac:dyDescent="0.4">
      <c r="A669" s="216"/>
    </row>
    <row r="670" spans="1:1" ht="15.75" customHeight="1" x14ac:dyDescent="0.4">
      <c r="A670" s="216"/>
    </row>
    <row r="671" spans="1:1" ht="15.75" customHeight="1" x14ac:dyDescent="0.4">
      <c r="A671" s="216"/>
    </row>
    <row r="672" spans="1:1" ht="15.75" customHeight="1" x14ac:dyDescent="0.4">
      <c r="A672" s="216"/>
    </row>
    <row r="673" spans="1:1" ht="15.75" customHeight="1" x14ac:dyDescent="0.4">
      <c r="A673" s="216"/>
    </row>
    <row r="674" spans="1:1" ht="15.75" customHeight="1" x14ac:dyDescent="0.4">
      <c r="A674" s="216"/>
    </row>
    <row r="675" spans="1:1" ht="15.75" customHeight="1" x14ac:dyDescent="0.4">
      <c r="A675" s="216"/>
    </row>
    <row r="676" spans="1:1" ht="15.75" customHeight="1" x14ac:dyDescent="0.4">
      <c r="A676" s="216"/>
    </row>
    <row r="677" spans="1:1" ht="15.75" customHeight="1" x14ac:dyDescent="0.4">
      <c r="A677" s="216"/>
    </row>
    <row r="678" spans="1:1" ht="15.75" customHeight="1" x14ac:dyDescent="0.4">
      <c r="A678" s="216"/>
    </row>
    <row r="679" spans="1:1" ht="15.75" customHeight="1" x14ac:dyDescent="0.4">
      <c r="A679" s="216"/>
    </row>
    <row r="680" spans="1:1" ht="15.75" customHeight="1" x14ac:dyDescent="0.4">
      <c r="A680" s="216"/>
    </row>
    <row r="681" spans="1:1" ht="15.75" customHeight="1" x14ac:dyDescent="0.4">
      <c r="A681" s="216"/>
    </row>
    <row r="682" spans="1:1" ht="15.75" customHeight="1" x14ac:dyDescent="0.4">
      <c r="A682" s="216"/>
    </row>
    <row r="683" spans="1:1" ht="15.75" customHeight="1" x14ac:dyDescent="0.4">
      <c r="A683" s="216"/>
    </row>
    <row r="684" spans="1:1" ht="15.75" customHeight="1" x14ac:dyDescent="0.4">
      <c r="A684" s="216"/>
    </row>
    <row r="685" spans="1:1" ht="15.75" customHeight="1" x14ac:dyDescent="0.4">
      <c r="A685" s="216"/>
    </row>
    <row r="686" spans="1:1" ht="15.75" customHeight="1" x14ac:dyDescent="0.4">
      <c r="A686" s="216"/>
    </row>
    <row r="687" spans="1:1" ht="15.75" customHeight="1" x14ac:dyDescent="0.4">
      <c r="A687" s="216"/>
    </row>
    <row r="688" spans="1:1" ht="15.75" customHeight="1" x14ac:dyDescent="0.4">
      <c r="A688" s="216"/>
    </row>
    <row r="689" spans="1:1" ht="15.75" customHeight="1" x14ac:dyDescent="0.4">
      <c r="A689" s="216"/>
    </row>
    <row r="690" spans="1:1" ht="15.75" customHeight="1" x14ac:dyDescent="0.4">
      <c r="A690" s="216"/>
    </row>
    <row r="691" spans="1:1" ht="15.75" customHeight="1" x14ac:dyDescent="0.4">
      <c r="A691" s="216"/>
    </row>
    <row r="692" spans="1:1" ht="15.75" customHeight="1" x14ac:dyDescent="0.4">
      <c r="A692" s="216"/>
    </row>
    <row r="693" spans="1:1" ht="15.75" customHeight="1" x14ac:dyDescent="0.4">
      <c r="A693" s="216"/>
    </row>
    <row r="694" spans="1:1" ht="15.75" customHeight="1" x14ac:dyDescent="0.4">
      <c r="A694" s="216"/>
    </row>
    <row r="695" spans="1:1" ht="15.75" customHeight="1" x14ac:dyDescent="0.4">
      <c r="A695" s="216"/>
    </row>
    <row r="696" spans="1:1" ht="15.75" customHeight="1" x14ac:dyDescent="0.4">
      <c r="A696" s="216"/>
    </row>
    <row r="697" spans="1:1" ht="15.75" customHeight="1" x14ac:dyDescent="0.4">
      <c r="A697" s="216"/>
    </row>
    <row r="698" spans="1:1" ht="15.75" customHeight="1" x14ac:dyDescent="0.4">
      <c r="A698" s="216"/>
    </row>
    <row r="699" spans="1:1" ht="15.75" customHeight="1" x14ac:dyDescent="0.4">
      <c r="A699" s="216"/>
    </row>
    <row r="700" spans="1:1" ht="15.75" customHeight="1" x14ac:dyDescent="0.4">
      <c r="A700" s="216"/>
    </row>
    <row r="701" spans="1:1" ht="15.75" customHeight="1" x14ac:dyDescent="0.4">
      <c r="A701" s="216"/>
    </row>
    <row r="702" spans="1:1" ht="15.75" customHeight="1" x14ac:dyDescent="0.4">
      <c r="A702" s="216"/>
    </row>
    <row r="703" spans="1:1" ht="15.75" customHeight="1" x14ac:dyDescent="0.4">
      <c r="A703" s="216"/>
    </row>
    <row r="704" spans="1:1" ht="15.75" customHeight="1" x14ac:dyDescent="0.4">
      <c r="A704" s="216"/>
    </row>
    <row r="705" spans="1:1" ht="15.75" customHeight="1" x14ac:dyDescent="0.4">
      <c r="A705" s="216"/>
    </row>
    <row r="706" spans="1:1" ht="15.75" customHeight="1" x14ac:dyDescent="0.4">
      <c r="A706" s="216"/>
    </row>
    <row r="707" spans="1:1" ht="15.75" customHeight="1" x14ac:dyDescent="0.4">
      <c r="A707" s="216"/>
    </row>
    <row r="708" spans="1:1" ht="15.75" customHeight="1" x14ac:dyDescent="0.4">
      <c r="A708" s="216"/>
    </row>
    <row r="709" spans="1:1" ht="15.75" customHeight="1" x14ac:dyDescent="0.4">
      <c r="A709" s="216"/>
    </row>
    <row r="710" spans="1:1" ht="15.75" customHeight="1" x14ac:dyDescent="0.4">
      <c r="A710" s="216"/>
    </row>
    <row r="711" spans="1:1" ht="15.75" customHeight="1" x14ac:dyDescent="0.4">
      <c r="A711" s="216"/>
    </row>
    <row r="712" spans="1:1" ht="15.75" customHeight="1" x14ac:dyDescent="0.4">
      <c r="A712" s="216"/>
    </row>
    <row r="713" spans="1:1" ht="15.75" customHeight="1" x14ac:dyDescent="0.4">
      <c r="A713" s="216"/>
    </row>
    <row r="714" spans="1:1" ht="15.75" customHeight="1" x14ac:dyDescent="0.4">
      <c r="A714" s="216"/>
    </row>
    <row r="715" spans="1:1" ht="15.75" customHeight="1" x14ac:dyDescent="0.4">
      <c r="A715" s="216"/>
    </row>
    <row r="716" spans="1:1" ht="15.75" customHeight="1" x14ac:dyDescent="0.4">
      <c r="A716" s="216"/>
    </row>
    <row r="717" spans="1:1" ht="15.75" customHeight="1" x14ac:dyDescent="0.4">
      <c r="A717" s="216"/>
    </row>
    <row r="718" spans="1:1" ht="15.75" customHeight="1" x14ac:dyDescent="0.4">
      <c r="A718" s="216"/>
    </row>
    <row r="719" spans="1:1" ht="15.75" customHeight="1" x14ac:dyDescent="0.4">
      <c r="A719" s="216"/>
    </row>
    <row r="720" spans="1:1" ht="15.75" customHeight="1" x14ac:dyDescent="0.4">
      <c r="A720" s="216"/>
    </row>
    <row r="721" spans="1:1" ht="15.75" customHeight="1" x14ac:dyDescent="0.4">
      <c r="A721" s="216"/>
    </row>
    <row r="722" spans="1:1" ht="15.75" customHeight="1" x14ac:dyDescent="0.4">
      <c r="A722" s="216"/>
    </row>
    <row r="723" spans="1:1" ht="15.75" customHeight="1" x14ac:dyDescent="0.4">
      <c r="A723" s="216"/>
    </row>
    <row r="724" spans="1:1" ht="15.75" customHeight="1" x14ac:dyDescent="0.4">
      <c r="A724" s="216"/>
    </row>
    <row r="725" spans="1:1" ht="15.75" customHeight="1" x14ac:dyDescent="0.4">
      <c r="A725" s="216"/>
    </row>
    <row r="726" spans="1:1" ht="15.75" customHeight="1" x14ac:dyDescent="0.4">
      <c r="A726" s="216"/>
    </row>
    <row r="727" spans="1:1" ht="15.75" customHeight="1" x14ac:dyDescent="0.4">
      <c r="A727" s="216"/>
    </row>
    <row r="728" spans="1:1" ht="15.75" customHeight="1" x14ac:dyDescent="0.4">
      <c r="A728" s="216"/>
    </row>
    <row r="729" spans="1:1" ht="15.75" customHeight="1" x14ac:dyDescent="0.4">
      <c r="A729" s="216"/>
    </row>
    <row r="730" spans="1:1" ht="15.75" customHeight="1" x14ac:dyDescent="0.4">
      <c r="A730" s="216"/>
    </row>
    <row r="731" spans="1:1" ht="15.75" customHeight="1" x14ac:dyDescent="0.4">
      <c r="A731" s="216"/>
    </row>
    <row r="732" spans="1:1" ht="15.75" customHeight="1" x14ac:dyDescent="0.4">
      <c r="A732" s="216"/>
    </row>
    <row r="733" spans="1:1" ht="15.75" customHeight="1" x14ac:dyDescent="0.4">
      <c r="A733" s="216"/>
    </row>
    <row r="734" spans="1:1" ht="15.75" customHeight="1" x14ac:dyDescent="0.4">
      <c r="A734" s="216"/>
    </row>
    <row r="735" spans="1:1" ht="15.75" customHeight="1" x14ac:dyDescent="0.4">
      <c r="A735" s="216"/>
    </row>
    <row r="736" spans="1:1" ht="15.75" customHeight="1" x14ac:dyDescent="0.4">
      <c r="A736" s="216"/>
    </row>
    <row r="737" spans="1:1" ht="15.75" customHeight="1" x14ac:dyDescent="0.4">
      <c r="A737" s="216"/>
    </row>
    <row r="738" spans="1:1" ht="15.75" customHeight="1" x14ac:dyDescent="0.4">
      <c r="A738" s="216"/>
    </row>
    <row r="739" spans="1:1" ht="15.75" customHeight="1" x14ac:dyDescent="0.4">
      <c r="A739" s="216"/>
    </row>
    <row r="740" spans="1:1" ht="15.75" customHeight="1" x14ac:dyDescent="0.4">
      <c r="A740" s="216"/>
    </row>
    <row r="741" spans="1:1" ht="15.75" customHeight="1" x14ac:dyDescent="0.4">
      <c r="A741" s="216"/>
    </row>
    <row r="742" spans="1:1" ht="15.75" customHeight="1" x14ac:dyDescent="0.4">
      <c r="A742" s="216"/>
    </row>
    <row r="743" spans="1:1" ht="15.75" customHeight="1" x14ac:dyDescent="0.4">
      <c r="A743" s="216"/>
    </row>
    <row r="744" spans="1:1" ht="15.75" customHeight="1" x14ac:dyDescent="0.4">
      <c r="A744" s="216"/>
    </row>
    <row r="745" spans="1:1" ht="15.75" customHeight="1" x14ac:dyDescent="0.4">
      <c r="A745" s="216"/>
    </row>
    <row r="746" spans="1:1" ht="15.75" customHeight="1" x14ac:dyDescent="0.4">
      <c r="A746" s="216"/>
    </row>
    <row r="747" spans="1:1" ht="15.75" customHeight="1" x14ac:dyDescent="0.4">
      <c r="A747" s="216"/>
    </row>
    <row r="748" spans="1:1" ht="15.75" customHeight="1" x14ac:dyDescent="0.4">
      <c r="A748" s="216"/>
    </row>
    <row r="749" spans="1:1" ht="15.75" customHeight="1" x14ac:dyDescent="0.4">
      <c r="A749" s="216"/>
    </row>
    <row r="750" spans="1:1" ht="15.75" customHeight="1" x14ac:dyDescent="0.4">
      <c r="A750" s="216"/>
    </row>
    <row r="751" spans="1:1" ht="15.75" customHeight="1" x14ac:dyDescent="0.4">
      <c r="A751" s="216"/>
    </row>
    <row r="752" spans="1:1" ht="15.75" customHeight="1" x14ac:dyDescent="0.4">
      <c r="A752" s="216"/>
    </row>
    <row r="753" spans="1:1" ht="15.75" customHeight="1" x14ac:dyDescent="0.4">
      <c r="A753" s="216"/>
    </row>
    <row r="754" spans="1:1" ht="15.75" customHeight="1" x14ac:dyDescent="0.4">
      <c r="A754" s="216"/>
    </row>
    <row r="755" spans="1:1" ht="15.75" customHeight="1" x14ac:dyDescent="0.4">
      <c r="A755" s="216"/>
    </row>
    <row r="756" spans="1:1" ht="15.75" customHeight="1" x14ac:dyDescent="0.4">
      <c r="A756" s="216"/>
    </row>
    <row r="757" spans="1:1" ht="15.75" customHeight="1" x14ac:dyDescent="0.4">
      <c r="A757" s="216"/>
    </row>
    <row r="758" spans="1:1" ht="15.75" customHeight="1" x14ac:dyDescent="0.4">
      <c r="A758" s="216"/>
    </row>
    <row r="759" spans="1:1" ht="15.75" customHeight="1" x14ac:dyDescent="0.4">
      <c r="A759" s="216"/>
    </row>
    <row r="760" spans="1:1" ht="15.75" customHeight="1" x14ac:dyDescent="0.4">
      <c r="A760" s="216"/>
    </row>
    <row r="761" spans="1:1" ht="15.75" customHeight="1" x14ac:dyDescent="0.4">
      <c r="A761" s="216"/>
    </row>
    <row r="762" spans="1:1" ht="15.75" customHeight="1" x14ac:dyDescent="0.4">
      <c r="A762" s="216"/>
    </row>
    <row r="763" spans="1:1" ht="15.75" customHeight="1" x14ac:dyDescent="0.4">
      <c r="A763" s="216"/>
    </row>
    <row r="764" spans="1:1" ht="15.75" customHeight="1" x14ac:dyDescent="0.4">
      <c r="A764" s="216"/>
    </row>
    <row r="765" spans="1:1" ht="15.75" customHeight="1" x14ac:dyDescent="0.4">
      <c r="A765" s="216"/>
    </row>
    <row r="766" spans="1:1" ht="15.75" customHeight="1" x14ac:dyDescent="0.4">
      <c r="A766" s="216"/>
    </row>
    <row r="767" spans="1:1" ht="15.75" customHeight="1" x14ac:dyDescent="0.4">
      <c r="A767" s="216"/>
    </row>
    <row r="768" spans="1:1" ht="15.75" customHeight="1" x14ac:dyDescent="0.4">
      <c r="A768" s="216"/>
    </row>
    <row r="769" spans="1:1" ht="15.75" customHeight="1" x14ac:dyDescent="0.4">
      <c r="A769" s="216"/>
    </row>
    <row r="770" spans="1:1" ht="15.75" customHeight="1" x14ac:dyDescent="0.4">
      <c r="A770" s="216"/>
    </row>
    <row r="771" spans="1:1" ht="15.75" customHeight="1" x14ac:dyDescent="0.4">
      <c r="A771" s="216"/>
    </row>
    <row r="772" spans="1:1" ht="15.75" customHeight="1" x14ac:dyDescent="0.4">
      <c r="A772" s="216"/>
    </row>
    <row r="773" spans="1:1" ht="15.75" customHeight="1" x14ac:dyDescent="0.4">
      <c r="A773" s="216"/>
    </row>
    <row r="774" spans="1:1" ht="15.75" customHeight="1" x14ac:dyDescent="0.4">
      <c r="A774" s="216"/>
    </row>
    <row r="775" spans="1:1" ht="15.75" customHeight="1" x14ac:dyDescent="0.4">
      <c r="A775" s="216"/>
    </row>
    <row r="776" spans="1:1" ht="15.75" customHeight="1" x14ac:dyDescent="0.4">
      <c r="A776" s="216"/>
    </row>
    <row r="777" spans="1:1" ht="15.75" customHeight="1" x14ac:dyDescent="0.4">
      <c r="A777" s="216"/>
    </row>
    <row r="778" spans="1:1" ht="15.75" customHeight="1" x14ac:dyDescent="0.4">
      <c r="A778" s="216"/>
    </row>
    <row r="779" spans="1:1" ht="15.75" customHeight="1" x14ac:dyDescent="0.4">
      <c r="A779" s="216"/>
    </row>
    <row r="780" spans="1:1" ht="15.75" customHeight="1" x14ac:dyDescent="0.4">
      <c r="A780" s="216"/>
    </row>
    <row r="781" spans="1:1" ht="15.75" customHeight="1" x14ac:dyDescent="0.4">
      <c r="A781" s="216"/>
    </row>
    <row r="782" spans="1:1" ht="15.75" customHeight="1" x14ac:dyDescent="0.4">
      <c r="A782" s="216"/>
    </row>
    <row r="783" spans="1:1" ht="15.75" customHeight="1" x14ac:dyDescent="0.4">
      <c r="A783" s="216"/>
    </row>
    <row r="784" spans="1:1" ht="15.75" customHeight="1" x14ac:dyDescent="0.4">
      <c r="A784" s="216"/>
    </row>
    <row r="785" spans="1:1" ht="15.75" customHeight="1" x14ac:dyDescent="0.4">
      <c r="A785" s="216"/>
    </row>
    <row r="786" spans="1:1" ht="15.75" customHeight="1" x14ac:dyDescent="0.4">
      <c r="A786" s="216"/>
    </row>
    <row r="787" spans="1:1" ht="15.75" customHeight="1" x14ac:dyDescent="0.4">
      <c r="A787" s="216"/>
    </row>
    <row r="788" spans="1:1" ht="15.75" customHeight="1" x14ac:dyDescent="0.4">
      <c r="A788" s="216"/>
    </row>
    <row r="789" spans="1:1" ht="15.75" customHeight="1" x14ac:dyDescent="0.4">
      <c r="A789" s="216"/>
    </row>
    <row r="790" spans="1:1" ht="15.75" customHeight="1" x14ac:dyDescent="0.4">
      <c r="A790" s="216"/>
    </row>
    <row r="791" spans="1:1" ht="15.75" customHeight="1" x14ac:dyDescent="0.4">
      <c r="A791" s="216"/>
    </row>
    <row r="792" spans="1:1" ht="15.75" customHeight="1" x14ac:dyDescent="0.4">
      <c r="A792" s="216"/>
    </row>
    <row r="793" spans="1:1" ht="15.75" customHeight="1" x14ac:dyDescent="0.4">
      <c r="A793" s="216"/>
    </row>
    <row r="794" spans="1:1" ht="15.75" customHeight="1" x14ac:dyDescent="0.4">
      <c r="A794" s="216"/>
    </row>
    <row r="795" spans="1:1" ht="15.75" customHeight="1" x14ac:dyDescent="0.4">
      <c r="A795" s="216"/>
    </row>
    <row r="796" spans="1:1" ht="15.75" customHeight="1" x14ac:dyDescent="0.4">
      <c r="A796" s="216"/>
    </row>
    <row r="797" spans="1:1" ht="15.75" customHeight="1" x14ac:dyDescent="0.4">
      <c r="A797" s="216"/>
    </row>
    <row r="798" spans="1:1" ht="15.75" customHeight="1" x14ac:dyDescent="0.4">
      <c r="A798" s="216"/>
    </row>
    <row r="799" spans="1:1" ht="15.75" customHeight="1" x14ac:dyDescent="0.4">
      <c r="A799" s="216"/>
    </row>
    <row r="800" spans="1:1" ht="15.75" customHeight="1" x14ac:dyDescent="0.4">
      <c r="A800" s="216"/>
    </row>
    <row r="801" spans="1:1" ht="15.75" customHeight="1" x14ac:dyDescent="0.4">
      <c r="A801" s="216"/>
    </row>
    <row r="802" spans="1:1" ht="15.75" customHeight="1" x14ac:dyDescent="0.4">
      <c r="A802" s="216"/>
    </row>
    <row r="803" spans="1:1" ht="15.75" customHeight="1" x14ac:dyDescent="0.4">
      <c r="A803" s="216"/>
    </row>
    <row r="804" spans="1:1" ht="15.75" customHeight="1" x14ac:dyDescent="0.4">
      <c r="A804" s="216"/>
    </row>
    <row r="805" spans="1:1" ht="15.75" customHeight="1" x14ac:dyDescent="0.4">
      <c r="A805" s="216"/>
    </row>
    <row r="806" spans="1:1" ht="15.75" customHeight="1" x14ac:dyDescent="0.4">
      <c r="A806" s="216"/>
    </row>
    <row r="807" spans="1:1" ht="15.75" customHeight="1" x14ac:dyDescent="0.4">
      <c r="A807" s="216"/>
    </row>
    <row r="808" spans="1:1" ht="15.75" customHeight="1" x14ac:dyDescent="0.4">
      <c r="A808" s="216"/>
    </row>
    <row r="809" spans="1:1" ht="15.75" customHeight="1" x14ac:dyDescent="0.4">
      <c r="A809" s="216"/>
    </row>
    <row r="810" spans="1:1" ht="15.75" customHeight="1" x14ac:dyDescent="0.4">
      <c r="A810" s="216"/>
    </row>
    <row r="811" spans="1:1" ht="15.75" customHeight="1" x14ac:dyDescent="0.4">
      <c r="A811" s="216"/>
    </row>
    <row r="812" spans="1:1" ht="15.75" customHeight="1" x14ac:dyDescent="0.4">
      <c r="A812" s="216"/>
    </row>
    <row r="813" spans="1:1" ht="15.75" customHeight="1" x14ac:dyDescent="0.4">
      <c r="A813" s="216"/>
    </row>
    <row r="814" spans="1:1" ht="15.75" customHeight="1" x14ac:dyDescent="0.4">
      <c r="A814" s="216"/>
    </row>
    <row r="815" spans="1:1" ht="15.75" customHeight="1" x14ac:dyDescent="0.4">
      <c r="A815" s="216"/>
    </row>
    <row r="816" spans="1:1" ht="15.75" customHeight="1" x14ac:dyDescent="0.4">
      <c r="A816" s="216"/>
    </row>
    <row r="817" spans="1:1" ht="15.75" customHeight="1" x14ac:dyDescent="0.4">
      <c r="A817" s="216"/>
    </row>
    <row r="818" spans="1:1" ht="15.75" customHeight="1" x14ac:dyDescent="0.4">
      <c r="A818" s="216"/>
    </row>
    <row r="819" spans="1:1" ht="15.75" customHeight="1" x14ac:dyDescent="0.4">
      <c r="A819" s="216"/>
    </row>
    <row r="820" spans="1:1" ht="15.75" customHeight="1" x14ac:dyDescent="0.4">
      <c r="A820" s="216"/>
    </row>
    <row r="821" spans="1:1" ht="15.75" customHeight="1" x14ac:dyDescent="0.4">
      <c r="A821" s="216"/>
    </row>
    <row r="822" spans="1:1" ht="15.75" customHeight="1" x14ac:dyDescent="0.4">
      <c r="A822" s="216"/>
    </row>
    <row r="823" spans="1:1" ht="15.75" customHeight="1" x14ac:dyDescent="0.4">
      <c r="A823" s="216"/>
    </row>
    <row r="824" spans="1:1" ht="15.75" customHeight="1" x14ac:dyDescent="0.4">
      <c r="A824" s="216"/>
    </row>
    <row r="825" spans="1:1" ht="15.75" customHeight="1" x14ac:dyDescent="0.4">
      <c r="A825" s="216"/>
    </row>
    <row r="826" spans="1:1" ht="15.75" customHeight="1" x14ac:dyDescent="0.4">
      <c r="A826" s="216"/>
    </row>
    <row r="827" spans="1:1" ht="15.75" customHeight="1" x14ac:dyDescent="0.4">
      <c r="A827" s="216"/>
    </row>
    <row r="828" spans="1:1" ht="15.75" customHeight="1" x14ac:dyDescent="0.4">
      <c r="A828" s="216"/>
    </row>
    <row r="829" spans="1:1" ht="15.75" customHeight="1" x14ac:dyDescent="0.4">
      <c r="A829" s="216"/>
    </row>
    <row r="830" spans="1:1" ht="15.75" customHeight="1" x14ac:dyDescent="0.4">
      <c r="A830" s="216"/>
    </row>
    <row r="831" spans="1:1" ht="15.75" customHeight="1" x14ac:dyDescent="0.4">
      <c r="A831" s="216"/>
    </row>
    <row r="832" spans="1:1" ht="15.75" customHeight="1" x14ac:dyDescent="0.4">
      <c r="A832" s="216"/>
    </row>
    <row r="833" spans="1:1" ht="15.75" customHeight="1" x14ac:dyDescent="0.4">
      <c r="A833" s="216"/>
    </row>
    <row r="834" spans="1:1" ht="15.75" customHeight="1" x14ac:dyDescent="0.4">
      <c r="A834" s="216"/>
    </row>
    <row r="835" spans="1:1" ht="15.75" customHeight="1" x14ac:dyDescent="0.4">
      <c r="A835" s="216"/>
    </row>
    <row r="836" spans="1:1" ht="15.75" customHeight="1" x14ac:dyDescent="0.4">
      <c r="A836" s="216"/>
    </row>
    <row r="837" spans="1:1" ht="15.75" customHeight="1" x14ac:dyDescent="0.4">
      <c r="A837" s="216"/>
    </row>
    <row r="838" spans="1:1" ht="15.75" customHeight="1" x14ac:dyDescent="0.4">
      <c r="A838" s="216"/>
    </row>
    <row r="839" spans="1:1" ht="15.75" customHeight="1" x14ac:dyDescent="0.4">
      <c r="A839" s="216"/>
    </row>
    <row r="840" spans="1:1" ht="15.75" customHeight="1" x14ac:dyDescent="0.4">
      <c r="A840" s="216"/>
    </row>
    <row r="841" spans="1:1" ht="15.75" customHeight="1" x14ac:dyDescent="0.4">
      <c r="A841" s="216"/>
    </row>
    <row r="842" spans="1:1" ht="15.75" customHeight="1" x14ac:dyDescent="0.4">
      <c r="A842" s="216"/>
    </row>
    <row r="843" spans="1:1" ht="15.75" customHeight="1" x14ac:dyDescent="0.4">
      <c r="A843" s="216"/>
    </row>
    <row r="844" spans="1:1" ht="15.75" customHeight="1" x14ac:dyDescent="0.4">
      <c r="A844" s="216"/>
    </row>
    <row r="845" spans="1:1" ht="15.75" customHeight="1" x14ac:dyDescent="0.4">
      <c r="A845" s="216"/>
    </row>
    <row r="846" spans="1:1" ht="15.75" customHeight="1" x14ac:dyDescent="0.4">
      <c r="A846" s="216"/>
    </row>
    <row r="847" spans="1:1" ht="15.75" customHeight="1" x14ac:dyDescent="0.4">
      <c r="A847" s="216"/>
    </row>
    <row r="848" spans="1:1" ht="15.75" customHeight="1" x14ac:dyDescent="0.4">
      <c r="A848" s="216"/>
    </row>
    <row r="849" spans="1:1" ht="15.75" customHeight="1" x14ac:dyDescent="0.4">
      <c r="A849" s="216"/>
    </row>
    <row r="850" spans="1:1" ht="15.75" customHeight="1" x14ac:dyDescent="0.4">
      <c r="A850" s="216"/>
    </row>
    <row r="851" spans="1:1" ht="15.75" customHeight="1" x14ac:dyDescent="0.4">
      <c r="A851" s="216"/>
    </row>
    <row r="852" spans="1:1" ht="15.75" customHeight="1" x14ac:dyDescent="0.4">
      <c r="A852" s="216"/>
    </row>
    <row r="853" spans="1:1" ht="15.75" customHeight="1" x14ac:dyDescent="0.4">
      <c r="A853" s="216"/>
    </row>
    <row r="854" spans="1:1" ht="15.75" customHeight="1" x14ac:dyDescent="0.4">
      <c r="A854" s="216"/>
    </row>
    <row r="855" spans="1:1" ht="15.75" customHeight="1" x14ac:dyDescent="0.4">
      <c r="A855" s="216"/>
    </row>
    <row r="856" spans="1:1" ht="15.75" customHeight="1" x14ac:dyDescent="0.4">
      <c r="A856" s="216"/>
    </row>
    <row r="857" spans="1:1" ht="15.75" customHeight="1" x14ac:dyDescent="0.4">
      <c r="A857" s="216"/>
    </row>
    <row r="858" spans="1:1" ht="15.75" customHeight="1" x14ac:dyDescent="0.4">
      <c r="A858" s="216"/>
    </row>
    <row r="859" spans="1:1" ht="15.75" customHeight="1" x14ac:dyDescent="0.4">
      <c r="A859" s="216"/>
    </row>
    <row r="860" spans="1:1" ht="15.75" customHeight="1" x14ac:dyDescent="0.4">
      <c r="A860" s="216"/>
    </row>
    <row r="861" spans="1:1" ht="15.75" customHeight="1" x14ac:dyDescent="0.4">
      <c r="A861" s="216"/>
    </row>
    <row r="862" spans="1:1" ht="15.75" customHeight="1" x14ac:dyDescent="0.4">
      <c r="A862" s="216"/>
    </row>
    <row r="863" spans="1:1" ht="15.75" customHeight="1" x14ac:dyDescent="0.4">
      <c r="A863" s="216"/>
    </row>
    <row r="864" spans="1:1" ht="15.75" customHeight="1" x14ac:dyDescent="0.4">
      <c r="A864" s="216"/>
    </row>
    <row r="865" spans="1:1" ht="15.75" customHeight="1" x14ac:dyDescent="0.4">
      <c r="A865" s="216"/>
    </row>
    <row r="866" spans="1:1" ht="15.75" customHeight="1" x14ac:dyDescent="0.4">
      <c r="A866" s="216"/>
    </row>
    <row r="867" spans="1:1" ht="15.75" customHeight="1" x14ac:dyDescent="0.4">
      <c r="A867" s="216"/>
    </row>
    <row r="868" spans="1:1" ht="15.75" customHeight="1" x14ac:dyDescent="0.4">
      <c r="A868" s="216"/>
    </row>
    <row r="869" spans="1:1" ht="15.75" customHeight="1" x14ac:dyDescent="0.4">
      <c r="A869" s="216"/>
    </row>
    <row r="870" spans="1:1" ht="15.75" customHeight="1" x14ac:dyDescent="0.4">
      <c r="A870" s="216"/>
    </row>
    <row r="871" spans="1:1" ht="15.75" customHeight="1" x14ac:dyDescent="0.4">
      <c r="A871" s="216"/>
    </row>
    <row r="872" spans="1:1" ht="15.75" customHeight="1" x14ac:dyDescent="0.4">
      <c r="A872" s="216"/>
    </row>
    <row r="873" spans="1:1" ht="15.75" customHeight="1" x14ac:dyDescent="0.4">
      <c r="A873" s="216"/>
    </row>
    <row r="874" spans="1:1" ht="15.75" customHeight="1" x14ac:dyDescent="0.4">
      <c r="A874" s="216"/>
    </row>
    <row r="875" spans="1:1" ht="15.75" customHeight="1" x14ac:dyDescent="0.4">
      <c r="A875" s="216"/>
    </row>
    <row r="876" spans="1:1" ht="15.75" customHeight="1" x14ac:dyDescent="0.4">
      <c r="A876" s="216"/>
    </row>
    <row r="877" spans="1:1" ht="15.75" customHeight="1" x14ac:dyDescent="0.4">
      <c r="A877" s="216"/>
    </row>
    <row r="878" spans="1:1" ht="15.75" customHeight="1" x14ac:dyDescent="0.4">
      <c r="A878" s="216"/>
    </row>
    <row r="879" spans="1:1" ht="15.75" customHeight="1" x14ac:dyDescent="0.4">
      <c r="A879" s="216"/>
    </row>
    <row r="880" spans="1:1" ht="15.75" customHeight="1" x14ac:dyDescent="0.4">
      <c r="A880" s="216"/>
    </row>
    <row r="881" spans="1:1" ht="15.75" customHeight="1" x14ac:dyDescent="0.4">
      <c r="A881" s="216"/>
    </row>
    <row r="882" spans="1:1" ht="15.75" customHeight="1" x14ac:dyDescent="0.4">
      <c r="A882" s="216"/>
    </row>
    <row r="883" spans="1:1" ht="15.75" customHeight="1" x14ac:dyDescent="0.4">
      <c r="A883" s="216"/>
    </row>
    <row r="884" spans="1:1" ht="15.75" customHeight="1" x14ac:dyDescent="0.4">
      <c r="A884" s="216"/>
    </row>
    <row r="885" spans="1:1" ht="15.75" customHeight="1" x14ac:dyDescent="0.4">
      <c r="A885" s="216"/>
    </row>
    <row r="886" spans="1:1" ht="15.75" customHeight="1" x14ac:dyDescent="0.4">
      <c r="A886" s="216"/>
    </row>
    <row r="887" spans="1:1" ht="15.75" customHeight="1" x14ac:dyDescent="0.4">
      <c r="A887" s="216"/>
    </row>
    <row r="888" spans="1:1" ht="15.75" customHeight="1" x14ac:dyDescent="0.4">
      <c r="A888" s="216"/>
    </row>
    <row r="889" spans="1:1" ht="15.75" customHeight="1" x14ac:dyDescent="0.4">
      <c r="A889" s="216"/>
    </row>
    <row r="890" spans="1:1" ht="15.75" customHeight="1" x14ac:dyDescent="0.4">
      <c r="A890" s="216"/>
    </row>
    <row r="891" spans="1:1" ht="15.75" customHeight="1" x14ac:dyDescent="0.4">
      <c r="A891" s="216"/>
    </row>
    <row r="892" spans="1:1" ht="15.75" customHeight="1" x14ac:dyDescent="0.4">
      <c r="A892" s="216"/>
    </row>
    <row r="893" spans="1:1" ht="15.75" customHeight="1" x14ac:dyDescent="0.4">
      <c r="A893" s="216"/>
    </row>
    <row r="894" spans="1:1" ht="15.75" customHeight="1" x14ac:dyDescent="0.4">
      <c r="A894" s="216"/>
    </row>
    <row r="895" spans="1:1" ht="15.75" customHeight="1" x14ac:dyDescent="0.4">
      <c r="A895" s="216"/>
    </row>
    <row r="896" spans="1:1" ht="15.75" customHeight="1" x14ac:dyDescent="0.4">
      <c r="A896" s="216"/>
    </row>
    <row r="897" spans="1:1" ht="15.75" customHeight="1" x14ac:dyDescent="0.4">
      <c r="A897" s="216"/>
    </row>
    <row r="898" spans="1:1" ht="15.75" customHeight="1" x14ac:dyDescent="0.4">
      <c r="A898" s="216"/>
    </row>
    <row r="899" spans="1:1" ht="15.75" customHeight="1" x14ac:dyDescent="0.4">
      <c r="A899" s="216"/>
    </row>
    <row r="900" spans="1:1" ht="15.75" customHeight="1" x14ac:dyDescent="0.4">
      <c r="A900" s="216"/>
    </row>
    <row r="901" spans="1:1" ht="15.75" customHeight="1" x14ac:dyDescent="0.4">
      <c r="A901" s="216"/>
    </row>
    <row r="902" spans="1:1" ht="15.75" customHeight="1" x14ac:dyDescent="0.4">
      <c r="A902" s="216"/>
    </row>
    <row r="903" spans="1:1" ht="15.75" customHeight="1" x14ac:dyDescent="0.4">
      <c r="A903" s="216"/>
    </row>
    <row r="904" spans="1:1" ht="15.75" customHeight="1" x14ac:dyDescent="0.4">
      <c r="A904" s="216"/>
    </row>
    <row r="905" spans="1:1" ht="15.75" customHeight="1" x14ac:dyDescent="0.4">
      <c r="A905" s="216"/>
    </row>
    <row r="906" spans="1:1" ht="15.75" customHeight="1" x14ac:dyDescent="0.4">
      <c r="A906" s="216"/>
    </row>
    <row r="907" spans="1:1" ht="15.75" customHeight="1" x14ac:dyDescent="0.4">
      <c r="A907" s="216"/>
    </row>
    <row r="908" spans="1:1" ht="15.75" customHeight="1" x14ac:dyDescent="0.4">
      <c r="A908" s="216"/>
    </row>
    <row r="909" spans="1:1" ht="15.75" customHeight="1" x14ac:dyDescent="0.4">
      <c r="A909" s="216"/>
    </row>
    <row r="910" spans="1:1" ht="15.75" customHeight="1" x14ac:dyDescent="0.4">
      <c r="A910" s="216"/>
    </row>
    <row r="911" spans="1:1" ht="15.75" customHeight="1" x14ac:dyDescent="0.4">
      <c r="A911" s="216"/>
    </row>
    <row r="912" spans="1:1" ht="15.75" customHeight="1" x14ac:dyDescent="0.4">
      <c r="A912" s="216"/>
    </row>
    <row r="913" spans="1:1" ht="15.75" customHeight="1" x14ac:dyDescent="0.4">
      <c r="A913" s="216"/>
    </row>
    <row r="914" spans="1:1" ht="15.75" customHeight="1" x14ac:dyDescent="0.4">
      <c r="A914" s="216"/>
    </row>
    <row r="915" spans="1:1" ht="15.75" customHeight="1" x14ac:dyDescent="0.4">
      <c r="A915" s="216"/>
    </row>
    <row r="916" spans="1:1" ht="15.75" customHeight="1" x14ac:dyDescent="0.4">
      <c r="A916" s="216"/>
    </row>
    <row r="917" spans="1:1" ht="15.75" customHeight="1" x14ac:dyDescent="0.4">
      <c r="A917" s="216"/>
    </row>
    <row r="918" spans="1:1" ht="15.75" customHeight="1" x14ac:dyDescent="0.4">
      <c r="A918" s="216"/>
    </row>
    <row r="919" spans="1:1" ht="15.75" customHeight="1" x14ac:dyDescent="0.4">
      <c r="A919" s="216"/>
    </row>
    <row r="920" spans="1:1" ht="15.75" customHeight="1" x14ac:dyDescent="0.4">
      <c r="A920" s="216"/>
    </row>
    <row r="921" spans="1:1" ht="15.75" customHeight="1" x14ac:dyDescent="0.4">
      <c r="A921" s="216"/>
    </row>
    <row r="922" spans="1:1" ht="15.75" customHeight="1" x14ac:dyDescent="0.4">
      <c r="A922" s="216"/>
    </row>
    <row r="923" spans="1:1" ht="15.75" customHeight="1" x14ac:dyDescent="0.4">
      <c r="A923" s="216"/>
    </row>
    <row r="924" spans="1:1" ht="15.75" customHeight="1" x14ac:dyDescent="0.4">
      <c r="A924" s="216"/>
    </row>
    <row r="925" spans="1:1" ht="15.75" customHeight="1" x14ac:dyDescent="0.4">
      <c r="A925" s="216"/>
    </row>
    <row r="926" spans="1:1" ht="15.75" customHeight="1" x14ac:dyDescent="0.4">
      <c r="A926" s="216"/>
    </row>
    <row r="927" spans="1:1" ht="15.75" customHeight="1" x14ac:dyDescent="0.4">
      <c r="A927" s="216"/>
    </row>
    <row r="928" spans="1:1" ht="15.75" customHeight="1" x14ac:dyDescent="0.4">
      <c r="A928" s="216"/>
    </row>
    <row r="929" spans="1:1" ht="15.75" customHeight="1" x14ac:dyDescent="0.4">
      <c r="A929" s="216"/>
    </row>
    <row r="930" spans="1:1" ht="15.75" customHeight="1" x14ac:dyDescent="0.4">
      <c r="A930" s="216"/>
    </row>
    <row r="931" spans="1:1" ht="15.75" customHeight="1" x14ac:dyDescent="0.4">
      <c r="A931" s="216"/>
    </row>
    <row r="932" spans="1:1" ht="15.75" customHeight="1" x14ac:dyDescent="0.4">
      <c r="A932" s="216"/>
    </row>
    <row r="933" spans="1:1" ht="15.75" customHeight="1" x14ac:dyDescent="0.4">
      <c r="A933" s="216"/>
    </row>
    <row r="934" spans="1:1" ht="15.75" customHeight="1" x14ac:dyDescent="0.4">
      <c r="A934" s="216"/>
    </row>
    <row r="935" spans="1:1" ht="15.75" customHeight="1" x14ac:dyDescent="0.4">
      <c r="A935" s="216"/>
    </row>
    <row r="936" spans="1:1" ht="15.75" customHeight="1" x14ac:dyDescent="0.4">
      <c r="A936" s="216"/>
    </row>
    <row r="937" spans="1:1" ht="15.75" customHeight="1" x14ac:dyDescent="0.4">
      <c r="A937" s="216"/>
    </row>
    <row r="938" spans="1:1" ht="15.75" customHeight="1" x14ac:dyDescent="0.4">
      <c r="A938" s="216"/>
    </row>
    <row r="939" spans="1:1" ht="15.75" customHeight="1" x14ac:dyDescent="0.4">
      <c r="A939" s="216"/>
    </row>
    <row r="940" spans="1:1" ht="15.75" customHeight="1" x14ac:dyDescent="0.4">
      <c r="A940" s="216"/>
    </row>
    <row r="941" spans="1:1" ht="15.75" customHeight="1" x14ac:dyDescent="0.4">
      <c r="A941" s="216"/>
    </row>
    <row r="942" spans="1:1" ht="15.75" customHeight="1" x14ac:dyDescent="0.4">
      <c r="A942" s="216"/>
    </row>
    <row r="943" spans="1:1" ht="15.75" customHeight="1" x14ac:dyDescent="0.4">
      <c r="A943" s="216"/>
    </row>
    <row r="944" spans="1:1" ht="15.75" customHeight="1" x14ac:dyDescent="0.4">
      <c r="A944" s="216"/>
    </row>
    <row r="945" spans="1:1" ht="15.75" customHeight="1" x14ac:dyDescent="0.4">
      <c r="A945" s="216"/>
    </row>
    <row r="946" spans="1:1" ht="15.75" customHeight="1" x14ac:dyDescent="0.4">
      <c r="A946" s="216"/>
    </row>
    <row r="947" spans="1:1" ht="15.75" customHeight="1" x14ac:dyDescent="0.4">
      <c r="A947" s="216"/>
    </row>
    <row r="948" spans="1:1" ht="15.75" customHeight="1" x14ac:dyDescent="0.4">
      <c r="A948" s="216"/>
    </row>
    <row r="949" spans="1:1" ht="15.75" customHeight="1" x14ac:dyDescent="0.4">
      <c r="A949" s="216"/>
    </row>
    <row r="950" spans="1:1" ht="15.75" customHeight="1" x14ac:dyDescent="0.4">
      <c r="A950" s="216"/>
    </row>
    <row r="951" spans="1:1" ht="15.75" customHeight="1" x14ac:dyDescent="0.4">
      <c r="A951" s="216"/>
    </row>
    <row r="952" spans="1:1" ht="15.75" customHeight="1" x14ac:dyDescent="0.4">
      <c r="A952" s="216"/>
    </row>
    <row r="953" spans="1:1" ht="15.75" customHeight="1" x14ac:dyDescent="0.4">
      <c r="A953" s="216"/>
    </row>
    <row r="954" spans="1:1" ht="15.75" customHeight="1" x14ac:dyDescent="0.4">
      <c r="A954" s="216"/>
    </row>
    <row r="955" spans="1:1" ht="15.75" customHeight="1" x14ac:dyDescent="0.4">
      <c r="A955" s="216"/>
    </row>
    <row r="956" spans="1:1" ht="15.75" customHeight="1" x14ac:dyDescent="0.4">
      <c r="A956" s="216"/>
    </row>
    <row r="957" spans="1:1" ht="15.75" customHeight="1" x14ac:dyDescent="0.4">
      <c r="A957" s="216"/>
    </row>
    <row r="958" spans="1:1" ht="15.75" customHeight="1" x14ac:dyDescent="0.4">
      <c r="A958" s="216"/>
    </row>
    <row r="959" spans="1:1" ht="15.75" customHeight="1" x14ac:dyDescent="0.4">
      <c r="A959" s="216"/>
    </row>
    <row r="960" spans="1:1" ht="15.75" customHeight="1" x14ac:dyDescent="0.4">
      <c r="A960" s="216"/>
    </row>
    <row r="961" spans="1:1" ht="15.75" customHeight="1" x14ac:dyDescent="0.4">
      <c r="A961" s="216"/>
    </row>
    <row r="962" spans="1:1" ht="15.75" customHeight="1" x14ac:dyDescent="0.4">
      <c r="A962" s="216"/>
    </row>
    <row r="963" spans="1:1" ht="15.75" customHeight="1" x14ac:dyDescent="0.4">
      <c r="A963" s="216"/>
    </row>
    <row r="964" spans="1:1" ht="15.75" customHeight="1" x14ac:dyDescent="0.4">
      <c r="A964" s="216"/>
    </row>
    <row r="965" spans="1:1" ht="15.75" customHeight="1" x14ac:dyDescent="0.4">
      <c r="A965" s="216"/>
    </row>
    <row r="966" spans="1:1" ht="15.75" customHeight="1" x14ac:dyDescent="0.4">
      <c r="A966" s="216"/>
    </row>
    <row r="967" spans="1:1" ht="15.75" customHeight="1" x14ac:dyDescent="0.4">
      <c r="A967" s="216"/>
    </row>
    <row r="968" spans="1:1" ht="15.75" customHeight="1" x14ac:dyDescent="0.4">
      <c r="A968" s="216"/>
    </row>
    <row r="969" spans="1:1" ht="15.75" customHeight="1" x14ac:dyDescent="0.4">
      <c r="A969" s="216"/>
    </row>
    <row r="970" spans="1:1" ht="15.75" customHeight="1" x14ac:dyDescent="0.4">
      <c r="A970" s="216"/>
    </row>
    <row r="971" spans="1:1" ht="15.75" customHeight="1" x14ac:dyDescent="0.4">
      <c r="A971" s="216"/>
    </row>
    <row r="972" spans="1:1" ht="15.75" customHeight="1" x14ac:dyDescent="0.4">
      <c r="A972" s="216"/>
    </row>
    <row r="973" spans="1:1" ht="15.75" customHeight="1" x14ac:dyDescent="0.4">
      <c r="A973" s="216"/>
    </row>
    <row r="974" spans="1:1" ht="15.75" customHeight="1" x14ac:dyDescent="0.4">
      <c r="A974" s="216"/>
    </row>
    <row r="975" spans="1:1" ht="15.75" customHeight="1" x14ac:dyDescent="0.4">
      <c r="A975" s="216"/>
    </row>
    <row r="976" spans="1:1" ht="15.75" customHeight="1" x14ac:dyDescent="0.4">
      <c r="A976" s="216"/>
    </row>
    <row r="977" spans="1:1" ht="15.75" customHeight="1" x14ac:dyDescent="0.4">
      <c r="A977" s="216"/>
    </row>
    <row r="978" spans="1:1" ht="15.75" customHeight="1" x14ac:dyDescent="0.4">
      <c r="A978" s="216"/>
    </row>
    <row r="979" spans="1:1" ht="15.75" customHeight="1" x14ac:dyDescent="0.4">
      <c r="A979" s="216"/>
    </row>
    <row r="980" spans="1:1" ht="15.75" customHeight="1" x14ac:dyDescent="0.4">
      <c r="A980" s="216"/>
    </row>
    <row r="981" spans="1:1" ht="15.75" customHeight="1" x14ac:dyDescent="0.4">
      <c r="A981" s="216"/>
    </row>
    <row r="982" spans="1:1" ht="15.75" customHeight="1" x14ac:dyDescent="0.4">
      <c r="A982" s="216"/>
    </row>
    <row r="983" spans="1:1" ht="15.75" customHeight="1" x14ac:dyDescent="0.4">
      <c r="A983" s="216"/>
    </row>
    <row r="984" spans="1:1" ht="15.75" customHeight="1" x14ac:dyDescent="0.4">
      <c r="A984" s="216"/>
    </row>
    <row r="985" spans="1:1" ht="15.75" customHeight="1" x14ac:dyDescent="0.4">
      <c r="A985" s="216"/>
    </row>
    <row r="986" spans="1:1" ht="15.75" customHeight="1" x14ac:dyDescent="0.4">
      <c r="A986" s="216"/>
    </row>
    <row r="987" spans="1:1" ht="15.75" customHeight="1" x14ac:dyDescent="0.4">
      <c r="A987" s="216"/>
    </row>
    <row r="988" spans="1:1" ht="15.75" customHeight="1" x14ac:dyDescent="0.4">
      <c r="A988" s="216"/>
    </row>
    <row r="989" spans="1:1" ht="15.75" customHeight="1" x14ac:dyDescent="0.4">
      <c r="A989" s="216"/>
    </row>
    <row r="990" spans="1:1" ht="15.75" customHeight="1" x14ac:dyDescent="0.4">
      <c r="A990" s="216"/>
    </row>
    <row r="991" spans="1:1" ht="15.75" customHeight="1" x14ac:dyDescent="0.4">
      <c r="A991" s="216"/>
    </row>
    <row r="992" spans="1:1" ht="15.75" customHeight="1" x14ac:dyDescent="0.4">
      <c r="A992" s="216"/>
    </row>
    <row r="993" spans="1:1" ht="15.75" customHeight="1" x14ac:dyDescent="0.4">
      <c r="A993" s="216"/>
    </row>
    <row r="994" spans="1:1" ht="15.75" customHeight="1" x14ac:dyDescent="0.4">
      <c r="A994" s="216"/>
    </row>
    <row r="995" spans="1:1" ht="15.75" customHeight="1" x14ac:dyDescent="0.4">
      <c r="A995" s="216"/>
    </row>
    <row r="996" spans="1:1" ht="15.75" customHeight="1" x14ac:dyDescent="0.4">
      <c r="A996" s="216"/>
    </row>
    <row r="997" spans="1:1" ht="15.75" customHeight="1" x14ac:dyDescent="0.4">
      <c r="A997" s="216"/>
    </row>
    <row r="998" spans="1:1" ht="15.75" customHeight="1" x14ac:dyDescent="0.4">
      <c r="A998" s="216"/>
    </row>
    <row r="999" spans="1:1" ht="15.75" customHeight="1" x14ac:dyDescent="0.4">
      <c r="A999" s="216"/>
    </row>
    <row r="1000" spans="1:1" ht="15.75" customHeight="1" x14ac:dyDescent="0.4">
      <c r="A1000" s="216"/>
    </row>
  </sheetData>
  <autoFilter ref="B12:AF118" xr:uid="{00000000-0009-0000-0000-000005000000}"/>
  <mergeCells count="20">
    <mergeCell ref="A2:AF2"/>
    <mergeCell ref="A3:A11"/>
    <mergeCell ref="B3:B11"/>
    <mergeCell ref="C3:C11"/>
    <mergeCell ref="D3:D11"/>
    <mergeCell ref="E3:E11"/>
    <mergeCell ref="AF3:AF11"/>
    <mergeCell ref="A107:A118"/>
    <mergeCell ref="A13:A21"/>
    <mergeCell ref="A22:A23"/>
    <mergeCell ref="A24:A26"/>
    <mergeCell ref="A27:A39"/>
    <mergeCell ref="A40:A47"/>
    <mergeCell ref="A48:A49"/>
    <mergeCell ref="A50:A54"/>
    <mergeCell ref="A55:A64"/>
    <mergeCell ref="A65:A68"/>
    <mergeCell ref="A69:A82"/>
    <mergeCell ref="A83:A95"/>
    <mergeCell ref="A96:A106"/>
  </mergeCells>
  <conditionalFormatting sqref="B13:B118">
    <cfRule type="expression" dxfId="323" priority="5">
      <formula>E13="x"</formula>
    </cfRule>
  </conditionalFormatting>
  <conditionalFormatting sqref="G12:AE118">
    <cfRule type="cellIs" dxfId="322" priority="1" operator="equal">
      <formula>"c"</formula>
    </cfRule>
  </conditionalFormatting>
  <conditionalFormatting sqref="G12:AE118">
    <cfRule type="cellIs" dxfId="321" priority="2" operator="equal">
      <formula>"nc"</formula>
    </cfRule>
  </conditionalFormatting>
  <conditionalFormatting sqref="G12:AE118">
    <cfRule type="cellIs" dxfId="320" priority="3" operator="equal">
      <formula>"na"</formula>
    </cfRule>
  </conditionalFormatting>
  <conditionalFormatting sqref="G12:AE118">
    <cfRule type="cellIs" dxfId="319" priority="4" operator="equal">
      <formula>"nt"</formula>
    </cfRule>
  </conditionalFormatting>
  <hyperlinks>
    <hyperlink ref="D17" r:id="rId1" location="non-text-content" xr:uid="{00000000-0004-0000-0500-000000000000}"/>
    <hyperlink ref="D18" r:id="rId2" location="non-text-content" xr:uid="{00000000-0004-0000-0500-000001000000}"/>
    <hyperlink ref="D19" r:id="rId3" location="non-text-content" xr:uid="{00000000-0004-0000-0500-000002000000}"/>
    <hyperlink ref="D20" r:id="rId4" location="images-of-text" xr:uid="{00000000-0004-0000-0500-000003000000}"/>
    <hyperlink ref="D22" r:id="rId5" location="name-role-value" xr:uid="{00000000-0004-0000-0500-000004000000}"/>
    <hyperlink ref="D23" r:id="rId6" location="name-role-value" xr:uid="{00000000-0004-0000-0500-000005000000}"/>
    <hyperlink ref="D25" r:id="rId7" location="contrast-minimum" xr:uid="{00000000-0004-0000-0500-000006000000}"/>
    <hyperlink ref="D26" r:id="rId8" location="non-text-contrast" xr:uid="{00000000-0004-0000-0500-000007000000}"/>
    <hyperlink ref="D29" r:id="rId9" location="captions-prerecorded" xr:uid="{00000000-0004-0000-0500-000008000000}"/>
    <hyperlink ref="D30" r:id="rId10" location="captions-prerecorded" xr:uid="{00000000-0004-0000-0500-000009000000}"/>
    <hyperlink ref="D31" r:id="rId11" location="audio-description-prerecorded" xr:uid="{00000000-0004-0000-0500-00000A000000}"/>
    <hyperlink ref="D32" r:id="rId12" location="audio-description-prerecorded" xr:uid="{00000000-0004-0000-0500-00000B000000}"/>
    <hyperlink ref="D33" r:id="rId13" location="non-text-content" xr:uid="{00000000-0004-0000-0500-00000C000000}"/>
    <hyperlink ref="D34" r:id="rId14" location="non-text-content" xr:uid="{00000000-0004-0000-0500-00000D000000}"/>
    <hyperlink ref="D35" r:id="rId15" location="non-text-content" xr:uid="{00000000-0004-0000-0500-00000E000000}"/>
    <hyperlink ref="D36" r:id="rId16" location="audio-control" xr:uid="{00000000-0004-0000-0500-00000F000000}"/>
    <hyperlink ref="D39" r:id="rId17" location="name-role-value" xr:uid="{00000000-0004-0000-0500-000010000000}"/>
    <hyperlink ref="D40" r:id="rId18" location="info-and-relationships" xr:uid="{00000000-0004-0000-0500-000011000000}"/>
    <hyperlink ref="D41" r:id="rId19" location="info-and-relationships" xr:uid="{00000000-0004-0000-0500-000012000000}"/>
    <hyperlink ref="D43" r:id="rId20" location="info-and-relationships" xr:uid="{00000000-0004-0000-0500-000013000000}"/>
    <hyperlink ref="D44" r:id="rId21" location="info-and-relationships" xr:uid="{00000000-0004-0000-0500-000014000000}"/>
    <hyperlink ref="D45" r:id="rId22" location="info-and-relationships" xr:uid="{00000000-0004-0000-0500-000015000000}"/>
    <hyperlink ref="D46" r:id="rId23" location="info-and-relationships" xr:uid="{00000000-0004-0000-0500-000016000000}"/>
    <hyperlink ref="D47" r:id="rId24" location="info-and-relationships" xr:uid="{00000000-0004-0000-0500-000017000000}"/>
    <hyperlink ref="D54" r:id="rId25" location="status-messages" xr:uid="{00000000-0004-0000-0500-000018000000}"/>
    <hyperlink ref="D55" r:id="rId26" location="parsing" xr:uid="{00000000-0004-0000-0500-000019000000}"/>
    <hyperlink ref="D57" r:id="rId27" location="language-of-page" xr:uid="{00000000-0004-0000-0500-00001A000000}"/>
    <hyperlink ref="D58" r:id="rId28" location="language-of-page" xr:uid="{00000000-0004-0000-0500-00001B000000}"/>
    <hyperlink ref="D59" r:id="rId29" location="page-titled" xr:uid="{00000000-0004-0000-0500-00001C000000}"/>
    <hyperlink ref="D60" r:id="rId30" location="page-titled" xr:uid="{00000000-0004-0000-0500-00001D000000}"/>
    <hyperlink ref="D61" r:id="rId31" location="language-of-parts" xr:uid="{00000000-0004-0000-0500-00001E000000}"/>
    <hyperlink ref="D62" r:id="rId32" location="language-of-parts" xr:uid="{00000000-0004-0000-0500-00001F000000}"/>
    <hyperlink ref="D63" r:id="rId33" location="info-and-relationships" xr:uid="{00000000-0004-0000-0500-000020000000}"/>
    <hyperlink ref="D64" r:id="rId34" location="meaningful-sequence" xr:uid="{00000000-0004-0000-0500-000021000000}"/>
    <hyperlink ref="D66" r:id="rId35" location="info-and-relationships" xr:uid="{00000000-0004-0000-0500-000022000000}"/>
    <hyperlink ref="D67" r:id="rId36" location="info-and-relationships" xr:uid="{00000000-0004-0000-0500-000023000000}"/>
    <hyperlink ref="D68" r:id="rId37" location="info-and-relationships" xr:uid="{00000000-0004-0000-0500-000024000000}"/>
    <hyperlink ref="D72" r:id="rId38" location="resize-text" xr:uid="{00000000-0004-0000-0500-000025000000}"/>
    <hyperlink ref="D73" r:id="rId39" location="contrast-minimum" xr:uid="{00000000-0004-0000-0500-000026000000}"/>
    <hyperlink ref="D74" r:id="rId40" location="use-of-color" xr:uid="{00000000-0004-0000-0500-000027000000}"/>
    <hyperlink ref="D79" r:id="rId41" location="reflow" xr:uid="{00000000-0004-0000-0500-000028000000}"/>
    <hyperlink ref="D80" r:id="rId42" location="text-spacing" xr:uid="{00000000-0004-0000-0500-000029000000}"/>
    <hyperlink ref="D81" r:id="rId43" location="content-on-hover-or-focus" xr:uid="{00000000-0004-0000-0500-00002A000000}"/>
    <hyperlink ref="D82" r:id="rId44" location="keyboard" xr:uid="{00000000-0004-0000-0500-00002B000000}"/>
    <hyperlink ref="D85" r:id="rId45" location="consistent-identification" xr:uid="{00000000-0004-0000-0500-00002C000000}"/>
    <hyperlink ref="D86" r:id="rId46" location="labels-or-instructions" xr:uid="{00000000-0004-0000-0500-00002D000000}"/>
    <hyperlink ref="D90" r:id="rId47" location="info-and-relationships" xr:uid="{00000000-0004-0000-0500-00002E000000}"/>
    <hyperlink ref="D93" r:id="rId48" location="error-suggestion" xr:uid="{00000000-0004-0000-0500-00002F000000}"/>
    <hyperlink ref="D94" r:id="rId49" location="error-prevention-legal-financial-data" xr:uid="{00000000-0004-0000-0500-000030000000}"/>
    <hyperlink ref="D95" r:id="rId50" location="input-purpose" xr:uid="{00000000-0004-0000-0500-000031000000}"/>
    <hyperlink ref="D96" r:id="rId51" location="multiple-ways" xr:uid="{00000000-0004-0000-0500-000032000000}"/>
    <hyperlink ref="D97" r:id="rId52" location="consistent-navigation" xr:uid="{00000000-0004-0000-0500-000033000000}"/>
    <hyperlink ref="D98" r:id="rId53" location="multiple-ways" xr:uid="{00000000-0004-0000-0500-000034000000}"/>
    <hyperlink ref="D100" r:id="rId54" location="consistent-navigation" xr:uid="{00000000-0004-0000-0500-000035000000}"/>
    <hyperlink ref="D103" r:id="rId55" location="focus-order" xr:uid="{00000000-0004-0000-0500-000036000000}"/>
    <hyperlink ref="D105" r:id="rId56" location="character-key-shortcuts" xr:uid="{00000000-0004-0000-0500-000037000000}"/>
    <hyperlink ref="D106" r:id="rId57" location="keyboard" xr:uid="{00000000-0004-0000-0500-000038000000}"/>
    <hyperlink ref="D108" r:id="rId58" location="on-focus" xr:uid="{00000000-0004-0000-0500-000039000000}"/>
    <hyperlink ref="D111" r:id="rId59" location="non-text-content" xr:uid="{00000000-0004-0000-0500-00003A000000}"/>
    <hyperlink ref="D112" r:id="rId60" location="non-text-content" xr:uid="{00000000-0004-0000-0500-00003B000000}"/>
    <hyperlink ref="D113" r:id="rId61" location="three-flashes-or-below-threshold" xr:uid="{00000000-0004-0000-0500-00003C000000}"/>
    <hyperlink ref="D115" r:id="rId62" location="orientation" xr:uid="{00000000-0004-0000-0500-00003D000000}"/>
    <hyperlink ref="D116" r:id="rId63" location="pointer-gestures" xr:uid="{00000000-0004-0000-0500-00003E000000}"/>
    <hyperlink ref="D117" r:id="rId64" location="pointer-cancellation" xr:uid="{00000000-0004-0000-0500-00003F000000}"/>
    <hyperlink ref="D118" r:id="rId65" location="motion-actuation" xr:uid="{00000000-0004-0000-0500-000040000000}"/>
  </hyperlinks>
  <pageMargins left="0.7" right="0.7" top="0.75" bottom="0.75" header="0" footer="0"/>
  <pageSetup paperSize="9" orientation="landscape"/>
  <legacyDrawing r:id="rId6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BV116"/>
  <sheetViews>
    <sheetView topLeftCell="A34" workbookViewId="0"/>
  </sheetViews>
  <sheetFormatPr baseColWidth="10" defaultColWidth="14.44140625" defaultRowHeight="15" customHeight="1" x14ac:dyDescent="0.3"/>
  <cols>
    <col min="1" max="1" width="22.33203125" customWidth="1"/>
    <col min="2" max="2" width="7" customWidth="1"/>
    <col min="3" max="3" width="6.6640625" customWidth="1"/>
    <col min="4" max="4" width="4.44140625" customWidth="1"/>
    <col min="5" max="5" width="2.109375" customWidth="1"/>
    <col min="6" max="6" width="4.88671875" customWidth="1"/>
    <col min="7" max="35" width="4.44140625" customWidth="1"/>
    <col min="36" max="36" width="11" customWidth="1"/>
    <col min="37" max="37" width="5.88671875" customWidth="1"/>
    <col min="38" max="39" width="13" customWidth="1"/>
    <col min="40" max="40" width="14.5546875" customWidth="1"/>
    <col min="42" max="42" width="14.109375" customWidth="1"/>
    <col min="43" max="43" width="18.44140625" customWidth="1"/>
    <col min="44" max="44" width="5.6640625" customWidth="1"/>
    <col min="45" max="45" width="7.88671875" customWidth="1"/>
    <col min="46" max="46" width="6.6640625" customWidth="1"/>
    <col min="47" max="72" width="4.44140625" customWidth="1"/>
    <col min="73" max="73" width="17.33203125" customWidth="1"/>
    <col min="74" max="74" width="12.6640625" customWidth="1"/>
  </cols>
  <sheetData>
    <row r="1" spans="1:74" ht="15" customHeight="1" x14ac:dyDescent="0.3">
      <c r="A1" s="24"/>
      <c r="B1" s="24"/>
      <c r="C1" s="24"/>
      <c r="D1" s="25" t="s">
        <v>451</v>
      </c>
      <c r="E1" s="24"/>
      <c r="F1" s="24" t="s">
        <v>10</v>
      </c>
      <c r="G1" s="24" t="s">
        <v>13</v>
      </c>
      <c r="H1" s="24" t="s">
        <v>16</v>
      </c>
      <c r="I1" s="24" t="s">
        <v>19</v>
      </c>
      <c r="J1" s="24" t="s">
        <v>22</v>
      </c>
      <c r="K1" s="24" t="s">
        <v>25</v>
      </c>
      <c r="L1" s="24" t="s">
        <v>28</v>
      </c>
      <c r="M1" s="24" t="s">
        <v>31</v>
      </c>
      <c r="N1" s="24" t="s">
        <v>34</v>
      </c>
      <c r="O1" s="24" t="s">
        <v>37</v>
      </c>
      <c r="P1" s="24" t="s">
        <v>40</v>
      </c>
      <c r="Q1" s="24" t="s">
        <v>43</v>
      </c>
      <c r="R1" s="24" t="s">
        <v>46</v>
      </c>
      <c r="S1" s="24" t="s">
        <v>49</v>
      </c>
      <c r="T1" s="24" t="s">
        <v>52</v>
      </c>
      <c r="U1" s="24" t="s">
        <v>53</v>
      </c>
      <c r="V1" s="24" t="s">
        <v>54</v>
      </c>
      <c r="W1" s="24" t="s">
        <v>55</v>
      </c>
      <c r="X1" s="24" t="s">
        <v>56</v>
      </c>
      <c r="Y1" s="24" t="s">
        <v>57</v>
      </c>
      <c r="Z1" s="24" t="s">
        <v>58</v>
      </c>
      <c r="AA1" s="24" t="s">
        <v>59</v>
      </c>
      <c r="AB1" s="24" t="s">
        <v>60</v>
      </c>
      <c r="AC1" s="24" t="s">
        <v>61</v>
      </c>
      <c r="AD1" s="24" t="s">
        <v>62</v>
      </c>
      <c r="AE1" s="24" t="s">
        <v>63</v>
      </c>
      <c r="AF1" s="25" t="s">
        <v>452</v>
      </c>
      <c r="AG1" s="25" t="s">
        <v>453</v>
      </c>
      <c r="AH1" s="25" t="s">
        <v>454</v>
      </c>
      <c r="AI1" s="25" t="s">
        <v>455</v>
      </c>
      <c r="AJ1" s="25" t="s">
        <v>456</v>
      </c>
      <c r="AK1" s="24"/>
      <c r="AL1" s="24"/>
      <c r="AM1" s="24"/>
      <c r="AN1" s="24"/>
      <c r="AO1" s="24"/>
      <c r="AP1" s="24"/>
      <c r="AQ1" s="24"/>
      <c r="AR1" s="24"/>
      <c r="AS1" s="25"/>
      <c r="AT1" s="25"/>
      <c r="AU1" s="25" t="s">
        <v>10</v>
      </c>
      <c r="AV1" s="25" t="s">
        <v>13</v>
      </c>
      <c r="AW1" s="25" t="s">
        <v>16</v>
      </c>
      <c r="AX1" s="25" t="s">
        <v>19</v>
      </c>
      <c r="AY1" s="25" t="s">
        <v>22</v>
      </c>
      <c r="AZ1" s="25" t="s">
        <v>25</v>
      </c>
      <c r="BA1" s="25" t="s">
        <v>28</v>
      </c>
      <c r="BB1" s="25" t="s">
        <v>31</v>
      </c>
      <c r="BC1" s="25" t="s">
        <v>34</v>
      </c>
      <c r="BD1" s="25" t="s">
        <v>37</v>
      </c>
      <c r="BE1" s="25" t="s">
        <v>40</v>
      </c>
      <c r="BF1" s="25" t="s">
        <v>43</v>
      </c>
      <c r="BG1" s="25" t="s">
        <v>46</v>
      </c>
      <c r="BH1" s="25" t="s">
        <v>49</v>
      </c>
      <c r="BI1" s="25" t="s">
        <v>52</v>
      </c>
      <c r="BJ1" s="25" t="s">
        <v>53</v>
      </c>
      <c r="BK1" s="25" t="s">
        <v>54</v>
      </c>
      <c r="BL1" s="25" t="s">
        <v>55</v>
      </c>
      <c r="BM1" s="25" t="s">
        <v>56</v>
      </c>
      <c r="BN1" s="25" t="s">
        <v>57</v>
      </c>
      <c r="BO1" s="25" t="s">
        <v>58</v>
      </c>
      <c r="BP1" s="25" t="s">
        <v>59</v>
      </c>
      <c r="BQ1" s="25" t="s">
        <v>60</v>
      </c>
      <c r="BR1" s="25" t="s">
        <v>61</v>
      </c>
      <c r="BS1" s="25" t="s">
        <v>62</v>
      </c>
      <c r="BT1" s="25" t="s">
        <v>63</v>
      </c>
      <c r="BU1" s="25" t="s">
        <v>457</v>
      </c>
      <c r="BV1" s="25"/>
    </row>
    <row r="2" spans="1:74" ht="14.4" x14ac:dyDescent="0.3">
      <c r="A2" s="217" t="s">
        <v>85</v>
      </c>
      <c r="B2" s="218" t="str">
        <f>Résultats!B13</f>
        <v>1.1</v>
      </c>
      <c r="C2" s="219" t="str">
        <f>Résultats!C13</f>
        <v>A</v>
      </c>
      <c r="D2" s="25" t="str">
        <f>Résultats!E13</f>
        <v>x</v>
      </c>
      <c r="E2" s="24"/>
      <c r="F2" s="57" t="str">
        <f>'P01'!F12</f>
        <v>c</v>
      </c>
      <c r="G2" s="131" t="str">
        <f>'P02'!F12</f>
        <v>na</v>
      </c>
      <c r="H2" s="131" t="str">
        <f>'P03'!F12</f>
        <v>na</v>
      </c>
      <c r="I2" s="131" t="str">
        <f>'P04'!F12</f>
        <v>na</v>
      </c>
      <c r="J2" s="131" t="str">
        <f>'P05'!F12</f>
        <v>na</v>
      </c>
      <c r="K2" s="131" t="str">
        <f>'P06'!F12</f>
        <v>na</v>
      </c>
      <c r="L2" s="131" t="str">
        <f>'P07'!F12</f>
        <v>na</v>
      </c>
      <c r="M2" s="131" t="str">
        <f>'P08'!F12</f>
        <v>na</v>
      </c>
      <c r="N2" s="131" t="str">
        <f>'P09'!F12</f>
        <v>c</v>
      </c>
      <c r="O2" s="131" t="str">
        <f>'P10'!F12</f>
        <v>na</v>
      </c>
      <c r="P2" s="131" t="str">
        <f>'P11'!F12</f>
        <v>na</v>
      </c>
      <c r="Q2" s="131" t="str">
        <f>'P12'!F12</f>
        <v>na</v>
      </c>
      <c r="R2" s="131" t="str">
        <f>'P13'!F12</f>
        <v>na</v>
      </c>
      <c r="S2" s="131" t="str">
        <f>'P14'!F12</f>
        <v>na</v>
      </c>
      <c r="T2" s="131" t="str">
        <f>'P15'!F12</f>
        <v>nt</v>
      </c>
      <c r="U2" s="131" t="str">
        <f>'P16'!F12</f>
        <v>nt</v>
      </c>
      <c r="V2" s="131" t="str">
        <f>'P17'!F12</f>
        <v>nt</v>
      </c>
      <c r="W2" s="131" t="str">
        <f>'P18'!F12</f>
        <v>nt</v>
      </c>
      <c r="X2" s="131" t="str">
        <f>'P19'!F12</f>
        <v>nt</v>
      </c>
      <c r="Y2" s="131" t="str">
        <f>'P20'!F12</f>
        <v>nt</v>
      </c>
      <c r="Z2" s="131" t="str">
        <f>'P21'!F12</f>
        <v>nt</v>
      </c>
      <c r="AA2" s="131" t="str">
        <f>'P22'!F12</f>
        <v>nt</v>
      </c>
      <c r="AB2" s="131" t="str">
        <f>'P23'!F12</f>
        <v>nt</v>
      </c>
      <c r="AC2" s="131" t="str">
        <f>'P24'!F12</f>
        <v>nt</v>
      </c>
      <c r="AD2" s="131" t="str">
        <f>'P25'!F12</f>
        <v>nt</v>
      </c>
      <c r="AE2" s="220" t="str">
        <f>'P26'!F12</f>
        <v>nt</v>
      </c>
      <c r="AF2" s="25">
        <f t="shared" ref="AF2:AF65" si="0">COUNTIF($F2:$AE2,"c")</f>
        <v>2</v>
      </c>
      <c r="AG2" s="25">
        <f t="shared" ref="AG2:AG65" si="1">COUNTIF($F2:$AE2,"nc")</f>
        <v>0</v>
      </c>
      <c r="AH2" s="25">
        <f t="shared" ref="AH2:AH65" si="2">COUNTIF($F2:$AE2,"na")</f>
        <v>12</v>
      </c>
      <c r="AI2" s="25">
        <f t="shared" ref="AI2:AI65" si="3">COUNTIF($F2:$AE2,"nt")</f>
        <v>12</v>
      </c>
      <c r="AJ2" s="35" t="str">
        <f t="shared" ref="AJ2:AJ65" si="4">IF(AG2&gt;0,"NC",IF(AF2&gt;0,"C",IF(AH2&gt;0,"NA",IF(AI2&gt;0,"NT"))))</f>
        <v>C</v>
      </c>
      <c r="AK2" s="24"/>
      <c r="AL2" s="24"/>
      <c r="AM2" s="24"/>
      <c r="AN2" s="24"/>
      <c r="AO2" s="24"/>
      <c r="AP2" s="24"/>
      <c r="AQ2" s="24"/>
      <c r="AR2" s="24"/>
      <c r="AS2" s="221" t="str">
        <f>Résultats!B13</f>
        <v>1.1</v>
      </c>
      <c r="AT2" s="222" t="str">
        <f>Résultats!C13</f>
        <v>A</v>
      </c>
      <c r="AU2" s="25">
        <f>'P01'!$G12</f>
        <v>0</v>
      </c>
      <c r="AV2" s="25">
        <f>'P02'!$G12</f>
        <v>0</v>
      </c>
      <c r="AW2" s="25">
        <f>'P03'!$G12</f>
        <v>0</v>
      </c>
      <c r="AX2" s="25">
        <f>'P04'!$G12</f>
        <v>0</v>
      </c>
      <c r="AY2" s="25">
        <f>'P05'!$G12</f>
        <v>0</v>
      </c>
      <c r="AZ2" s="25">
        <f>'P06'!$G12</f>
        <v>0</v>
      </c>
      <c r="BA2" s="25">
        <f>'P07'!$G12</f>
        <v>0</v>
      </c>
      <c r="BB2" s="25">
        <f>'P08'!$G12</f>
        <v>0</v>
      </c>
      <c r="BC2" s="25">
        <f>'P09'!$G12</f>
        <v>0</v>
      </c>
      <c r="BD2" s="25">
        <f>'P10'!$G12</f>
        <v>0</v>
      </c>
      <c r="BE2" s="25">
        <f>'P11'!$G12</f>
        <v>0</v>
      </c>
      <c r="BF2" s="25">
        <f>'P12'!$G12</f>
        <v>0</v>
      </c>
      <c r="BG2" s="25">
        <f>'P13'!$G12</f>
        <v>0</v>
      </c>
      <c r="BH2" s="25">
        <f>'P14'!$G12</f>
        <v>0</v>
      </c>
      <c r="BI2" s="25">
        <f>'P15'!$G12</f>
        <v>0</v>
      </c>
      <c r="BJ2" s="25">
        <f>'P16'!$G12</f>
        <v>0</v>
      </c>
      <c r="BK2" s="25">
        <f>'P17'!$G12</f>
        <v>0</v>
      </c>
      <c r="BL2" s="25">
        <f>'P18'!$G12</f>
        <v>0</v>
      </c>
      <c r="BM2" s="25">
        <f>'P19'!$G12</f>
        <v>0</v>
      </c>
      <c r="BN2" s="25">
        <f>'P20'!$G12</f>
        <v>0</v>
      </c>
      <c r="BO2" s="25">
        <f>'P21'!$G12</f>
        <v>0</v>
      </c>
      <c r="BP2" s="25">
        <f>'P22'!$G12</f>
        <v>0</v>
      </c>
      <c r="BQ2" s="25">
        <f>'P23'!$G12</f>
        <v>0</v>
      </c>
      <c r="BR2" s="25">
        <f>'P24'!$G12</f>
        <v>0</v>
      </c>
      <c r="BS2" s="25">
        <f>'P25'!$G12</f>
        <v>0</v>
      </c>
      <c r="BT2" s="223">
        <f>'P26'!$G12</f>
        <v>0</v>
      </c>
      <c r="BU2" s="25">
        <f t="shared" ref="BU2:BU65" si="5">COUNTIF(AU2:BS2,"D")</f>
        <v>0</v>
      </c>
      <c r="BV2" s="224" t="str">
        <f t="shared" ref="BV2:BV65" si="6">IF(BU2&gt;0,"D","-")</f>
        <v>-</v>
      </c>
    </row>
    <row r="3" spans="1:74" ht="14.4" x14ac:dyDescent="0.3">
      <c r="A3" s="225" t="s">
        <v>85</v>
      </c>
      <c r="B3" s="218" t="str">
        <f>Résultats!B14</f>
        <v>1.2</v>
      </c>
      <c r="C3" s="219" t="str">
        <f>Résultats!C14</f>
        <v>A</v>
      </c>
      <c r="D3" s="25">
        <f>Résultats!E14</f>
        <v>0</v>
      </c>
      <c r="E3" s="24"/>
      <c r="F3" s="57" t="str">
        <f>'P01'!F13</f>
        <v>c</v>
      </c>
      <c r="G3" s="131" t="str">
        <f>'P02'!F13</f>
        <v>na</v>
      </c>
      <c r="H3" s="131" t="str">
        <f>'P03'!F13</f>
        <v>na</v>
      </c>
      <c r="I3" s="131" t="str">
        <f>'P04'!F13</f>
        <v>na</v>
      </c>
      <c r="J3" s="131" t="str">
        <f>'P05'!F13</f>
        <v>c</v>
      </c>
      <c r="K3" s="131" t="str">
        <f>'P06'!F13</f>
        <v>na</v>
      </c>
      <c r="L3" s="131" t="str">
        <f>'P07'!F13</f>
        <v>na</v>
      </c>
      <c r="M3" s="131" t="str">
        <f>'P08'!F13</f>
        <v>na</v>
      </c>
      <c r="N3" s="131" t="str">
        <f>'P09'!F13</f>
        <v>c</v>
      </c>
      <c r="O3" s="131" t="str">
        <f>'P10'!F13</f>
        <v>na</v>
      </c>
      <c r="P3" s="131" t="str">
        <f>'P11'!F13</f>
        <v>na</v>
      </c>
      <c r="Q3" s="131" t="str">
        <f>'P12'!F13</f>
        <v>na</v>
      </c>
      <c r="R3" s="131" t="str">
        <f>'P13'!F13</f>
        <v>c</v>
      </c>
      <c r="S3" s="131" t="str">
        <f>'P14'!F13</f>
        <v>na</v>
      </c>
      <c r="T3" s="131" t="str">
        <f>'P15'!F13</f>
        <v>nt</v>
      </c>
      <c r="U3" s="131" t="str">
        <f>'P16'!F13</f>
        <v>nt</v>
      </c>
      <c r="V3" s="131" t="str">
        <f>'P17'!F13</f>
        <v>nt</v>
      </c>
      <c r="W3" s="131" t="str">
        <f>'P18'!F13</f>
        <v>nt</v>
      </c>
      <c r="X3" s="131" t="str">
        <f>'P19'!F13</f>
        <v>nt</v>
      </c>
      <c r="Y3" s="131" t="str">
        <f>'P20'!F13</f>
        <v>nt</v>
      </c>
      <c r="Z3" s="131" t="str">
        <f>'P21'!F13</f>
        <v>nt</v>
      </c>
      <c r="AA3" s="131" t="str">
        <f>'P22'!F13</f>
        <v>nt</v>
      </c>
      <c r="AB3" s="131" t="str">
        <f>'P23'!F13</f>
        <v>nt</v>
      </c>
      <c r="AC3" s="131" t="str">
        <f>'P24'!F13</f>
        <v>nt</v>
      </c>
      <c r="AD3" s="131" t="str">
        <f>'P25'!F13</f>
        <v>nt</v>
      </c>
      <c r="AE3" s="220" t="str">
        <f>'P26'!F13</f>
        <v>nt</v>
      </c>
      <c r="AF3" s="25">
        <f t="shared" si="0"/>
        <v>4</v>
      </c>
      <c r="AG3" s="25">
        <f t="shared" si="1"/>
        <v>0</v>
      </c>
      <c r="AH3" s="25">
        <f t="shared" si="2"/>
        <v>10</v>
      </c>
      <c r="AI3" s="25">
        <f t="shared" si="3"/>
        <v>12</v>
      </c>
      <c r="AJ3" s="35" t="str">
        <f t="shared" si="4"/>
        <v>C</v>
      </c>
      <c r="AK3" s="24"/>
      <c r="AL3" s="353" t="s">
        <v>104</v>
      </c>
      <c r="AM3" s="346"/>
      <c r="AN3" s="346"/>
      <c r="AO3" s="346"/>
      <c r="AP3" s="346"/>
      <c r="AQ3" s="347"/>
      <c r="AR3" s="24"/>
      <c r="AS3" s="221" t="str">
        <f>Résultats!B14</f>
        <v>1.2</v>
      </c>
      <c r="AT3" s="222" t="str">
        <f>Résultats!C14</f>
        <v>A</v>
      </c>
      <c r="AU3" s="25">
        <f>'P01'!$G13</f>
        <v>0</v>
      </c>
      <c r="AV3" s="25">
        <f>'P02'!$G13</f>
        <v>0</v>
      </c>
      <c r="AW3" s="25">
        <f>'P03'!$G13</f>
        <v>0</v>
      </c>
      <c r="AX3" s="25">
        <f>'P04'!$G13</f>
        <v>0</v>
      </c>
      <c r="AY3" s="25">
        <f>'P05'!$G13</f>
        <v>0</v>
      </c>
      <c r="AZ3" s="25">
        <f>'P06'!$G13</f>
        <v>0</v>
      </c>
      <c r="BA3" s="25">
        <f>'P07'!$G13</f>
        <v>0</v>
      </c>
      <c r="BB3" s="25">
        <f>'P08'!$G13</f>
        <v>0</v>
      </c>
      <c r="BC3" s="25">
        <f>'P09'!$G13</f>
        <v>0</v>
      </c>
      <c r="BD3" s="25">
        <f>'P10'!$G13</f>
        <v>0</v>
      </c>
      <c r="BE3" s="25">
        <f>'P11'!$G13</f>
        <v>0</v>
      </c>
      <c r="BF3" s="25">
        <f>'P12'!$G13</f>
        <v>0</v>
      </c>
      <c r="BG3" s="25">
        <f>'P13'!$G13</f>
        <v>0</v>
      </c>
      <c r="BH3" s="25">
        <f>'P14'!$G13</f>
        <v>0</v>
      </c>
      <c r="BI3" s="25">
        <f>'P15'!$G13</f>
        <v>0</v>
      </c>
      <c r="BJ3" s="25">
        <f>'P16'!$G13</f>
        <v>0</v>
      </c>
      <c r="BK3" s="25">
        <f>'P17'!$G13</f>
        <v>0</v>
      </c>
      <c r="BL3" s="25">
        <f>'P18'!$G13</f>
        <v>0</v>
      </c>
      <c r="BM3" s="25">
        <f>'P19'!$G13</f>
        <v>0</v>
      </c>
      <c r="BN3" s="25">
        <f>'P20'!$G13</f>
        <v>0</v>
      </c>
      <c r="BO3" s="25"/>
      <c r="BP3" s="25">
        <f>'P22'!$G13</f>
        <v>0</v>
      </c>
      <c r="BQ3" s="25">
        <f>'P23'!$G13</f>
        <v>0</v>
      </c>
      <c r="BR3" s="25">
        <f>'P24'!$G13</f>
        <v>0</v>
      </c>
      <c r="BS3" s="25">
        <f>'P25'!$G13</f>
        <v>0</v>
      </c>
      <c r="BT3" s="223">
        <f>'P26'!$G13</f>
        <v>0</v>
      </c>
      <c r="BU3" s="25">
        <f t="shared" si="5"/>
        <v>0</v>
      </c>
      <c r="BV3" s="224" t="str">
        <f t="shared" si="6"/>
        <v>-</v>
      </c>
    </row>
    <row r="4" spans="1:74" ht="14.4" x14ac:dyDescent="0.3">
      <c r="A4" s="225" t="s">
        <v>85</v>
      </c>
      <c r="B4" s="218" t="str">
        <f>Résultats!B15</f>
        <v>1.3</v>
      </c>
      <c r="C4" s="219" t="str">
        <f>Résultats!C15</f>
        <v>A</v>
      </c>
      <c r="D4" s="25">
        <f>Résultats!E15</f>
        <v>0</v>
      </c>
      <c r="E4" s="24"/>
      <c r="F4" s="57" t="str">
        <f>'P01'!F14</f>
        <v>c</v>
      </c>
      <c r="G4" s="131" t="str">
        <f>'P02'!F14</f>
        <v>na</v>
      </c>
      <c r="H4" s="131" t="str">
        <f>'P03'!F14</f>
        <v>na</v>
      </c>
      <c r="I4" s="131" t="str">
        <f>'P04'!F14</f>
        <v>na</v>
      </c>
      <c r="J4" s="131" t="str">
        <f>'P05'!F14</f>
        <v>na</v>
      </c>
      <c r="K4" s="131" t="str">
        <f>'P06'!F14</f>
        <v>na</v>
      </c>
      <c r="L4" s="131" t="str">
        <f>'P07'!F14</f>
        <v>na</v>
      </c>
      <c r="M4" s="131" t="str">
        <f>'P08'!F14</f>
        <v>na</v>
      </c>
      <c r="N4" s="131" t="str">
        <f>'P09'!F14</f>
        <v>c</v>
      </c>
      <c r="O4" s="131" t="str">
        <f>'P10'!F14</f>
        <v>na</v>
      </c>
      <c r="P4" s="131" t="str">
        <f>'P11'!F14</f>
        <v>na</v>
      </c>
      <c r="Q4" s="131" t="str">
        <f>'P12'!F14</f>
        <v>na</v>
      </c>
      <c r="R4" s="131" t="str">
        <f>'P13'!F14</f>
        <v>na</v>
      </c>
      <c r="S4" s="131" t="str">
        <f>'P14'!F14</f>
        <v>na</v>
      </c>
      <c r="T4" s="131" t="str">
        <f>'P15'!F14</f>
        <v>nt</v>
      </c>
      <c r="U4" s="131" t="str">
        <f>'P16'!F14</f>
        <v>nt</v>
      </c>
      <c r="V4" s="131" t="str">
        <f>'P17'!F14</f>
        <v>nt</v>
      </c>
      <c r="W4" s="131" t="str">
        <f>'P18'!F14</f>
        <v>nt</v>
      </c>
      <c r="X4" s="131" t="str">
        <f>'P19'!F14</f>
        <v>nt</v>
      </c>
      <c r="Y4" s="131" t="str">
        <f>'P20'!F14</f>
        <v>nt</v>
      </c>
      <c r="Z4" s="131" t="str">
        <f>'P21'!F14</f>
        <v>nt</v>
      </c>
      <c r="AA4" s="131" t="str">
        <f>'P22'!F14</f>
        <v>nt</v>
      </c>
      <c r="AB4" s="131" t="str">
        <f>'P23'!F14</f>
        <v>nt</v>
      </c>
      <c r="AC4" s="131" t="str">
        <f>'P24'!F14</f>
        <v>nt</v>
      </c>
      <c r="AD4" s="131" t="str">
        <f>'P25'!F14</f>
        <v>nt</v>
      </c>
      <c r="AE4" s="220" t="str">
        <f>'P26'!F14</f>
        <v>nt</v>
      </c>
      <c r="AF4" s="25">
        <f t="shared" si="0"/>
        <v>2</v>
      </c>
      <c r="AG4" s="25">
        <f t="shared" si="1"/>
        <v>0</v>
      </c>
      <c r="AH4" s="25">
        <f t="shared" si="2"/>
        <v>12</v>
      </c>
      <c r="AI4" s="25">
        <f t="shared" si="3"/>
        <v>12</v>
      </c>
      <c r="AJ4" s="35" t="str">
        <f t="shared" si="4"/>
        <v>C</v>
      </c>
      <c r="AK4" s="24"/>
      <c r="AL4" s="226"/>
      <c r="AM4" s="227" t="s">
        <v>452</v>
      </c>
      <c r="AN4" s="227" t="s">
        <v>453</v>
      </c>
      <c r="AO4" s="227" t="s">
        <v>458</v>
      </c>
      <c r="AP4" s="227" t="s">
        <v>455</v>
      </c>
      <c r="AQ4" s="227" t="s">
        <v>105</v>
      </c>
      <c r="AR4" s="24"/>
      <c r="AS4" s="221" t="str">
        <f>Résultats!B15</f>
        <v>1.3</v>
      </c>
      <c r="AT4" s="222" t="str">
        <f>Résultats!C15</f>
        <v>A</v>
      </c>
      <c r="AU4" s="25">
        <f>'P01'!$G14</f>
        <v>0</v>
      </c>
      <c r="AV4" s="25">
        <f>'P02'!$G14</f>
        <v>0</v>
      </c>
      <c r="AW4" s="25">
        <f>'P03'!$G14</f>
        <v>0</v>
      </c>
      <c r="AX4" s="25">
        <f>'P04'!$G14</f>
        <v>0</v>
      </c>
      <c r="AY4" s="25">
        <f>'P05'!$G14</f>
        <v>0</v>
      </c>
      <c r="AZ4" s="25">
        <f>'P06'!$G14</f>
        <v>0</v>
      </c>
      <c r="BA4" s="25">
        <f>'P07'!$G14</f>
        <v>0</v>
      </c>
      <c r="BB4" s="25">
        <f>'P08'!$G14</f>
        <v>0</v>
      </c>
      <c r="BC4" s="25">
        <f>'P09'!$G14</f>
        <v>0</v>
      </c>
      <c r="BD4" s="25">
        <f>'P10'!$G14</f>
        <v>0</v>
      </c>
      <c r="BE4" s="25">
        <f>'P11'!$G14</f>
        <v>0</v>
      </c>
      <c r="BF4" s="25">
        <f>'P12'!$G14</f>
        <v>0</v>
      </c>
      <c r="BG4" s="25">
        <f>'P13'!$G14</f>
        <v>0</v>
      </c>
      <c r="BH4" s="25">
        <f>'P14'!$G14</f>
        <v>0</v>
      </c>
      <c r="BI4" s="25">
        <f>'P15'!$G14</f>
        <v>0</v>
      </c>
      <c r="BJ4" s="25">
        <f>'P16'!$G14</f>
        <v>0</v>
      </c>
      <c r="BK4" s="25">
        <f>'P17'!$G14</f>
        <v>0</v>
      </c>
      <c r="BL4" s="25">
        <f>'P18'!$G14</f>
        <v>0</v>
      </c>
      <c r="BM4" s="25">
        <f>'P19'!$G14</f>
        <v>0</v>
      </c>
      <c r="BN4" s="25">
        <f>'P20'!$G14</f>
        <v>0</v>
      </c>
      <c r="BO4" s="25"/>
      <c r="BP4" s="25">
        <f>'P22'!$G14</f>
        <v>0</v>
      </c>
      <c r="BQ4" s="25">
        <f>'P23'!$G14</f>
        <v>0</v>
      </c>
      <c r="BR4" s="25">
        <f>'P24'!$G14</f>
        <v>0</v>
      </c>
      <c r="BS4" s="25">
        <f>'P25'!$G14</f>
        <v>0</v>
      </c>
      <c r="BT4" s="223">
        <f>'P26'!$G14</f>
        <v>0</v>
      </c>
      <c r="BU4" s="25">
        <f t="shared" si="5"/>
        <v>0</v>
      </c>
      <c r="BV4" s="224" t="str">
        <f t="shared" si="6"/>
        <v>-</v>
      </c>
    </row>
    <row r="5" spans="1:74" ht="14.4" x14ac:dyDescent="0.3">
      <c r="A5" s="225" t="s">
        <v>85</v>
      </c>
      <c r="B5" s="218" t="str">
        <f>Résultats!B16</f>
        <v>1.4</v>
      </c>
      <c r="C5" s="219" t="str">
        <f>Résultats!C16</f>
        <v>A</v>
      </c>
      <c r="D5" s="25">
        <f>Résultats!E16</f>
        <v>0</v>
      </c>
      <c r="E5" s="24"/>
      <c r="F5" s="57" t="str">
        <f>'P01'!F15</f>
        <v>na</v>
      </c>
      <c r="G5" s="131" t="str">
        <f>'P02'!F15</f>
        <v>na</v>
      </c>
      <c r="H5" s="131" t="str">
        <f>'P03'!F15</f>
        <v>na</v>
      </c>
      <c r="I5" s="131" t="str">
        <f>'P04'!F15</f>
        <v>na</v>
      </c>
      <c r="J5" s="131" t="str">
        <f>'P05'!F15</f>
        <v>na</v>
      </c>
      <c r="K5" s="131" t="str">
        <f>'P06'!F15</f>
        <v>na</v>
      </c>
      <c r="L5" s="131" t="str">
        <f>'P07'!F15</f>
        <v>na</v>
      </c>
      <c r="M5" s="131" t="str">
        <f>'P08'!F15</f>
        <v>na</v>
      </c>
      <c r="N5" s="131" t="str">
        <f>'P09'!F15</f>
        <v>na</v>
      </c>
      <c r="O5" s="131" t="str">
        <f>'P10'!F15</f>
        <v>na</v>
      </c>
      <c r="P5" s="131" t="str">
        <f>'P11'!F15</f>
        <v>na</v>
      </c>
      <c r="Q5" s="131" t="str">
        <f>'P12'!F15</f>
        <v>na</v>
      </c>
      <c r="R5" s="131" t="str">
        <f>'P13'!F15</f>
        <v>na</v>
      </c>
      <c r="S5" s="131" t="str">
        <f>'P14'!F15</f>
        <v>na</v>
      </c>
      <c r="T5" s="131" t="str">
        <f>'P15'!F15</f>
        <v>nt</v>
      </c>
      <c r="U5" s="131" t="str">
        <f>'P16'!F15</f>
        <v>nt</v>
      </c>
      <c r="V5" s="131" t="str">
        <f>'P17'!F15</f>
        <v>nt</v>
      </c>
      <c r="W5" s="131" t="str">
        <f>'P18'!F15</f>
        <v>nt</v>
      </c>
      <c r="X5" s="131" t="str">
        <f>'P19'!F15</f>
        <v>nt</v>
      </c>
      <c r="Y5" s="131" t="str">
        <f>'P20'!F15</f>
        <v>nt</v>
      </c>
      <c r="Z5" s="131" t="str">
        <f>'P21'!F15</f>
        <v>nt</v>
      </c>
      <c r="AA5" s="131" t="str">
        <f>'P22'!F15</f>
        <v>nt</v>
      </c>
      <c r="AB5" s="131" t="str">
        <f>'P23'!F15</f>
        <v>nt</v>
      </c>
      <c r="AC5" s="131" t="str">
        <f>'P24'!F15</f>
        <v>nt</v>
      </c>
      <c r="AD5" s="131" t="str">
        <f>'P25'!F15</f>
        <v>nt</v>
      </c>
      <c r="AE5" s="220" t="str">
        <f>'P26'!F15</f>
        <v>nt</v>
      </c>
      <c r="AF5" s="25">
        <f t="shared" si="0"/>
        <v>0</v>
      </c>
      <c r="AG5" s="25">
        <f t="shared" si="1"/>
        <v>0</v>
      </c>
      <c r="AH5" s="25">
        <f t="shared" si="2"/>
        <v>14</v>
      </c>
      <c r="AI5" s="25">
        <f t="shared" si="3"/>
        <v>12</v>
      </c>
      <c r="AJ5" s="35" t="str">
        <f t="shared" si="4"/>
        <v>NA</v>
      </c>
      <c r="AK5" s="24"/>
      <c r="AL5" s="227" t="s">
        <v>107</v>
      </c>
      <c r="AM5" s="228">
        <f>COUNTIFS($C$2:$C$107,"A",$AJ$2:$AJ$107,"C")</f>
        <v>43</v>
      </c>
      <c r="AN5" s="228">
        <f>COUNTIFS($C$2:$C$107,"A",$AJ$2:$AJ$107,"NC")</f>
        <v>0</v>
      </c>
      <c r="AO5" s="228">
        <f>COUNTIFS($C$2:$C$107,"A",$AJ$2:$AJ$107,"NA")</f>
        <v>40</v>
      </c>
      <c r="AP5" s="228">
        <f>COUNTIFS($C$2:$C$107,"A",$AJ$2:$AJ$107,"NT")</f>
        <v>0</v>
      </c>
      <c r="AQ5" s="228">
        <f t="shared" ref="AQ5:AQ6" si="7">AM5+AN5</f>
        <v>43</v>
      </c>
      <c r="AR5" s="24"/>
      <c r="AS5" s="221" t="str">
        <f>Résultats!B16</f>
        <v>1.4</v>
      </c>
      <c r="AT5" s="222" t="str">
        <f>Résultats!C16</f>
        <v>A</v>
      </c>
      <c r="AU5" s="25">
        <f>'P01'!$G15</f>
        <v>0</v>
      </c>
      <c r="AV5" s="25">
        <f>'P02'!$G15</f>
        <v>0</v>
      </c>
      <c r="AW5" s="25">
        <f>'P03'!$G15</f>
        <v>0</v>
      </c>
      <c r="AX5" s="25">
        <f>'P04'!$G15</f>
        <v>0</v>
      </c>
      <c r="AY5" s="25">
        <f>'P05'!$G15</f>
        <v>0</v>
      </c>
      <c r="AZ5" s="25">
        <f>'P06'!$G15</f>
        <v>0</v>
      </c>
      <c r="BA5" s="25">
        <f>'P07'!$G15</f>
        <v>0</v>
      </c>
      <c r="BB5" s="25">
        <f>'P08'!$G15</f>
        <v>0</v>
      </c>
      <c r="BC5" s="25">
        <f>'P09'!$G15</f>
        <v>0</v>
      </c>
      <c r="BD5" s="25">
        <f>'P10'!$G15</f>
        <v>0</v>
      </c>
      <c r="BE5" s="25">
        <f>'P11'!$G15</f>
        <v>0</v>
      </c>
      <c r="BF5" s="25">
        <f>'P12'!$G15</f>
        <v>0</v>
      </c>
      <c r="BG5" s="25">
        <f>'P13'!$G15</f>
        <v>0</v>
      </c>
      <c r="BH5" s="25">
        <f>'P14'!$G15</f>
        <v>0</v>
      </c>
      <c r="BI5" s="25">
        <f>'P15'!$G15</f>
        <v>0</v>
      </c>
      <c r="BJ5" s="25">
        <f>'P16'!$G15</f>
        <v>0</v>
      </c>
      <c r="BK5" s="25">
        <f>'P17'!$G15</f>
        <v>0</v>
      </c>
      <c r="BL5" s="25">
        <f>'P18'!$G15</f>
        <v>0</v>
      </c>
      <c r="BM5" s="25">
        <f>'P19'!$G15</f>
        <v>0</v>
      </c>
      <c r="BN5" s="25">
        <f>'P20'!$G15</f>
        <v>0</v>
      </c>
      <c r="BO5" s="25"/>
      <c r="BP5" s="25">
        <f>'P22'!$G15</f>
        <v>0</v>
      </c>
      <c r="BQ5" s="25">
        <f>'P23'!$G15</f>
        <v>0</v>
      </c>
      <c r="BR5" s="25">
        <f>'P24'!$G15</f>
        <v>0</v>
      </c>
      <c r="BS5" s="25">
        <f>'P25'!$G15</f>
        <v>0</v>
      </c>
      <c r="BT5" s="223">
        <f>'P26'!$G15</f>
        <v>0</v>
      </c>
      <c r="BU5" s="25">
        <f t="shared" si="5"/>
        <v>0</v>
      </c>
      <c r="BV5" s="224" t="str">
        <f t="shared" si="6"/>
        <v>-</v>
      </c>
    </row>
    <row r="6" spans="1:74" ht="14.4" x14ac:dyDescent="0.3">
      <c r="A6" s="225" t="s">
        <v>85</v>
      </c>
      <c r="B6" s="218" t="str">
        <f>Résultats!B17</f>
        <v>1.5</v>
      </c>
      <c r="C6" s="219" t="str">
        <f>Résultats!C17</f>
        <v>A</v>
      </c>
      <c r="D6" s="25">
        <f>Résultats!E17</f>
        <v>0</v>
      </c>
      <c r="E6" s="24"/>
      <c r="F6" s="57" t="str">
        <f>'P01'!F16</f>
        <v>na</v>
      </c>
      <c r="G6" s="131" t="str">
        <f>'P02'!F16</f>
        <v>na</v>
      </c>
      <c r="H6" s="131" t="str">
        <f>'P03'!F16</f>
        <v>na</v>
      </c>
      <c r="I6" s="131" t="str">
        <f>'P04'!F16</f>
        <v>na</v>
      </c>
      <c r="J6" s="131" t="str">
        <f>'P05'!F16</f>
        <v>na</v>
      </c>
      <c r="K6" s="131" t="str">
        <f>'P06'!F16</f>
        <v>na</v>
      </c>
      <c r="L6" s="131" t="str">
        <f>'P07'!F16</f>
        <v>na</v>
      </c>
      <c r="M6" s="131" t="str">
        <f>'P08'!F16</f>
        <v>na</v>
      </c>
      <c r="N6" s="131" t="str">
        <f>'P09'!F16</f>
        <v>na</v>
      </c>
      <c r="O6" s="131" t="str">
        <f>'P10'!F16</f>
        <v>na</v>
      </c>
      <c r="P6" s="131" t="str">
        <f>'P11'!F16</f>
        <v>na</v>
      </c>
      <c r="Q6" s="131" t="str">
        <f>'P12'!F16</f>
        <v>na</v>
      </c>
      <c r="R6" s="131" t="str">
        <f>'P13'!F16</f>
        <v>na</v>
      </c>
      <c r="S6" s="131" t="str">
        <f>'P14'!F16</f>
        <v>na</v>
      </c>
      <c r="T6" s="131" t="str">
        <f>'P15'!F16</f>
        <v>nt</v>
      </c>
      <c r="U6" s="131" t="str">
        <f>'P16'!F16</f>
        <v>nt</v>
      </c>
      <c r="V6" s="131" t="str">
        <f>'P17'!F16</f>
        <v>nt</v>
      </c>
      <c r="W6" s="131" t="str">
        <f>'P18'!F16</f>
        <v>nt</v>
      </c>
      <c r="X6" s="131" t="str">
        <f>'P19'!F16</f>
        <v>nt</v>
      </c>
      <c r="Y6" s="131" t="str">
        <f>'P20'!F16</f>
        <v>nt</v>
      </c>
      <c r="Z6" s="131" t="str">
        <f>'P21'!F16</f>
        <v>nt</v>
      </c>
      <c r="AA6" s="131" t="str">
        <f>'P22'!F16</f>
        <v>nt</v>
      </c>
      <c r="AB6" s="131" t="str">
        <f>'P23'!F16</f>
        <v>nt</v>
      </c>
      <c r="AC6" s="131" t="str">
        <f>'P24'!F16</f>
        <v>nt</v>
      </c>
      <c r="AD6" s="131" t="str">
        <f>'P25'!F16</f>
        <v>nt</v>
      </c>
      <c r="AE6" s="220" t="str">
        <f>'P26'!F16</f>
        <v>nt</v>
      </c>
      <c r="AF6" s="25">
        <f t="shared" si="0"/>
        <v>0</v>
      </c>
      <c r="AG6" s="25">
        <f t="shared" si="1"/>
        <v>0</v>
      </c>
      <c r="AH6" s="25">
        <f t="shared" si="2"/>
        <v>14</v>
      </c>
      <c r="AI6" s="25">
        <f t="shared" si="3"/>
        <v>12</v>
      </c>
      <c r="AJ6" s="35" t="str">
        <f t="shared" si="4"/>
        <v>NA</v>
      </c>
      <c r="AK6" s="24"/>
      <c r="AL6" s="227" t="s">
        <v>114</v>
      </c>
      <c r="AM6" s="228">
        <f>COUNTIFS($C$2:$C$107,"AA",$AJ$2:$AJ$107,"C")</f>
        <v>14</v>
      </c>
      <c r="AN6" s="228">
        <f>COUNTIFS($C$2:$C$107,"AA",$AJ$2:$AJ$107,"NC")</f>
        <v>0</v>
      </c>
      <c r="AO6" s="228">
        <f>COUNTIFS($C$2:$C$107,"AA",$AJ$2:$AJ$107,"NA")</f>
        <v>9</v>
      </c>
      <c r="AP6" s="228">
        <f>COUNTIFS($C$2:$C$107,"AA",$AJ$2:$AJ$107,"NT")</f>
        <v>0</v>
      </c>
      <c r="AQ6" s="228">
        <f t="shared" si="7"/>
        <v>14</v>
      </c>
      <c r="AR6" s="24"/>
      <c r="AS6" s="221" t="str">
        <f>Résultats!B17</f>
        <v>1.5</v>
      </c>
      <c r="AT6" s="222" t="str">
        <f>Résultats!C17</f>
        <v>A</v>
      </c>
      <c r="AU6" s="25">
        <f>'P01'!$G16</f>
        <v>0</v>
      </c>
      <c r="AV6" s="25">
        <f>'P02'!$G16</f>
        <v>0</v>
      </c>
      <c r="AW6" s="25">
        <f>'P03'!$G16</f>
        <v>0</v>
      </c>
      <c r="AX6" s="25">
        <f>'P04'!$G16</f>
        <v>0</v>
      </c>
      <c r="AY6" s="25">
        <f>'P05'!$G16</f>
        <v>0</v>
      </c>
      <c r="AZ6" s="25">
        <f>'P06'!$G16</f>
        <v>0</v>
      </c>
      <c r="BA6" s="25">
        <f>'P07'!$G16</f>
        <v>0</v>
      </c>
      <c r="BB6" s="25">
        <f>'P08'!$G16</f>
        <v>0</v>
      </c>
      <c r="BC6" s="25">
        <f>'P09'!$G16</f>
        <v>0</v>
      </c>
      <c r="BD6" s="25">
        <f>'P10'!$G16</f>
        <v>0</v>
      </c>
      <c r="BE6" s="25">
        <f>'P11'!$G16</f>
        <v>0</v>
      </c>
      <c r="BF6" s="25">
        <f>'P12'!$G16</f>
        <v>0</v>
      </c>
      <c r="BG6" s="25">
        <f>'P13'!$G16</f>
        <v>0</v>
      </c>
      <c r="BH6" s="25">
        <f>'P14'!$G16</f>
        <v>0</v>
      </c>
      <c r="BI6" s="25">
        <f>'P15'!$G16</f>
        <v>0</v>
      </c>
      <c r="BJ6" s="25">
        <f>'P16'!$G16</f>
        <v>0</v>
      </c>
      <c r="BK6" s="25">
        <f>'P17'!$G16</f>
        <v>0</v>
      </c>
      <c r="BL6" s="25">
        <f>'P18'!$G16</f>
        <v>0</v>
      </c>
      <c r="BM6" s="25">
        <f>'P19'!$G16</f>
        <v>0</v>
      </c>
      <c r="BN6" s="25">
        <f>'P20'!$G16</f>
        <v>0</v>
      </c>
      <c r="BO6" s="25"/>
      <c r="BP6" s="25">
        <f>'P22'!$G16</f>
        <v>0</v>
      </c>
      <c r="BQ6" s="25">
        <f>'P23'!$G16</f>
        <v>0</v>
      </c>
      <c r="BR6" s="25">
        <f>'P24'!$G16</f>
        <v>0</v>
      </c>
      <c r="BS6" s="25">
        <f>'P25'!$G16</f>
        <v>0</v>
      </c>
      <c r="BT6" s="223">
        <f>'P26'!$G16</f>
        <v>0</v>
      </c>
      <c r="BU6" s="25">
        <f t="shared" si="5"/>
        <v>0</v>
      </c>
      <c r="BV6" s="224" t="str">
        <f t="shared" si="6"/>
        <v>-</v>
      </c>
    </row>
    <row r="7" spans="1:74" ht="14.4" x14ac:dyDescent="0.3">
      <c r="A7" s="225" t="s">
        <v>85</v>
      </c>
      <c r="B7" s="218" t="str">
        <f>Résultats!B18</f>
        <v>1.6</v>
      </c>
      <c r="C7" s="219" t="str">
        <f>Résultats!C18</f>
        <v>A</v>
      </c>
      <c r="D7" s="25">
        <f>Résultats!E18</f>
        <v>0</v>
      </c>
      <c r="E7" s="24"/>
      <c r="F7" s="57" t="str">
        <f>'P01'!F17</f>
        <v>na</v>
      </c>
      <c r="G7" s="131" t="str">
        <f>'P02'!F17</f>
        <v>na</v>
      </c>
      <c r="H7" s="131" t="str">
        <f>'P03'!F17</f>
        <v>na</v>
      </c>
      <c r="I7" s="131" t="str">
        <f>'P04'!F17</f>
        <v>na</v>
      </c>
      <c r="J7" s="131" t="str">
        <f>'P05'!F17</f>
        <v>na</v>
      </c>
      <c r="K7" s="131" t="str">
        <f>'P06'!F17</f>
        <v>na</v>
      </c>
      <c r="L7" s="131" t="str">
        <f>'P07'!F17</f>
        <v>na</v>
      </c>
      <c r="M7" s="131" t="str">
        <f>'P08'!F17</f>
        <v>na</v>
      </c>
      <c r="N7" s="131" t="str">
        <f>'P09'!F17</f>
        <v>c</v>
      </c>
      <c r="O7" s="131" t="str">
        <f>'P10'!F17</f>
        <v>na</v>
      </c>
      <c r="P7" s="131" t="str">
        <f>'P11'!F17</f>
        <v>na</v>
      </c>
      <c r="Q7" s="131" t="str">
        <f>'P12'!F17</f>
        <v>na</v>
      </c>
      <c r="R7" s="131" t="str">
        <f>'P13'!F17</f>
        <v>na</v>
      </c>
      <c r="S7" s="131" t="str">
        <f>'P14'!F17</f>
        <v>na</v>
      </c>
      <c r="T7" s="131" t="str">
        <f>'P15'!F17</f>
        <v>nt</v>
      </c>
      <c r="U7" s="131" t="str">
        <f>'P16'!F17</f>
        <v>nt</v>
      </c>
      <c r="V7" s="131" t="str">
        <f>'P17'!F17</f>
        <v>nt</v>
      </c>
      <c r="W7" s="131" t="str">
        <f>'P18'!F17</f>
        <v>nt</v>
      </c>
      <c r="X7" s="131" t="str">
        <f>'P19'!F17</f>
        <v>nt</v>
      </c>
      <c r="Y7" s="131" t="str">
        <f>'P20'!F17</f>
        <v>nt</v>
      </c>
      <c r="Z7" s="131" t="str">
        <f>'P21'!F17</f>
        <v>nt</v>
      </c>
      <c r="AA7" s="131" t="str">
        <f>'P22'!F17</f>
        <v>nt</v>
      </c>
      <c r="AB7" s="131" t="str">
        <f>'P23'!F17</f>
        <v>nt</v>
      </c>
      <c r="AC7" s="131" t="str">
        <f>'P24'!F17</f>
        <v>nt</v>
      </c>
      <c r="AD7" s="131" t="str">
        <f>'P25'!F17</f>
        <v>nt</v>
      </c>
      <c r="AE7" s="220" t="str">
        <f>'P26'!F17</f>
        <v>nt</v>
      </c>
      <c r="AF7" s="25">
        <f t="shared" si="0"/>
        <v>1</v>
      </c>
      <c r="AG7" s="25">
        <f t="shared" si="1"/>
        <v>0</v>
      </c>
      <c r="AH7" s="25">
        <f t="shared" si="2"/>
        <v>13</v>
      </c>
      <c r="AI7" s="25">
        <f t="shared" si="3"/>
        <v>12</v>
      </c>
      <c r="AJ7" s="35" t="str">
        <f t="shared" si="4"/>
        <v>C</v>
      </c>
      <c r="AK7" s="24"/>
      <c r="AL7" s="229" t="s">
        <v>459</v>
      </c>
      <c r="AM7" s="227">
        <f t="shared" ref="AM7:AQ7" si="8">SUM(AM5:AM6)</f>
        <v>57</v>
      </c>
      <c r="AN7" s="227">
        <f t="shared" si="8"/>
        <v>0</v>
      </c>
      <c r="AO7" s="227">
        <f t="shared" si="8"/>
        <v>49</v>
      </c>
      <c r="AP7" s="227">
        <f t="shared" si="8"/>
        <v>0</v>
      </c>
      <c r="AQ7" s="227">
        <f t="shared" si="8"/>
        <v>57</v>
      </c>
      <c r="AR7" s="24"/>
      <c r="AS7" s="221" t="str">
        <f>Résultats!B18</f>
        <v>1.6</v>
      </c>
      <c r="AT7" s="222" t="str">
        <f>Résultats!C18</f>
        <v>A</v>
      </c>
      <c r="AU7" s="25">
        <f>'P01'!$G17</f>
        <v>0</v>
      </c>
      <c r="AV7" s="25">
        <f>'P02'!$G17</f>
        <v>0</v>
      </c>
      <c r="AW7" s="25">
        <f>'P03'!$G17</f>
        <v>0</v>
      </c>
      <c r="AX7" s="25">
        <f>'P04'!$G17</f>
        <v>0</v>
      </c>
      <c r="AY7" s="25">
        <f>'P05'!$G17</f>
        <v>0</v>
      </c>
      <c r="AZ7" s="25">
        <f>'P06'!$G17</f>
        <v>0</v>
      </c>
      <c r="BA7" s="25">
        <f>'P07'!$G17</f>
        <v>0</v>
      </c>
      <c r="BB7" s="25">
        <f>'P08'!$G17</f>
        <v>0</v>
      </c>
      <c r="BC7" s="25">
        <f>'P09'!$G17</f>
        <v>0</v>
      </c>
      <c r="BD7" s="25">
        <f>'P10'!$G17</f>
        <v>0</v>
      </c>
      <c r="BE7" s="25">
        <f>'P11'!$G17</f>
        <v>0</v>
      </c>
      <c r="BF7" s="25">
        <f>'P12'!$G17</f>
        <v>0</v>
      </c>
      <c r="BG7" s="25">
        <f>'P13'!$G17</f>
        <v>0</v>
      </c>
      <c r="BH7" s="25">
        <f>'P14'!$G17</f>
        <v>0</v>
      </c>
      <c r="BI7" s="25">
        <f>'P15'!$G17</f>
        <v>0</v>
      </c>
      <c r="BJ7" s="25">
        <f>'P16'!$G17</f>
        <v>0</v>
      </c>
      <c r="BK7" s="25">
        <f>'P17'!$G17</f>
        <v>0</v>
      </c>
      <c r="BL7" s="25">
        <f>'P18'!$G17</f>
        <v>0</v>
      </c>
      <c r="BM7" s="25">
        <f>'P19'!$G17</f>
        <v>0</v>
      </c>
      <c r="BN7" s="25">
        <f>'P20'!$G17</f>
        <v>0</v>
      </c>
      <c r="BO7" s="25"/>
      <c r="BP7" s="25">
        <f>'P22'!$G17</f>
        <v>0</v>
      </c>
      <c r="BQ7" s="25">
        <f>'P23'!$G17</f>
        <v>0</v>
      </c>
      <c r="BR7" s="25">
        <f>'P24'!$G17</f>
        <v>0</v>
      </c>
      <c r="BS7" s="25">
        <f>'P25'!$G17</f>
        <v>0</v>
      </c>
      <c r="BT7" s="223">
        <f>'P26'!$G17</f>
        <v>0</v>
      </c>
      <c r="BU7" s="25">
        <f t="shared" si="5"/>
        <v>0</v>
      </c>
      <c r="BV7" s="224" t="str">
        <f t="shared" si="6"/>
        <v>-</v>
      </c>
    </row>
    <row r="8" spans="1:74" ht="14.4" x14ac:dyDescent="0.3">
      <c r="A8" s="225" t="s">
        <v>85</v>
      </c>
      <c r="B8" s="218" t="str">
        <f>Résultats!B19</f>
        <v>1.7</v>
      </c>
      <c r="C8" s="219" t="str">
        <f>Résultats!C19</f>
        <v>A</v>
      </c>
      <c r="D8" s="25">
        <f>Résultats!E19</f>
        <v>0</v>
      </c>
      <c r="E8" s="24"/>
      <c r="F8" s="57" t="str">
        <f>'P01'!F18</f>
        <v>na</v>
      </c>
      <c r="G8" s="131" t="str">
        <f>'P02'!F18</f>
        <v>na</v>
      </c>
      <c r="H8" s="131" t="str">
        <f>'P03'!F18</f>
        <v>na</v>
      </c>
      <c r="I8" s="131" t="str">
        <f>'P04'!F18</f>
        <v>na</v>
      </c>
      <c r="J8" s="131" t="str">
        <f>'P05'!F18</f>
        <v>na</v>
      </c>
      <c r="K8" s="131" t="str">
        <f>'P06'!F18</f>
        <v>na</v>
      </c>
      <c r="L8" s="131" t="str">
        <f>'P07'!F18</f>
        <v>na</v>
      </c>
      <c r="M8" s="131" t="str">
        <f>'P08'!F18</f>
        <v>na</v>
      </c>
      <c r="N8" s="131" t="str">
        <f>'P09'!F18</f>
        <v>na</v>
      </c>
      <c r="O8" s="131" t="str">
        <f>'P10'!F18</f>
        <v>na</v>
      </c>
      <c r="P8" s="131" t="str">
        <f>'P11'!F18</f>
        <v>na</v>
      </c>
      <c r="Q8" s="131" t="str">
        <f>'P12'!F18</f>
        <v>na</v>
      </c>
      <c r="R8" s="131" t="str">
        <f>'P13'!F18</f>
        <v>na</v>
      </c>
      <c r="S8" s="131" t="str">
        <f>'P14'!F18</f>
        <v>na</v>
      </c>
      <c r="T8" s="131" t="str">
        <f>'P15'!F18</f>
        <v>nt</v>
      </c>
      <c r="U8" s="131" t="str">
        <f>'P16'!F18</f>
        <v>nt</v>
      </c>
      <c r="V8" s="131" t="str">
        <f>'P17'!F18</f>
        <v>nt</v>
      </c>
      <c r="W8" s="131" t="str">
        <f>'P18'!F18</f>
        <v>nt</v>
      </c>
      <c r="X8" s="131" t="str">
        <f>'P19'!F18</f>
        <v>nt</v>
      </c>
      <c r="Y8" s="131" t="str">
        <f>'P20'!F18</f>
        <v>nt</v>
      </c>
      <c r="Z8" s="131" t="str">
        <f>'P21'!F18</f>
        <v>nt</v>
      </c>
      <c r="AA8" s="131" t="str">
        <f>'P22'!F18</f>
        <v>nt</v>
      </c>
      <c r="AB8" s="131" t="str">
        <f>'P23'!F18</f>
        <v>nt</v>
      </c>
      <c r="AC8" s="131" t="str">
        <f>'P24'!F18</f>
        <v>nt</v>
      </c>
      <c r="AD8" s="131" t="str">
        <f>'P25'!F18</f>
        <v>nt</v>
      </c>
      <c r="AE8" s="220" t="str">
        <f>'P26'!F18</f>
        <v>nt</v>
      </c>
      <c r="AF8" s="25">
        <f t="shared" si="0"/>
        <v>0</v>
      </c>
      <c r="AG8" s="25">
        <f t="shared" si="1"/>
        <v>0</v>
      </c>
      <c r="AH8" s="25">
        <f t="shared" si="2"/>
        <v>14</v>
      </c>
      <c r="AI8" s="25">
        <f t="shared" si="3"/>
        <v>12</v>
      </c>
      <c r="AJ8" s="35" t="str">
        <f t="shared" si="4"/>
        <v>NA</v>
      </c>
      <c r="AK8" s="24"/>
      <c r="AL8" s="230"/>
      <c r="AM8" s="230"/>
      <c r="AN8" s="230"/>
      <c r="AO8" s="230"/>
      <c r="AP8" s="230"/>
      <c r="AQ8" s="230"/>
      <c r="AR8" s="24"/>
      <c r="AS8" s="221" t="str">
        <f>Résultats!B19</f>
        <v>1.7</v>
      </c>
      <c r="AT8" s="222" t="str">
        <f>Résultats!C19</f>
        <v>A</v>
      </c>
      <c r="AU8" s="25">
        <f>'P01'!$G18</f>
        <v>0</v>
      </c>
      <c r="AV8" s="25">
        <f>'P02'!$G18</f>
        <v>0</v>
      </c>
      <c r="AW8" s="25">
        <f>'P03'!$G18</f>
        <v>0</v>
      </c>
      <c r="AX8" s="25">
        <f>'P04'!$G18</f>
        <v>0</v>
      </c>
      <c r="AY8" s="25">
        <f>'P05'!$G18</f>
        <v>0</v>
      </c>
      <c r="AZ8" s="25">
        <f>'P06'!$G18</f>
        <v>0</v>
      </c>
      <c r="BA8" s="25">
        <f>'P07'!$G18</f>
        <v>0</v>
      </c>
      <c r="BB8" s="25">
        <f>'P08'!$G18</f>
        <v>0</v>
      </c>
      <c r="BC8" s="25">
        <f>'P09'!$G18</f>
        <v>0</v>
      </c>
      <c r="BD8" s="25">
        <f>'P10'!$G18</f>
        <v>0</v>
      </c>
      <c r="BE8" s="25">
        <f>'P11'!$G18</f>
        <v>0</v>
      </c>
      <c r="BF8" s="25">
        <f>'P12'!$G18</f>
        <v>0</v>
      </c>
      <c r="BG8" s="25">
        <f>'P13'!$G18</f>
        <v>0</v>
      </c>
      <c r="BH8" s="25">
        <f>'P14'!$G18</f>
        <v>0</v>
      </c>
      <c r="BI8" s="25">
        <f>'P15'!$G18</f>
        <v>0</v>
      </c>
      <c r="BJ8" s="25">
        <f>'P16'!$G18</f>
        <v>0</v>
      </c>
      <c r="BK8" s="25">
        <f>'P17'!$G18</f>
        <v>0</v>
      </c>
      <c r="BL8" s="25">
        <f>'P18'!$G18</f>
        <v>0</v>
      </c>
      <c r="BM8" s="25">
        <f>'P19'!$G18</f>
        <v>0</v>
      </c>
      <c r="BN8" s="25">
        <f>'P20'!$G18</f>
        <v>0</v>
      </c>
      <c r="BO8" s="25"/>
      <c r="BP8" s="25">
        <f>'P22'!$G18</f>
        <v>0</v>
      </c>
      <c r="BQ8" s="25">
        <f>'P23'!$G18</f>
        <v>0</v>
      </c>
      <c r="BR8" s="25">
        <f>'P24'!$G18</f>
        <v>0</v>
      </c>
      <c r="BS8" s="25">
        <f>'P25'!$G18</f>
        <v>0</v>
      </c>
      <c r="BT8" s="223">
        <f>'P26'!$G18</f>
        <v>0</v>
      </c>
      <c r="BU8" s="25">
        <f t="shared" si="5"/>
        <v>0</v>
      </c>
      <c r="BV8" s="224" t="str">
        <f t="shared" si="6"/>
        <v>-</v>
      </c>
    </row>
    <row r="9" spans="1:74" ht="14.4" x14ac:dyDescent="0.3">
      <c r="A9" s="225" t="s">
        <v>85</v>
      </c>
      <c r="B9" s="218" t="str">
        <f>Résultats!B20</f>
        <v>1.8</v>
      </c>
      <c r="C9" s="219" t="str">
        <f>Résultats!C20</f>
        <v>AA</v>
      </c>
      <c r="D9" s="25">
        <f>Résultats!E20</f>
        <v>0</v>
      </c>
      <c r="E9" s="24"/>
      <c r="F9" s="57" t="str">
        <f>'P01'!F19</f>
        <v>na</v>
      </c>
      <c r="G9" s="131" t="str">
        <f>'P02'!F19</f>
        <v>na</v>
      </c>
      <c r="H9" s="131" t="str">
        <f>'P03'!F19</f>
        <v>na</v>
      </c>
      <c r="I9" s="131" t="str">
        <f>'P04'!F19</f>
        <v>na</v>
      </c>
      <c r="J9" s="131" t="str">
        <f>'P05'!F19</f>
        <v>na</v>
      </c>
      <c r="K9" s="131" t="str">
        <f>'P06'!F19</f>
        <v>na</v>
      </c>
      <c r="L9" s="131" t="str">
        <f>'P07'!F19</f>
        <v>na</v>
      </c>
      <c r="M9" s="131" t="str">
        <f>'P08'!F19</f>
        <v>na</v>
      </c>
      <c r="N9" s="131" t="str">
        <f>'P09'!F19</f>
        <v>na</v>
      </c>
      <c r="O9" s="131" t="str">
        <f>'P10'!F19</f>
        <v>na</v>
      </c>
      <c r="P9" s="131" t="str">
        <f>'P11'!F19</f>
        <v>na</v>
      </c>
      <c r="Q9" s="131" t="str">
        <f>'P12'!F19</f>
        <v>na</v>
      </c>
      <c r="R9" s="131" t="str">
        <f>'P13'!F19</f>
        <v>na</v>
      </c>
      <c r="S9" s="131" t="str">
        <f>'P14'!F19</f>
        <v>na</v>
      </c>
      <c r="T9" s="131" t="str">
        <f>'P15'!F19</f>
        <v>nt</v>
      </c>
      <c r="U9" s="131" t="str">
        <f>'P16'!F19</f>
        <v>nt</v>
      </c>
      <c r="V9" s="131" t="str">
        <f>'P17'!F19</f>
        <v>nt</v>
      </c>
      <c r="W9" s="131" t="str">
        <f>'P18'!F19</f>
        <v>nt</v>
      </c>
      <c r="X9" s="131" t="str">
        <f>'P19'!F19</f>
        <v>nt</v>
      </c>
      <c r="Y9" s="131" t="str">
        <f>'P20'!F19</f>
        <v>nt</v>
      </c>
      <c r="Z9" s="131" t="str">
        <f>'P21'!F19</f>
        <v>nt</v>
      </c>
      <c r="AA9" s="131" t="str">
        <f>'P22'!F19</f>
        <v>nt</v>
      </c>
      <c r="AB9" s="131" t="str">
        <f>'P23'!F19</f>
        <v>nt</v>
      </c>
      <c r="AC9" s="131" t="str">
        <f>'P24'!F19</f>
        <v>nt</v>
      </c>
      <c r="AD9" s="131" t="str">
        <f>'P25'!F19</f>
        <v>nt</v>
      </c>
      <c r="AE9" s="220" t="str">
        <f>'P26'!F19</f>
        <v>nt</v>
      </c>
      <c r="AF9" s="25">
        <f t="shared" si="0"/>
        <v>0</v>
      </c>
      <c r="AG9" s="25">
        <f t="shared" si="1"/>
        <v>0</v>
      </c>
      <c r="AH9" s="25">
        <f t="shared" si="2"/>
        <v>14</v>
      </c>
      <c r="AI9" s="25">
        <f t="shared" si="3"/>
        <v>12</v>
      </c>
      <c r="AJ9" s="35" t="str">
        <f t="shared" si="4"/>
        <v>NA</v>
      </c>
      <c r="AK9" s="24"/>
      <c r="AL9" s="230"/>
      <c r="AM9" s="230"/>
      <c r="AN9" s="230"/>
      <c r="AO9" s="230"/>
      <c r="AP9" s="230"/>
      <c r="AQ9" s="230"/>
      <c r="AR9" s="24"/>
      <c r="AS9" s="221" t="str">
        <f>Résultats!B20</f>
        <v>1.8</v>
      </c>
      <c r="AT9" s="222" t="str">
        <f>Résultats!C20</f>
        <v>AA</v>
      </c>
      <c r="AU9" s="25">
        <f>'P01'!$G19</f>
        <v>0</v>
      </c>
      <c r="AV9" s="25">
        <f>'P02'!$G19</f>
        <v>0</v>
      </c>
      <c r="AW9" s="25">
        <f>'P03'!$G19</f>
        <v>0</v>
      </c>
      <c r="AX9" s="25">
        <f>'P04'!$G19</f>
        <v>0</v>
      </c>
      <c r="AY9" s="25">
        <f>'P05'!$G19</f>
        <v>0</v>
      </c>
      <c r="AZ9" s="25">
        <f>'P06'!$G19</f>
        <v>0</v>
      </c>
      <c r="BA9" s="25">
        <f>'P07'!$G19</f>
        <v>0</v>
      </c>
      <c r="BB9" s="25">
        <f>'P08'!$G19</f>
        <v>0</v>
      </c>
      <c r="BC9" s="25">
        <f>'P09'!$G19</f>
        <v>0</v>
      </c>
      <c r="BD9" s="25">
        <f>'P10'!$G19</f>
        <v>0</v>
      </c>
      <c r="BE9" s="25">
        <f>'P11'!$G19</f>
        <v>0</v>
      </c>
      <c r="BF9" s="25">
        <f>'P12'!$G19</f>
        <v>0</v>
      </c>
      <c r="BG9" s="25">
        <f>'P13'!$G19</f>
        <v>0</v>
      </c>
      <c r="BH9" s="25">
        <f>'P14'!$G19</f>
        <v>0</v>
      </c>
      <c r="BI9" s="25">
        <f>'P15'!$G19</f>
        <v>0</v>
      </c>
      <c r="BJ9" s="25">
        <f>'P16'!$G19</f>
        <v>0</v>
      </c>
      <c r="BK9" s="25">
        <f>'P17'!$G19</f>
        <v>0</v>
      </c>
      <c r="BL9" s="25">
        <f>'P18'!$G19</f>
        <v>0</v>
      </c>
      <c r="BM9" s="25">
        <f>'P19'!$G19</f>
        <v>0</v>
      </c>
      <c r="BN9" s="25">
        <f>'P20'!$G19</f>
        <v>0</v>
      </c>
      <c r="BO9" s="25"/>
      <c r="BP9" s="25">
        <f>'P22'!$G19</f>
        <v>0</v>
      </c>
      <c r="BQ9" s="25">
        <f>'P23'!$G19</f>
        <v>0</v>
      </c>
      <c r="BR9" s="25">
        <f>'P24'!$G19</f>
        <v>0</v>
      </c>
      <c r="BS9" s="25">
        <f>'P25'!$G19</f>
        <v>0</v>
      </c>
      <c r="BT9" s="223">
        <f>'P26'!$G19</f>
        <v>0</v>
      </c>
      <c r="BU9" s="25">
        <f t="shared" si="5"/>
        <v>0</v>
      </c>
      <c r="BV9" s="224" t="str">
        <f t="shared" si="6"/>
        <v>-</v>
      </c>
    </row>
    <row r="10" spans="1:74" ht="14.4" x14ac:dyDescent="0.3">
      <c r="A10" s="225" t="s">
        <v>85</v>
      </c>
      <c r="B10" s="218" t="str">
        <f>Résultats!B21</f>
        <v>1.9</v>
      </c>
      <c r="C10" s="219" t="str">
        <f>Résultats!C21</f>
        <v>A</v>
      </c>
      <c r="D10" s="25">
        <f>Résultats!E21</f>
        <v>0</v>
      </c>
      <c r="E10" s="24"/>
      <c r="F10" s="57" t="str">
        <f>'P01'!F20</f>
        <v>na</v>
      </c>
      <c r="G10" s="131" t="str">
        <f>'P02'!F20</f>
        <v>na</v>
      </c>
      <c r="H10" s="131" t="str">
        <f>'P03'!F20</f>
        <v>na</v>
      </c>
      <c r="I10" s="131" t="str">
        <f>'P04'!F20</f>
        <v>na</v>
      </c>
      <c r="J10" s="131" t="str">
        <f>'P05'!F20</f>
        <v>na</v>
      </c>
      <c r="K10" s="131" t="str">
        <f>'P06'!F20</f>
        <v>na</v>
      </c>
      <c r="L10" s="131" t="str">
        <f>'P07'!F20</f>
        <v>na</v>
      </c>
      <c r="M10" s="131" t="str">
        <f>'P08'!F20</f>
        <v>na</v>
      </c>
      <c r="N10" s="131" t="str">
        <f>'P09'!F20</f>
        <v>na</v>
      </c>
      <c r="O10" s="131" t="str">
        <f>'P10'!F20</f>
        <v>na</v>
      </c>
      <c r="P10" s="131" t="str">
        <f>'P11'!F20</f>
        <v>na</v>
      </c>
      <c r="Q10" s="131" t="str">
        <f>'P12'!F20</f>
        <v>na</v>
      </c>
      <c r="R10" s="131" t="str">
        <f>'P13'!F20</f>
        <v>na</v>
      </c>
      <c r="S10" s="131" t="str">
        <f>'P14'!F20</f>
        <v>na</v>
      </c>
      <c r="T10" s="131" t="str">
        <f>'P15'!F20</f>
        <v>nt</v>
      </c>
      <c r="U10" s="131" t="str">
        <f>'P16'!F20</f>
        <v>nt</v>
      </c>
      <c r="V10" s="131" t="str">
        <f>'P17'!F20</f>
        <v>nt</v>
      </c>
      <c r="W10" s="131" t="str">
        <f>'P18'!F20</f>
        <v>nt</v>
      </c>
      <c r="X10" s="131" t="str">
        <f>'P19'!F20</f>
        <v>nt</v>
      </c>
      <c r="Y10" s="131" t="str">
        <f>'P20'!F20</f>
        <v>nt</v>
      </c>
      <c r="Z10" s="131" t="str">
        <f>'P21'!F20</f>
        <v>nt</v>
      </c>
      <c r="AA10" s="131" t="str">
        <f>'P22'!F20</f>
        <v>nt</v>
      </c>
      <c r="AB10" s="131" t="str">
        <f>'P23'!F20</f>
        <v>nt</v>
      </c>
      <c r="AC10" s="131" t="str">
        <f>'P24'!F20</f>
        <v>nt</v>
      </c>
      <c r="AD10" s="131" t="str">
        <f>'P25'!F20</f>
        <v>nt</v>
      </c>
      <c r="AE10" s="220" t="str">
        <f>'P26'!F20</f>
        <v>nt</v>
      </c>
      <c r="AF10" s="25">
        <f t="shared" si="0"/>
        <v>0</v>
      </c>
      <c r="AG10" s="25">
        <f t="shared" si="1"/>
        <v>0</v>
      </c>
      <c r="AH10" s="25">
        <f t="shared" si="2"/>
        <v>14</v>
      </c>
      <c r="AI10" s="25">
        <f t="shared" si="3"/>
        <v>12</v>
      </c>
      <c r="AJ10" s="35" t="str">
        <f t="shared" si="4"/>
        <v>NA</v>
      </c>
      <c r="AK10" s="24"/>
      <c r="AL10" s="230"/>
      <c r="AM10" s="230"/>
      <c r="AN10" s="230"/>
      <c r="AO10" s="230"/>
      <c r="AP10" s="230"/>
      <c r="AQ10" s="230"/>
      <c r="AR10" s="24"/>
      <c r="AS10" s="221" t="str">
        <f>Résultats!B21</f>
        <v>1.9</v>
      </c>
      <c r="AT10" s="222" t="str">
        <f>Résultats!C21</f>
        <v>A</v>
      </c>
      <c r="AU10" s="25">
        <f>'P01'!$G20</f>
        <v>0</v>
      </c>
      <c r="AV10" s="25">
        <f>'P02'!$G20</f>
        <v>0</v>
      </c>
      <c r="AW10" s="25">
        <f>'P03'!$G20</f>
        <v>0</v>
      </c>
      <c r="AX10" s="25">
        <f>'P04'!$G20</f>
        <v>0</v>
      </c>
      <c r="AY10" s="25">
        <f>'P05'!$G20</f>
        <v>0</v>
      </c>
      <c r="AZ10" s="25">
        <f>'P06'!$G20</f>
        <v>0</v>
      </c>
      <c r="BA10" s="25">
        <f>'P07'!$G20</f>
        <v>0</v>
      </c>
      <c r="BB10" s="25">
        <f>'P08'!$G20</f>
        <v>0</v>
      </c>
      <c r="BC10" s="25">
        <f>'P09'!$G20</f>
        <v>0</v>
      </c>
      <c r="BD10" s="25">
        <f>'P10'!$G20</f>
        <v>0</v>
      </c>
      <c r="BE10" s="25">
        <f>'P11'!$G20</f>
        <v>0</v>
      </c>
      <c r="BF10" s="25">
        <f>'P12'!$G20</f>
        <v>0</v>
      </c>
      <c r="BG10" s="25">
        <f>'P13'!$G20</f>
        <v>0</v>
      </c>
      <c r="BH10" s="25">
        <f>'P14'!$G20</f>
        <v>0</v>
      </c>
      <c r="BI10" s="25">
        <f>'P15'!$G20</f>
        <v>0</v>
      </c>
      <c r="BJ10" s="25">
        <f>'P16'!$G20</f>
        <v>0</v>
      </c>
      <c r="BK10" s="25">
        <f>'P17'!$G20</f>
        <v>0</v>
      </c>
      <c r="BL10" s="25">
        <f>'P18'!$G20</f>
        <v>0</v>
      </c>
      <c r="BM10" s="25">
        <f>'P19'!$G20</f>
        <v>0</v>
      </c>
      <c r="BN10" s="25">
        <f>'P20'!$G20</f>
        <v>0</v>
      </c>
      <c r="BO10" s="25"/>
      <c r="BP10" s="25">
        <f>'P22'!$G20</f>
        <v>0</v>
      </c>
      <c r="BQ10" s="25">
        <f>'P23'!$G20</f>
        <v>0</v>
      </c>
      <c r="BR10" s="25">
        <f>'P24'!$G20</f>
        <v>0</v>
      </c>
      <c r="BS10" s="25">
        <f>'P25'!$G20</f>
        <v>0</v>
      </c>
      <c r="BT10" s="223">
        <f>'P26'!$G20</f>
        <v>0</v>
      </c>
      <c r="BU10" s="25">
        <f t="shared" si="5"/>
        <v>0</v>
      </c>
      <c r="BV10" s="224" t="str">
        <f t="shared" si="6"/>
        <v>-</v>
      </c>
    </row>
    <row r="11" spans="1:74" ht="14.4" x14ac:dyDescent="0.3">
      <c r="A11" s="217" t="s">
        <v>86</v>
      </c>
      <c r="B11" s="218" t="str">
        <f>Résultats!B22</f>
        <v>2.1</v>
      </c>
      <c r="C11" s="219" t="str">
        <f>Résultats!C22</f>
        <v>A</v>
      </c>
      <c r="D11" s="25">
        <f>Résultats!E22</f>
        <v>0</v>
      </c>
      <c r="E11" s="24"/>
      <c r="F11" s="57" t="str">
        <f>'P01'!F21</f>
        <v>c</v>
      </c>
      <c r="G11" s="131" t="str">
        <f>'P02'!F21</f>
        <v>na</v>
      </c>
      <c r="H11" s="131" t="str">
        <f>'P03'!F21</f>
        <v>na</v>
      </c>
      <c r="I11" s="131" t="str">
        <f>'P04'!F21</f>
        <v>na</v>
      </c>
      <c r="J11" s="131" t="str">
        <f>'P05'!F21</f>
        <v>na</v>
      </c>
      <c r="K11" s="131" t="str">
        <f>'P06'!F21</f>
        <v>na</v>
      </c>
      <c r="L11" s="131" t="str">
        <f>'P07'!F21</f>
        <v>na</v>
      </c>
      <c r="M11" s="131" t="str">
        <f>'P08'!F21</f>
        <v>na</v>
      </c>
      <c r="N11" s="131" t="str">
        <f>'P09'!F21</f>
        <v>na</v>
      </c>
      <c r="O11" s="131" t="str">
        <f>'P10'!F21</f>
        <v>c</v>
      </c>
      <c r="P11" s="131" t="str">
        <f>'P11'!F21</f>
        <v>na</v>
      </c>
      <c r="Q11" s="131" t="str">
        <f>'P12'!F21</f>
        <v>na</v>
      </c>
      <c r="R11" s="131" t="str">
        <f>'P13'!F21</f>
        <v>na</v>
      </c>
      <c r="S11" s="131" t="str">
        <f>'P14'!F21</f>
        <v>na</v>
      </c>
      <c r="T11" s="131" t="str">
        <f>'P15'!F21</f>
        <v>nt</v>
      </c>
      <c r="U11" s="131" t="str">
        <f>'P16'!F21</f>
        <v>nt</v>
      </c>
      <c r="V11" s="131" t="str">
        <f>'P17'!F21</f>
        <v>nt</v>
      </c>
      <c r="W11" s="131" t="str">
        <f>'P18'!F21</f>
        <v>nt</v>
      </c>
      <c r="X11" s="131" t="str">
        <f>'P19'!F21</f>
        <v>nt</v>
      </c>
      <c r="Y11" s="131" t="str">
        <f>'P20'!F21</f>
        <v>nt</v>
      </c>
      <c r="Z11" s="131" t="str">
        <f>'P21'!F21</f>
        <v>nt</v>
      </c>
      <c r="AA11" s="131" t="str">
        <f>'P22'!F21</f>
        <v>nt</v>
      </c>
      <c r="AB11" s="131" t="str">
        <f>'P23'!F21</f>
        <v>nt</v>
      </c>
      <c r="AC11" s="131" t="str">
        <f>'P24'!F21</f>
        <v>nt</v>
      </c>
      <c r="AD11" s="131" t="str">
        <f>'P25'!F21</f>
        <v>nt</v>
      </c>
      <c r="AE11" s="220" t="str">
        <f>'P26'!F21</f>
        <v>nt</v>
      </c>
      <c r="AF11" s="25">
        <f t="shared" si="0"/>
        <v>2</v>
      </c>
      <c r="AG11" s="25">
        <f t="shared" si="1"/>
        <v>0</v>
      </c>
      <c r="AH11" s="25">
        <f t="shared" si="2"/>
        <v>12</v>
      </c>
      <c r="AI11" s="25">
        <f t="shared" si="3"/>
        <v>12</v>
      </c>
      <c r="AJ11" s="35" t="str">
        <f t="shared" si="4"/>
        <v>C</v>
      </c>
      <c r="AK11" s="24"/>
      <c r="AL11" s="353" t="s">
        <v>111</v>
      </c>
      <c r="AM11" s="346"/>
      <c r="AN11" s="347"/>
      <c r="AO11" s="230"/>
      <c r="AP11" s="230"/>
      <c r="AQ11" s="230"/>
      <c r="AR11" s="24"/>
      <c r="AS11" s="221" t="str">
        <f>Résultats!B22</f>
        <v>2.1</v>
      </c>
      <c r="AT11" s="222" t="str">
        <f>Résultats!C22</f>
        <v>A</v>
      </c>
      <c r="AU11" s="25">
        <f>'P01'!$G21</f>
        <v>0</v>
      </c>
      <c r="AV11" s="25">
        <f>'P02'!$G21</f>
        <v>0</v>
      </c>
      <c r="AW11" s="25">
        <f>'P03'!$G21</f>
        <v>0</v>
      </c>
      <c r="AX11" s="25">
        <f>'P04'!$G21</f>
        <v>0</v>
      </c>
      <c r="AY11" s="25">
        <f>'P05'!$G21</f>
        <v>0</v>
      </c>
      <c r="AZ11" s="25">
        <f>'P06'!$G21</f>
        <v>0</v>
      </c>
      <c r="BA11" s="25">
        <f>'P07'!$G21</f>
        <v>0</v>
      </c>
      <c r="BB11" s="25">
        <f>'P08'!$G21</f>
        <v>0</v>
      </c>
      <c r="BC11" s="25">
        <f>'P09'!$G21</f>
        <v>0</v>
      </c>
      <c r="BD11" s="25">
        <f>'P10'!$G21</f>
        <v>0</v>
      </c>
      <c r="BE11" s="25">
        <f>'P11'!$G21</f>
        <v>0</v>
      </c>
      <c r="BF11" s="25">
        <f>'P12'!$G21</f>
        <v>0</v>
      </c>
      <c r="BG11" s="25">
        <f>'P13'!$G21</f>
        <v>0</v>
      </c>
      <c r="BH11" s="25">
        <f>'P14'!$G21</f>
        <v>0</v>
      </c>
      <c r="BI11" s="25">
        <f>'P15'!$G21</f>
        <v>0</v>
      </c>
      <c r="BJ11" s="25">
        <f>'P16'!$G21</f>
        <v>0</v>
      </c>
      <c r="BK11" s="25">
        <f>'P17'!$G21</f>
        <v>0</v>
      </c>
      <c r="BL11" s="25">
        <f>'P18'!$G21</f>
        <v>0</v>
      </c>
      <c r="BM11" s="25">
        <f>'P19'!$G21</f>
        <v>0</v>
      </c>
      <c r="BN11" s="25">
        <f>'P20'!$G21</f>
        <v>0</v>
      </c>
      <c r="BO11" s="25"/>
      <c r="BP11" s="25">
        <f>'P22'!$G21</f>
        <v>0</v>
      </c>
      <c r="BQ11" s="25">
        <f>'P23'!$G21</f>
        <v>0</v>
      </c>
      <c r="BR11" s="25">
        <f>'P24'!$G21</f>
        <v>0</v>
      </c>
      <c r="BS11" s="25">
        <f>'P25'!$G21</f>
        <v>0</v>
      </c>
      <c r="BT11" s="223">
        <f>'P26'!$G21</f>
        <v>0</v>
      </c>
      <c r="BU11" s="25">
        <f t="shared" si="5"/>
        <v>0</v>
      </c>
      <c r="BV11" s="224" t="str">
        <f t="shared" si="6"/>
        <v>-</v>
      </c>
    </row>
    <row r="12" spans="1:74" ht="14.4" x14ac:dyDescent="0.3">
      <c r="A12" s="225" t="s">
        <v>86</v>
      </c>
      <c r="B12" s="218" t="str">
        <f>Résultats!B23</f>
        <v>2.2</v>
      </c>
      <c r="C12" s="219" t="str">
        <f>Résultats!C23</f>
        <v>A</v>
      </c>
      <c r="D12" s="25">
        <f>Résultats!E23</f>
        <v>0</v>
      </c>
      <c r="E12" s="24"/>
      <c r="F12" s="57" t="str">
        <f>'P01'!F22</f>
        <v>c</v>
      </c>
      <c r="G12" s="131" t="str">
        <f>'P02'!F22</f>
        <v>na</v>
      </c>
      <c r="H12" s="131" t="str">
        <f>'P03'!F22</f>
        <v>na</v>
      </c>
      <c r="I12" s="131" t="str">
        <f>'P04'!F22</f>
        <v>na</v>
      </c>
      <c r="J12" s="131" t="str">
        <f>'P05'!F22</f>
        <v>na</v>
      </c>
      <c r="K12" s="131" t="str">
        <f>'P06'!F22</f>
        <v>na</v>
      </c>
      <c r="L12" s="131" t="str">
        <f>'P07'!F22</f>
        <v>na</v>
      </c>
      <c r="M12" s="131" t="str">
        <f>'P08'!F22</f>
        <v>na</v>
      </c>
      <c r="N12" s="131" t="str">
        <f>'P09'!F22</f>
        <v>na</v>
      </c>
      <c r="O12" s="131" t="str">
        <f>'P10'!F22</f>
        <v>c</v>
      </c>
      <c r="P12" s="131" t="str">
        <f>'P11'!F22</f>
        <v>na</v>
      </c>
      <c r="Q12" s="131" t="str">
        <f>'P12'!F22</f>
        <v>na</v>
      </c>
      <c r="R12" s="131" t="str">
        <f>'P13'!F22</f>
        <v>na</v>
      </c>
      <c r="S12" s="131" t="str">
        <f>'P14'!F22</f>
        <v>na</v>
      </c>
      <c r="T12" s="131" t="str">
        <f>'P15'!F22</f>
        <v>nt</v>
      </c>
      <c r="U12" s="131" t="str">
        <f>'P16'!F22</f>
        <v>nt</v>
      </c>
      <c r="V12" s="131" t="str">
        <f>'P17'!F22</f>
        <v>nt</v>
      </c>
      <c r="W12" s="131" t="str">
        <f>'P18'!F22</f>
        <v>nt</v>
      </c>
      <c r="X12" s="131" t="str">
        <f>'P19'!F22</f>
        <v>nt</v>
      </c>
      <c r="Y12" s="131" t="str">
        <f>'P20'!F22</f>
        <v>nt</v>
      </c>
      <c r="Z12" s="131" t="str">
        <f>'P21'!F22</f>
        <v>nt</v>
      </c>
      <c r="AA12" s="131" t="str">
        <f>'P22'!F22</f>
        <v>nt</v>
      </c>
      <c r="AB12" s="131" t="str">
        <f>'P23'!F22</f>
        <v>nt</v>
      </c>
      <c r="AC12" s="131" t="str">
        <f>'P24'!F22</f>
        <v>nt</v>
      </c>
      <c r="AD12" s="131" t="str">
        <f>'P25'!F22</f>
        <v>nt</v>
      </c>
      <c r="AE12" s="220" t="str">
        <f>'P26'!F22</f>
        <v>nt</v>
      </c>
      <c r="AF12" s="25">
        <f t="shared" si="0"/>
        <v>2</v>
      </c>
      <c r="AG12" s="25">
        <f t="shared" si="1"/>
        <v>0</v>
      </c>
      <c r="AH12" s="25">
        <f t="shared" si="2"/>
        <v>12</v>
      </c>
      <c r="AI12" s="25">
        <f t="shared" si="3"/>
        <v>12</v>
      </c>
      <c r="AJ12" s="35" t="str">
        <f t="shared" si="4"/>
        <v>C</v>
      </c>
      <c r="AK12" s="24"/>
      <c r="AL12" s="231"/>
      <c r="AM12" s="227" t="s">
        <v>452</v>
      </c>
      <c r="AN12" s="227" t="s">
        <v>453</v>
      </c>
      <c r="AO12" s="230"/>
      <c r="AP12" s="230"/>
      <c r="AQ12" s="230"/>
      <c r="AR12" s="24"/>
      <c r="AS12" s="221" t="str">
        <f>Résultats!B23</f>
        <v>2.2</v>
      </c>
      <c r="AT12" s="222" t="str">
        <f>Résultats!C23</f>
        <v>A</v>
      </c>
      <c r="AU12" s="25">
        <f>'P01'!$G22</f>
        <v>0</v>
      </c>
      <c r="AV12" s="25">
        <f>'P02'!$G22</f>
        <v>0</v>
      </c>
      <c r="AW12" s="25">
        <f>'P03'!$G22</f>
        <v>0</v>
      </c>
      <c r="AX12" s="25">
        <f>'P04'!$G22</f>
        <v>0</v>
      </c>
      <c r="AY12" s="25">
        <f>'P05'!$G22</f>
        <v>0</v>
      </c>
      <c r="AZ12" s="25">
        <f>'P06'!$G22</f>
        <v>0</v>
      </c>
      <c r="BA12" s="25">
        <f>'P07'!$G22</f>
        <v>0</v>
      </c>
      <c r="BB12" s="25">
        <f>'P08'!$G22</f>
        <v>0</v>
      </c>
      <c r="BC12" s="25">
        <f>'P09'!$G22</f>
        <v>0</v>
      </c>
      <c r="BD12" s="25">
        <f>'P10'!$G22</f>
        <v>0</v>
      </c>
      <c r="BE12" s="25">
        <f>'P11'!$G22</f>
        <v>0</v>
      </c>
      <c r="BF12" s="25">
        <f>'P12'!$G22</f>
        <v>0</v>
      </c>
      <c r="BG12" s="25">
        <f>'P13'!$G22</f>
        <v>0</v>
      </c>
      <c r="BH12" s="25">
        <f>'P14'!$G22</f>
        <v>0</v>
      </c>
      <c r="BI12" s="25">
        <f>'P15'!$G22</f>
        <v>0</v>
      </c>
      <c r="BJ12" s="25">
        <f>'P16'!$G22</f>
        <v>0</v>
      </c>
      <c r="BK12" s="25">
        <f>'P17'!$G22</f>
        <v>0</v>
      </c>
      <c r="BL12" s="25">
        <f>'P18'!$G22</f>
        <v>0</v>
      </c>
      <c r="BM12" s="25">
        <f>'P19'!$G22</f>
        <v>0</v>
      </c>
      <c r="BN12" s="25">
        <f>'P20'!$G22</f>
        <v>0</v>
      </c>
      <c r="BO12" s="25"/>
      <c r="BP12" s="25">
        <f>'P22'!$G22</f>
        <v>0</v>
      </c>
      <c r="BQ12" s="25">
        <f>'P23'!$G22</f>
        <v>0</v>
      </c>
      <c r="BR12" s="25">
        <f>'P24'!$G22</f>
        <v>0</v>
      </c>
      <c r="BS12" s="25">
        <f>'P25'!$G22</f>
        <v>0</v>
      </c>
      <c r="BT12" s="223">
        <f>'P26'!$G22</f>
        <v>0</v>
      </c>
      <c r="BU12" s="25">
        <f t="shared" si="5"/>
        <v>0</v>
      </c>
      <c r="BV12" s="224" t="str">
        <f t="shared" si="6"/>
        <v>-</v>
      </c>
    </row>
    <row r="13" spans="1:74" ht="14.4" x14ac:dyDescent="0.3">
      <c r="A13" s="217" t="s">
        <v>87</v>
      </c>
      <c r="B13" s="218" t="str">
        <f>Résultats!B24</f>
        <v>3.1</v>
      </c>
      <c r="C13" s="219" t="str">
        <f>Résultats!C24</f>
        <v>A</v>
      </c>
      <c r="D13" s="25" t="str">
        <f>Résultats!E24</f>
        <v>x</v>
      </c>
      <c r="E13" s="24"/>
      <c r="F13" s="57" t="str">
        <f>'P01'!F23</f>
        <v>c</v>
      </c>
      <c r="G13" s="131" t="str">
        <f>'P02'!F23</f>
        <v>c</v>
      </c>
      <c r="H13" s="131" t="str">
        <f>'P03'!F23</f>
        <v>c</v>
      </c>
      <c r="I13" s="131" t="str">
        <f>'P04'!F23</f>
        <v>c</v>
      </c>
      <c r="J13" s="131" t="str">
        <f>'P05'!F23</f>
        <v>c</v>
      </c>
      <c r="K13" s="131" t="str">
        <f>'P06'!F23</f>
        <v>c</v>
      </c>
      <c r="L13" s="131" t="str">
        <f>'P07'!F23</f>
        <v>c</v>
      </c>
      <c r="M13" s="131" t="str">
        <f>'P08'!F23</f>
        <v>c</v>
      </c>
      <c r="N13" s="131" t="str">
        <f>'P09'!F23</f>
        <v>c</v>
      </c>
      <c r="O13" s="131" t="str">
        <f>'P10'!F23</f>
        <v>c</v>
      </c>
      <c r="P13" s="131" t="str">
        <f>'P11'!F23</f>
        <v>c</v>
      </c>
      <c r="Q13" s="131" t="str">
        <f>'P12'!F23</f>
        <v>c</v>
      </c>
      <c r="R13" s="131" t="str">
        <f>'P13'!F23</f>
        <v>c</v>
      </c>
      <c r="S13" s="131" t="str">
        <f>'P14'!F23</f>
        <v>c</v>
      </c>
      <c r="T13" s="131" t="str">
        <f>'P15'!F23</f>
        <v>nt</v>
      </c>
      <c r="U13" s="131" t="str">
        <f>'P16'!F23</f>
        <v>nt</v>
      </c>
      <c r="V13" s="131" t="str">
        <f>'P17'!F23</f>
        <v>nt</v>
      </c>
      <c r="W13" s="131" t="str">
        <f>'P18'!F23</f>
        <v>nt</v>
      </c>
      <c r="X13" s="131" t="str">
        <f>'P19'!F23</f>
        <v>nt</v>
      </c>
      <c r="Y13" s="131" t="str">
        <f>'P20'!F23</f>
        <v>nt</v>
      </c>
      <c r="Z13" s="131" t="str">
        <f>'P21'!F23</f>
        <v>nt</v>
      </c>
      <c r="AA13" s="131" t="str">
        <f>'P22'!F23</f>
        <v>nt</v>
      </c>
      <c r="AB13" s="131" t="str">
        <f>'P23'!F23</f>
        <v>nt</v>
      </c>
      <c r="AC13" s="131" t="str">
        <f>'P24'!F23</f>
        <v>nt</v>
      </c>
      <c r="AD13" s="131" t="str">
        <f>'P25'!F23</f>
        <v>nt</v>
      </c>
      <c r="AE13" s="220" t="str">
        <f>'P26'!F23</f>
        <v>nt</v>
      </c>
      <c r="AF13" s="25">
        <f t="shared" si="0"/>
        <v>14</v>
      </c>
      <c r="AG13" s="25">
        <f t="shared" si="1"/>
        <v>0</v>
      </c>
      <c r="AH13" s="25">
        <f t="shared" si="2"/>
        <v>0</v>
      </c>
      <c r="AI13" s="25">
        <f t="shared" si="3"/>
        <v>12</v>
      </c>
      <c r="AJ13" s="35" t="str">
        <f t="shared" si="4"/>
        <v>C</v>
      </c>
      <c r="AK13" s="24"/>
      <c r="AL13" s="227" t="s">
        <v>107</v>
      </c>
      <c r="AM13" s="232">
        <f t="shared" ref="AM13:AM14" si="9">IF(AQ5&gt;0,(AM5)/(AQ5),"-")</f>
        <v>1</v>
      </c>
      <c r="AN13" s="232">
        <f t="shared" ref="AN13:AN14" si="10">IF(AQ5&gt;0,(AN5)/AQ5,"-")</f>
        <v>0</v>
      </c>
      <c r="AO13" s="230"/>
      <c r="AP13" s="230"/>
      <c r="AQ13" s="230"/>
      <c r="AR13" s="24"/>
      <c r="AS13" s="221" t="str">
        <f>Résultats!B24</f>
        <v>3.1</v>
      </c>
      <c r="AT13" s="222" t="str">
        <f>Résultats!C24</f>
        <v>A</v>
      </c>
      <c r="AU13" s="25">
        <f>'P01'!$G23</f>
        <v>0</v>
      </c>
      <c r="AV13" s="25">
        <f>'P02'!$G23</f>
        <v>0</v>
      </c>
      <c r="AW13" s="25">
        <f>'P03'!$G23</f>
        <v>0</v>
      </c>
      <c r="AX13" s="25">
        <f>'P04'!$G23</f>
        <v>0</v>
      </c>
      <c r="AY13" s="25">
        <f>'P05'!$G23</f>
        <v>0</v>
      </c>
      <c r="AZ13" s="25">
        <f>'P06'!$G23</f>
        <v>0</v>
      </c>
      <c r="BA13" s="25">
        <f>'P07'!$G23</f>
        <v>0</v>
      </c>
      <c r="BB13" s="25">
        <f>'P08'!$G23</f>
        <v>0</v>
      </c>
      <c r="BC13" s="25">
        <f>'P09'!$G23</f>
        <v>0</v>
      </c>
      <c r="BD13" s="25">
        <f>'P10'!$G23</f>
        <v>0</v>
      </c>
      <c r="BE13" s="25">
        <f>'P11'!$G23</f>
        <v>0</v>
      </c>
      <c r="BF13" s="25">
        <f>'P12'!$G23</f>
        <v>0</v>
      </c>
      <c r="BG13" s="25">
        <f>'P13'!$G23</f>
        <v>0</v>
      </c>
      <c r="BH13" s="25">
        <f>'P14'!$G23</f>
        <v>0</v>
      </c>
      <c r="BI13" s="25">
        <f>'P15'!$G23</f>
        <v>0</v>
      </c>
      <c r="BJ13" s="25">
        <f>'P16'!$G23</f>
        <v>0</v>
      </c>
      <c r="BK13" s="25">
        <f>'P17'!$G23</f>
        <v>0</v>
      </c>
      <c r="BL13" s="25">
        <f>'P18'!$G23</f>
        <v>0</v>
      </c>
      <c r="BM13" s="25">
        <f>'P19'!$G23</f>
        <v>0</v>
      </c>
      <c r="BN13" s="25">
        <f>'P20'!$G23</f>
        <v>0</v>
      </c>
      <c r="BO13" s="25"/>
      <c r="BP13" s="25">
        <f>'P22'!$G23</f>
        <v>0</v>
      </c>
      <c r="BQ13" s="25">
        <f>'P23'!$G23</f>
        <v>0</v>
      </c>
      <c r="BR13" s="25">
        <f>'P24'!$G23</f>
        <v>0</v>
      </c>
      <c r="BS13" s="25">
        <f>'P25'!$G23</f>
        <v>0</v>
      </c>
      <c r="BT13" s="223">
        <f>'P26'!$G23</f>
        <v>0</v>
      </c>
      <c r="BU13" s="25">
        <f t="shared" si="5"/>
        <v>0</v>
      </c>
      <c r="BV13" s="224" t="str">
        <f t="shared" si="6"/>
        <v>-</v>
      </c>
    </row>
    <row r="14" spans="1:74" ht="14.4" x14ac:dyDescent="0.3">
      <c r="A14" s="225" t="s">
        <v>87</v>
      </c>
      <c r="B14" s="218" t="str">
        <f>Résultats!B25</f>
        <v>3.2</v>
      </c>
      <c r="C14" s="219" t="str">
        <f>Résultats!C25</f>
        <v>AA</v>
      </c>
      <c r="D14" s="25">
        <f>Résultats!E25</f>
        <v>0</v>
      </c>
      <c r="E14" s="24"/>
      <c r="F14" s="57" t="str">
        <f>'P01'!F24</f>
        <v>c</v>
      </c>
      <c r="G14" s="131" t="str">
        <f>'P02'!F24</f>
        <v>c</v>
      </c>
      <c r="H14" s="131" t="str">
        <f>'P03'!F24</f>
        <v>c</v>
      </c>
      <c r="I14" s="131" t="str">
        <f>'P04'!F24</f>
        <v>c</v>
      </c>
      <c r="J14" s="131" t="str">
        <f>'P05'!F24</f>
        <v>c</v>
      </c>
      <c r="K14" s="131" t="str">
        <f>'P06'!F24</f>
        <v>c</v>
      </c>
      <c r="L14" s="131" t="str">
        <f>'P07'!F24</f>
        <v>c</v>
      </c>
      <c r="M14" s="131" t="str">
        <f>'P08'!F24</f>
        <v>c</v>
      </c>
      <c r="N14" s="131" t="str">
        <f>'P09'!F24</f>
        <v>c</v>
      </c>
      <c r="O14" s="131" t="str">
        <f>'P10'!F24</f>
        <v>c</v>
      </c>
      <c r="P14" s="131" t="str">
        <f>'P11'!F24</f>
        <v>c</v>
      </c>
      <c r="Q14" s="131" t="str">
        <f>'P12'!F24</f>
        <v>c</v>
      </c>
      <c r="R14" s="131" t="str">
        <f>'P13'!F24</f>
        <v>c</v>
      </c>
      <c r="S14" s="131" t="str">
        <f>'P14'!F24</f>
        <v>c</v>
      </c>
      <c r="T14" s="131" t="str">
        <f>'P15'!F24</f>
        <v>nt</v>
      </c>
      <c r="U14" s="131" t="str">
        <f>'P16'!F24</f>
        <v>nt</v>
      </c>
      <c r="V14" s="131" t="str">
        <f>'P17'!F24</f>
        <v>nt</v>
      </c>
      <c r="W14" s="131" t="str">
        <f>'P18'!F24</f>
        <v>nt</v>
      </c>
      <c r="X14" s="131" t="str">
        <f>'P19'!F24</f>
        <v>nt</v>
      </c>
      <c r="Y14" s="131" t="str">
        <f>'P20'!F24</f>
        <v>nt</v>
      </c>
      <c r="Z14" s="131" t="str">
        <f>'P21'!F24</f>
        <v>nt</v>
      </c>
      <c r="AA14" s="131" t="str">
        <f>'P22'!F24</f>
        <v>nt</v>
      </c>
      <c r="AB14" s="131" t="str">
        <f>'P23'!F24</f>
        <v>nt</v>
      </c>
      <c r="AC14" s="131" t="str">
        <f>'P24'!F24</f>
        <v>nt</v>
      </c>
      <c r="AD14" s="131" t="str">
        <f>'P25'!F24</f>
        <v>nt</v>
      </c>
      <c r="AE14" s="220" t="str">
        <f>'P26'!F24</f>
        <v>nt</v>
      </c>
      <c r="AF14" s="25">
        <f t="shared" si="0"/>
        <v>14</v>
      </c>
      <c r="AG14" s="25">
        <f t="shared" si="1"/>
        <v>0</v>
      </c>
      <c r="AH14" s="25">
        <f t="shared" si="2"/>
        <v>0</v>
      </c>
      <c r="AI14" s="25">
        <f t="shared" si="3"/>
        <v>12</v>
      </c>
      <c r="AJ14" s="35" t="str">
        <f t="shared" si="4"/>
        <v>C</v>
      </c>
      <c r="AK14" s="24"/>
      <c r="AL14" s="227" t="s">
        <v>114</v>
      </c>
      <c r="AM14" s="232">
        <f t="shared" si="9"/>
        <v>1</v>
      </c>
      <c r="AN14" s="232">
        <f t="shared" si="10"/>
        <v>0</v>
      </c>
      <c r="AO14" s="230"/>
      <c r="AP14" s="230"/>
      <c r="AQ14" s="230"/>
      <c r="AR14" s="24"/>
      <c r="AS14" s="221" t="str">
        <f>Résultats!B25</f>
        <v>3.2</v>
      </c>
      <c r="AT14" s="222" t="str">
        <f>Résultats!C25</f>
        <v>AA</v>
      </c>
      <c r="AU14" s="25">
        <f>'P01'!$G24</f>
        <v>0</v>
      </c>
      <c r="AV14" s="25">
        <f>'P02'!$G24</f>
        <v>0</v>
      </c>
      <c r="AW14" s="25">
        <f>'P03'!$G24</f>
        <v>0</v>
      </c>
      <c r="AX14" s="25">
        <f>'P04'!$G24</f>
        <v>0</v>
      </c>
      <c r="AY14" s="25">
        <f>'P05'!$G24</f>
        <v>0</v>
      </c>
      <c r="AZ14" s="25">
        <f>'P06'!$G24</f>
        <v>0</v>
      </c>
      <c r="BA14" s="25">
        <f>'P07'!$G24</f>
        <v>0</v>
      </c>
      <c r="BB14" s="25">
        <f>'P08'!$G24</f>
        <v>0</v>
      </c>
      <c r="BC14" s="25">
        <f>'P09'!$G24</f>
        <v>0</v>
      </c>
      <c r="BD14" s="25">
        <f>'P10'!$G24</f>
        <v>0</v>
      </c>
      <c r="BE14" s="25">
        <f>'P11'!$G24</f>
        <v>0</v>
      </c>
      <c r="BF14" s="25">
        <f>'P12'!$G24</f>
        <v>0</v>
      </c>
      <c r="BG14" s="25">
        <f>'P13'!$G24</f>
        <v>0</v>
      </c>
      <c r="BH14" s="25">
        <f>'P14'!$G24</f>
        <v>0</v>
      </c>
      <c r="BI14" s="25">
        <f>'P15'!$G24</f>
        <v>0</v>
      </c>
      <c r="BJ14" s="25">
        <f>'P16'!$G24</f>
        <v>0</v>
      </c>
      <c r="BK14" s="25">
        <f>'P17'!$G24</f>
        <v>0</v>
      </c>
      <c r="BL14" s="25">
        <f>'P18'!$G24</f>
        <v>0</v>
      </c>
      <c r="BM14" s="25">
        <f>'P19'!$G24</f>
        <v>0</v>
      </c>
      <c r="BN14" s="25">
        <f>'P20'!$G24</f>
        <v>0</v>
      </c>
      <c r="BO14" s="25"/>
      <c r="BP14" s="25">
        <f>'P22'!$G24</f>
        <v>0</v>
      </c>
      <c r="BQ14" s="25">
        <f>'P23'!$G24</f>
        <v>0</v>
      </c>
      <c r="BR14" s="25">
        <f>'P24'!$G24</f>
        <v>0</v>
      </c>
      <c r="BS14" s="25">
        <f>'P25'!$G24</f>
        <v>0</v>
      </c>
      <c r="BT14" s="223">
        <f>'P26'!$G24</f>
        <v>0</v>
      </c>
      <c r="BU14" s="25">
        <f t="shared" si="5"/>
        <v>0</v>
      </c>
      <c r="BV14" s="224" t="str">
        <f t="shared" si="6"/>
        <v>-</v>
      </c>
    </row>
    <row r="15" spans="1:74" ht="14.4" x14ac:dyDescent="0.3">
      <c r="A15" s="225" t="s">
        <v>87</v>
      </c>
      <c r="B15" s="218" t="str">
        <f>Résultats!B26</f>
        <v>3.3</v>
      </c>
      <c r="C15" s="219" t="str">
        <f>Résultats!C26</f>
        <v>AA</v>
      </c>
      <c r="D15" s="25">
        <f>Résultats!E26</f>
        <v>0</v>
      </c>
      <c r="E15" s="24"/>
      <c r="F15" s="57" t="str">
        <f>'P01'!F25</f>
        <v>c</v>
      </c>
      <c r="G15" s="131" t="str">
        <f>'P02'!F25</f>
        <v>c</v>
      </c>
      <c r="H15" s="131" t="str">
        <f>'P03'!F25</f>
        <v>c</v>
      </c>
      <c r="I15" s="131" t="str">
        <f>'P04'!F25</f>
        <v>c</v>
      </c>
      <c r="J15" s="131" t="str">
        <f>'P05'!F25</f>
        <v>c</v>
      </c>
      <c r="K15" s="131" t="str">
        <f>'P06'!F25</f>
        <v>c</v>
      </c>
      <c r="L15" s="131" t="str">
        <f>'P07'!F25</f>
        <v>c</v>
      </c>
      <c r="M15" s="131" t="str">
        <f>'P08'!F25</f>
        <v>c</v>
      </c>
      <c r="N15" s="131" t="str">
        <f>'P09'!F25</f>
        <v>c</v>
      </c>
      <c r="O15" s="131" t="str">
        <f>'P10'!F25</f>
        <v>c</v>
      </c>
      <c r="P15" s="131" t="str">
        <f>'P11'!F25</f>
        <v>c</v>
      </c>
      <c r="Q15" s="131" t="str">
        <f>'P12'!F25</f>
        <v>c</v>
      </c>
      <c r="R15" s="131" t="str">
        <f>'P13'!F25</f>
        <v>c</v>
      </c>
      <c r="S15" s="131" t="str">
        <f>'P14'!F25</f>
        <v>c</v>
      </c>
      <c r="T15" s="131" t="str">
        <f>'P15'!F25</f>
        <v>nt</v>
      </c>
      <c r="U15" s="131" t="str">
        <f>'P16'!F25</f>
        <v>nt</v>
      </c>
      <c r="V15" s="131" t="str">
        <f>'P17'!F25</f>
        <v>nt</v>
      </c>
      <c r="W15" s="131" t="str">
        <f>'P18'!F25</f>
        <v>nt</v>
      </c>
      <c r="X15" s="131" t="str">
        <f>'P19'!F25</f>
        <v>nt</v>
      </c>
      <c r="Y15" s="131" t="str">
        <f>'P20'!F25</f>
        <v>nt</v>
      </c>
      <c r="Z15" s="131" t="str">
        <f>'P21'!F25</f>
        <v>nt</v>
      </c>
      <c r="AA15" s="131" t="str">
        <f>'P22'!F25</f>
        <v>nt</v>
      </c>
      <c r="AB15" s="131" t="str">
        <f>'P23'!F25</f>
        <v>nt</v>
      </c>
      <c r="AC15" s="131" t="str">
        <f>'P24'!F25</f>
        <v>nt</v>
      </c>
      <c r="AD15" s="131" t="str">
        <f>'P25'!F25</f>
        <v>nt</v>
      </c>
      <c r="AE15" s="220" t="str">
        <f>'P26'!F25</f>
        <v>nt</v>
      </c>
      <c r="AF15" s="25">
        <f t="shared" si="0"/>
        <v>14</v>
      </c>
      <c r="AG15" s="25">
        <f t="shared" si="1"/>
        <v>0</v>
      </c>
      <c r="AH15" s="25">
        <f t="shared" si="2"/>
        <v>0</v>
      </c>
      <c r="AI15" s="25">
        <f t="shared" si="3"/>
        <v>12</v>
      </c>
      <c r="AJ15" s="35" t="str">
        <f t="shared" si="4"/>
        <v>C</v>
      </c>
      <c r="AK15" s="24"/>
      <c r="AL15" s="233"/>
      <c r="AM15" s="234"/>
      <c r="AN15" s="234"/>
      <c r="AO15" s="230"/>
      <c r="AP15" s="230"/>
      <c r="AQ15" s="230"/>
      <c r="AR15" s="24"/>
      <c r="AS15" s="221" t="str">
        <f>Résultats!B26</f>
        <v>3.3</v>
      </c>
      <c r="AT15" s="222" t="str">
        <f>Résultats!C26</f>
        <v>AA</v>
      </c>
      <c r="AU15" s="25">
        <f>'P01'!$G25</f>
        <v>0</v>
      </c>
      <c r="AV15" s="25">
        <f>'P02'!$G25</f>
        <v>0</v>
      </c>
      <c r="AW15" s="25">
        <f>'P03'!$G25</f>
        <v>0</v>
      </c>
      <c r="AX15" s="25">
        <f>'P04'!$G25</f>
        <v>0</v>
      </c>
      <c r="AY15" s="25">
        <f>'P05'!$G25</f>
        <v>0</v>
      </c>
      <c r="AZ15" s="25">
        <f>'P06'!$G25</f>
        <v>0</v>
      </c>
      <c r="BA15" s="25">
        <f>'P07'!$G25</f>
        <v>0</v>
      </c>
      <c r="BB15" s="25">
        <f>'P08'!$G25</f>
        <v>0</v>
      </c>
      <c r="BC15" s="25">
        <f>'P09'!$G25</f>
        <v>0</v>
      </c>
      <c r="BD15" s="25">
        <f>'P10'!$G25</f>
        <v>0</v>
      </c>
      <c r="BE15" s="25">
        <f>'P11'!$G25</f>
        <v>0</v>
      </c>
      <c r="BF15" s="25">
        <f>'P12'!$G25</f>
        <v>0</v>
      </c>
      <c r="BG15" s="25">
        <f>'P13'!$G25</f>
        <v>0</v>
      </c>
      <c r="BH15" s="25">
        <f>'P14'!$G25</f>
        <v>0</v>
      </c>
      <c r="BI15" s="25">
        <f>'P15'!$G25</f>
        <v>0</v>
      </c>
      <c r="BJ15" s="25">
        <f>'P16'!$G25</f>
        <v>0</v>
      </c>
      <c r="BK15" s="25">
        <f>'P17'!$G25</f>
        <v>0</v>
      </c>
      <c r="BL15" s="25">
        <f>'P18'!$G25</f>
        <v>0</v>
      </c>
      <c r="BM15" s="25">
        <f>'P19'!$G25</f>
        <v>0</v>
      </c>
      <c r="BN15" s="25">
        <f>'P20'!$G25</f>
        <v>0</v>
      </c>
      <c r="BO15" s="25"/>
      <c r="BP15" s="25">
        <f>'P22'!$G25</f>
        <v>0</v>
      </c>
      <c r="BQ15" s="25">
        <f>'P23'!$G25</f>
        <v>0</v>
      </c>
      <c r="BR15" s="25">
        <f>'P24'!$G25</f>
        <v>0</v>
      </c>
      <c r="BS15" s="25">
        <f>'P25'!$G25</f>
        <v>0</v>
      </c>
      <c r="BT15" s="223">
        <f>'P26'!$G25</f>
        <v>0</v>
      </c>
      <c r="BU15" s="25">
        <f t="shared" si="5"/>
        <v>0</v>
      </c>
      <c r="BV15" s="224" t="str">
        <f t="shared" si="6"/>
        <v>-</v>
      </c>
    </row>
    <row r="16" spans="1:74" ht="14.4" x14ac:dyDescent="0.3">
      <c r="A16" s="217" t="s">
        <v>88</v>
      </c>
      <c r="B16" s="218" t="str">
        <f>Résultats!B27</f>
        <v>4.1</v>
      </c>
      <c r="C16" s="219" t="str">
        <f>Résultats!C27</f>
        <v>A</v>
      </c>
      <c r="D16" s="25" t="str">
        <f>Résultats!E27</f>
        <v>x</v>
      </c>
      <c r="E16" s="24"/>
      <c r="F16" s="57" t="str">
        <f>'P01'!F26</f>
        <v>na</v>
      </c>
      <c r="G16" s="131" t="str">
        <f>'P02'!F26</f>
        <v>na</v>
      </c>
      <c r="H16" s="131" t="str">
        <f>'P03'!F26</f>
        <v>na</v>
      </c>
      <c r="I16" s="131" t="str">
        <f>'P04'!F26</f>
        <v>na</v>
      </c>
      <c r="J16" s="131" t="str">
        <f>'P05'!F26</f>
        <v>na</v>
      </c>
      <c r="K16" s="131" t="str">
        <f>'P06'!F26</f>
        <v>na</v>
      </c>
      <c r="L16" s="131" t="str">
        <f>'P07'!F26</f>
        <v>na</v>
      </c>
      <c r="M16" s="131" t="str">
        <f>'P08'!F26</f>
        <v>na</v>
      </c>
      <c r="N16" s="131" t="str">
        <f>'P09'!F26</f>
        <v>na</v>
      </c>
      <c r="O16" s="131" t="str">
        <f>'P10'!F26</f>
        <v>na</v>
      </c>
      <c r="P16" s="131" t="str">
        <f>'P11'!F26</f>
        <v>na</v>
      </c>
      <c r="Q16" s="131" t="str">
        <f>'P12'!F26</f>
        <v>na</v>
      </c>
      <c r="R16" s="131" t="str">
        <f>'P13'!F26</f>
        <v>na</v>
      </c>
      <c r="S16" s="131" t="str">
        <f>'P14'!F26</f>
        <v>na</v>
      </c>
      <c r="T16" s="131" t="str">
        <f>'P15'!F26</f>
        <v>nt</v>
      </c>
      <c r="U16" s="131" t="str">
        <f>'P16'!F26</f>
        <v>nt</v>
      </c>
      <c r="V16" s="131" t="str">
        <f>'P17'!F26</f>
        <v>nt</v>
      </c>
      <c r="W16" s="131" t="str">
        <f>'P18'!F26</f>
        <v>nt</v>
      </c>
      <c r="X16" s="131" t="str">
        <f>'P19'!F26</f>
        <v>nt</v>
      </c>
      <c r="Y16" s="131" t="str">
        <f>'P20'!F26</f>
        <v>nt</v>
      </c>
      <c r="Z16" s="131" t="str">
        <f>'P21'!F26</f>
        <v>nt</v>
      </c>
      <c r="AA16" s="131" t="str">
        <f>'P22'!F26</f>
        <v>nt</v>
      </c>
      <c r="AB16" s="131" t="str">
        <f>'P23'!F26</f>
        <v>nt</v>
      </c>
      <c r="AC16" s="131" t="str">
        <f>'P24'!F26</f>
        <v>nt</v>
      </c>
      <c r="AD16" s="131" t="str">
        <f>'P25'!F26</f>
        <v>nt</v>
      </c>
      <c r="AE16" s="220" t="str">
        <f>'P26'!F26</f>
        <v>nt</v>
      </c>
      <c r="AF16" s="25">
        <f t="shared" si="0"/>
        <v>0</v>
      </c>
      <c r="AG16" s="25">
        <f t="shared" si="1"/>
        <v>0</v>
      </c>
      <c r="AH16" s="25">
        <f t="shared" si="2"/>
        <v>14</v>
      </c>
      <c r="AI16" s="25">
        <f t="shared" si="3"/>
        <v>12</v>
      </c>
      <c r="AJ16" s="35" t="str">
        <f t="shared" si="4"/>
        <v>NA</v>
      </c>
      <c r="AK16" s="24"/>
      <c r="AL16" s="230"/>
      <c r="AM16" s="230"/>
      <c r="AN16" s="230"/>
      <c r="AO16" s="230"/>
      <c r="AP16" s="230"/>
      <c r="AQ16" s="230"/>
      <c r="AR16" s="24"/>
      <c r="AS16" s="221" t="str">
        <f>Résultats!B27</f>
        <v>4.1</v>
      </c>
      <c r="AT16" s="222" t="str">
        <f>Résultats!C27</f>
        <v>A</v>
      </c>
      <c r="AU16" s="25">
        <f>'P01'!$G26</f>
        <v>0</v>
      </c>
      <c r="AV16" s="25">
        <f>'P02'!$G26</f>
        <v>0</v>
      </c>
      <c r="AW16" s="25">
        <f>'P03'!$G26</f>
        <v>0</v>
      </c>
      <c r="AX16" s="25">
        <f>'P04'!$G26</f>
        <v>0</v>
      </c>
      <c r="AY16" s="25">
        <f>'P05'!$G26</f>
        <v>0</v>
      </c>
      <c r="AZ16" s="25">
        <f>'P06'!$G26</f>
        <v>0</v>
      </c>
      <c r="BA16" s="25">
        <f>'P07'!$G26</f>
        <v>0</v>
      </c>
      <c r="BB16" s="25">
        <f>'P08'!$G26</f>
        <v>0</v>
      </c>
      <c r="BC16" s="25">
        <f>'P09'!$G26</f>
        <v>0</v>
      </c>
      <c r="BD16" s="25">
        <f>'P10'!$G26</f>
        <v>0</v>
      </c>
      <c r="BE16" s="25">
        <f>'P11'!$G26</f>
        <v>0</v>
      </c>
      <c r="BF16" s="25">
        <f>'P12'!$G26</f>
        <v>0</v>
      </c>
      <c r="BG16" s="25">
        <f>'P13'!$G26</f>
        <v>0</v>
      </c>
      <c r="BH16" s="25">
        <f>'P14'!$G26</f>
        <v>0</v>
      </c>
      <c r="BI16" s="25">
        <f>'P15'!$G26</f>
        <v>0</v>
      </c>
      <c r="BJ16" s="25">
        <f>'P16'!$G26</f>
        <v>0</v>
      </c>
      <c r="BK16" s="25">
        <f>'P17'!$G26</f>
        <v>0</v>
      </c>
      <c r="BL16" s="25">
        <f>'P18'!$G26</f>
        <v>0</v>
      </c>
      <c r="BM16" s="25">
        <f>'P19'!$G26</f>
        <v>0</v>
      </c>
      <c r="BN16" s="25">
        <f>'P20'!$G26</f>
        <v>0</v>
      </c>
      <c r="BO16" s="25"/>
      <c r="BP16" s="25">
        <f>'P22'!$G26</f>
        <v>0</v>
      </c>
      <c r="BQ16" s="25">
        <f>'P23'!$G26</f>
        <v>0</v>
      </c>
      <c r="BR16" s="25">
        <f>'P24'!$G26</f>
        <v>0</v>
      </c>
      <c r="BS16" s="25">
        <f>'P25'!$G26</f>
        <v>0</v>
      </c>
      <c r="BT16" s="223">
        <f>'P26'!$G26</f>
        <v>0</v>
      </c>
      <c r="BU16" s="25">
        <f t="shared" si="5"/>
        <v>0</v>
      </c>
      <c r="BV16" s="224" t="str">
        <f t="shared" si="6"/>
        <v>-</v>
      </c>
    </row>
    <row r="17" spans="1:74" ht="14.4" x14ac:dyDescent="0.3">
      <c r="A17" s="225" t="s">
        <v>88</v>
      </c>
      <c r="B17" s="218" t="str">
        <f>Résultats!B28</f>
        <v>4.2</v>
      </c>
      <c r="C17" s="219" t="str">
        <f>Résultats!C28</f>
        <v>A</v>
      </c>
      <c r="D17" s="25">
        <f>Résultats!E28</f>
        <v>0</v>
      </c>
      <c r="E17" s="24"/>
      <c r="F17" s="57" t="str">
        <f>'P01'!F27</f>
        <v>na</v>
      </c>
      <c r="G17" s="131" t="str">
        <f>'P02'!F27</f>
        <v>na</v>
      </c>
      <c r="H17" s="131" t="str">
        <f>'P03'!F27</f>
        <v>na</v>
      </c>
      <c r="I17" s="131" t="str">
        <f>'P04'!F27</f>
        <v>na</v>
      </c>
      <c r="J17" s="131" t="str">
        <f>'P05'!F27</f>
        <v>na</v>
      </c>
      <c r="K17" s="131" t="str">
        <f>'P06'!F27</f>
        <v>na</v>
      </c>
      <c r="L17" s="131" t="str">
        <f>'P07'!F27</f>
        <v>na</v>
      </c>
      <c r="M17" s="131" t="str">
        <f>'P08'!F27</f>
        <v>na</v>
      </c>
      <c r="N17" s="131" t="str">
        <f>'P09'!F27</f>
        <v>na</v>
      </c>
      <c r="O17" s="131" t="str">
        <f>'P10'!F27</f>
        <v>na</v>
      </c>
      <c r="P17" s="131" t="str">
        <f>'P11'!F27</f>
        <v>na</v>
      </c>
      <c r="Q17" s="131" t="str">
        <f>'P12'!F27</f>
        <v>na</v>
      </c>
      <c r="R17" s="131" t="str">
        <f>'P13'!F27</f>
        <v>na</v>
      </c>
      <c r="S17" s="131" t="str">
        <f>'P14'!F27</f>
        <v>na</v>
      </c>
      <c r="T17" s="131" t="str">
        <f>'P15'!F27</f>
        <v>nt</v>
      </c>
      <c r="U17" s="131" t="str">
        <f>'P16'!F27</f>
        <v>nt</v>
      </c>
      <c r="V17" s="131" t="str">
        <f>'P17'!F27</f>
        <v>nt</v>
      </c>
      <c r="W17" s="131" t="str">
        <f>'P18'!F27</f>
        <v>nt</v>
      </c>
      <c r="X17" s="131" t="str">
        <f>'P19'!F27</f>
        <v>nt</v>
      </c>
      <c r="Y17" s="131" t="str">
        <f>'P20'!F27</f>
        <v>nt</v>
      </c>
      <c r="Z17" s="131" t="str">
        <f>'P21'!F27</f>
        <v>nt</v>
      </c>
      <c r="AA17" s="131" t="str">
        <f>'P22'!F27</f>
        <v>nt</v>
      </c>
      <c r="AB17" s="131" t="str">
        <f>'P23'!F27</f>
        <v>nt</v>
      </c>
      <c r="AC17" s="131" t="str">
        <f>'P24'!F27</f>
        <v>nt</v>
      </c>
      <c r="AD17" s="131" t="str">
        <f>'P25'!F27</f>
        <v>nt</v>
      </c>
      <c r="AE17" s="220" t="str">
        <f>'P26'!F27</f>
        <v>nt</v>
      </c>
      <c r="AF17" s="25">
        <f t="shared" si="0"/>
        <v>0</v>
      </c>
      <c r="AG17" s="25">
        <f t="shared" si="1"/>
        <v>0</v>
      </c>
      <c r="AH17" s="25">
        <f t="shared" si="2"/>
        <v>14</v>
      </c>
      <c r="AI17" s="25">
        <f t="shared" si="3"/>
        <v>12</v>
      </c>
      <c r="AJ17" s="35" t="str">
        <f t="shared" si="4"/>
        <v>NA</v>
      </c>
      <c r="AK17" s="24"/>
      <c r="AL17" s="230"/>
      <c r="AM17" s="230"/>
      <c r="AN17" s="230"/>
      <c r="AO17" s="230"/>
      <c r="AP17" s="230"/>
      <c r="AQ17" s="230"/>
      <c r="AR17" s="24"/>
      <c r="AS17" s="221" t="str">
        <f>Résultats!B28</f>
        <v>4.2</v>
      </c>
      <c r="AT17" s="222" t="str">
        <f>Résultats!C28</f>
        <v>A</v>
      </c>
      <c r="AU17" s="25">
        <f>'P01'!$G27</f>
        <v>0</v>
      </c>
      <c r="AV17" s="25">
        <f>'P02'!$G27</f>
        <v>0</v>
      </c>
      <c r="AW17" s="25">
        <f>'P03'!$G27</f>
        <v>0</v>
      </c>
      <c r="AX17" s="25">
        <f>'P04'!$G27</f>
        <v>0</v>
      </c>
      <c r="AY17" s="25">
        <f>'P05'!$G27</f>
        <v>0</v>
      </c>
      <c r="AZ17" s="25">
        <f>'P06'!$G27</f>
        <v>0</v>
      </c>
      <c r="BA17" s="25">
        <f>'P07'!$G27</f>
        <v>0</v>
      </c>
      <c r="BB17" s="25">
        <f>'P08'!$G27</f>
        <v>0</v>
      </c>
      <c r="BC17" s="25">
        <f>'P09'!$G27</f>
        <v>0</v>
      </c>
      <c r="BD17" s="25">
        <f>'P10'!$G27</f>
        <v>0</v>
      </c>
      <c r="BE17" s="25">
        <f>'P11'!$G27</f>
        <v>0</v>
      </c>
      <c r="BF17" s="25">
        <f>'P12'!$G27</f>
        <v>0</v>
      </c>
      <c r="BG17" s="25">
        <f>'P13'!$G27</f>
        <v>0</v>
      </c>
      <c r="BH17" s="25">
        <f>'P14'!$G27</f>
        <v>0</v>
      </c>
      <c r="BI17" s="25">
        <f>'P15'!$G27</f>
        <v>0</v>
      </c>
      <c r="BJ17" s="25">
        <f>'P16'!$G27</f>
        <v>0</v>
      </c>
      <c r="BK17" s="25">
        <f>'P17'!$G27</f>
        <v>0</v>
      </c>
      <c r="BL17" s="25">
        <f>'P18'!$G27</f>
        <v>0</v>
      </c>
      <c r="BM17" s="25">
        <f>'P19'!$G27</f>
        <v>0</v>
      </c>
      <c r="BN17" s="25">
        <f>'P20'!$G27</f>
        <v>0</v>
      </c>
      <c r="BO17" s="25"/>
      <c r="BP17" s="25">
        <f>'P22'!$G27</f>
        <v>0</v>
      </c>
      <c r="BQ17" s="25">
        <f>'P23'!$G27</f>
        <v>0</v>
      </c>
      <c r="BR17" s="25">
        <f>'P24'!$G27</f>
        <v>0</v>
      </c>
      <c r="BS17" s="25">
        <f>'P25'!$G27</f>
        <v>0</v>
      </c>
      <c r="BT17" s="223">
        <f>'P26'!$G27</f>
        <v>0</v>
      </c>
      <c r="BU17" s="25">
        <f t="shared" si="5"/>
        <v>0</v>
      </c>
      <c r="BV17" s="224" t="str">
        <f t="shared" si="6"/>
        <v>-</v>
      </c>
    </row>
    <row r="18" spans="1:74" ht="14.4" x14ac:dyDescent="0.3">
      <c r="A18" s="225" t="s">
        <v>88</v>
      </c>
      <c r="B18" s="218" t="str">
        <f>Résultats!B29</f>
        <v>4.3</v>
      </c>
      <c r="C18" s="219" t="str">
        <f>Résultats!C29</f>
        <v>A</v>
      </c>
      <c r="D18" s="25">
        <f>Résultats!E29</f>
        <v>0</v>
      </c>
      <c r="E18" s="24"/>
      <c r="F18" s="57" t="str">
        <f>'P01'!F28</f>
        <v>na</v>
      </c>
      <c r="G18" s="131" t="str">
        <f>'P02'!F28</f>
        <v>na</v>
      </c>
      <c r="H18" s="131" t="str">
        <f>'P03'!F28</f>
        <v>na</v>
      </c>
      <c r="I18" s="131" t="str">
        <f>'P04'!F28</f>
        <v>na</v>
      </c>
      <c r="J18" s="131" t="str">
        <f>'P05'!F28</f>
        <v>na</v>
      </c>
      <c r="K18" s="131" t="str">
        <f>'P06'!F28</f>
        <v>na</v>
      </c>
      <c r="L18" s="131" t="str">
        <f>'P07'!F28</f>
        <v>na</v>
      </c>
      <c r="M18" s="131" t="str">
        <f>'P08'!F28</f>
        <v>na</v>
      </c>
      <c r="N18" s="131" t="str">
        <f>'P09'!F28</f>
        <v>na</v>
      </c>
      <c r="O18" s="131" t="str">
        <f>'P10'!F28</f>
        <v>na</v>
      </c>
      <c r="P18" s="131" t="str">
        <f>'P11'!F28</f>
        <v>na</v>
      </c>
      <c r="Q18" s="131" t="str">
        <f>'P12'!F28</f>
        <v>na</v>
      </c>
      <c r="R18" s="131" t="str">
        <f>'P13'!F28</f>
        <v>na</v>
      </c>
      <c r="S18" s="131" t="str">
        <f>'P14'!F28</f>
        <v>na</v>
      </c>
      <c r="T18" s="131" t="str">
        <f>'P15'!F28</f>
        <v>nt</v>
      </c>
      <c r="U18" s="131" t="str">
        <f>'P16'!F28</f>
        <v>nt</v>
      </c>
      <c r="V18" s="131" t="str">
        <f>'P17'!F28</f>
        <v>nt</v>
      </c>
      <c r="W18" s="131" t="str">
        <f>'P18'!F28</f>
        <v>nt</v>
      </c>
      <c r="X18" s="131" t="str">
        <f>'P19'!F28</f>
        <v>nt</v>
      </c>
      <c r="Y18" s="131" t="str">
        <f>'P20'!F28</f>
        <v>nt</v>
      </c>
      <c r="Z18" s="131" t="str">
        <f>'P21'!F28</f>
        <v>nt</v>
      </c>
      <c r="AA18" s="131" t="str">
        <f>'P22'!F28</f>
        <v>nt</v>
      </c>
      <c r="AB18" s="131" t="str">
        <f>'P23'!F28</f>
        <v>nt</v>
      </c>
      <c r="AC18" s="131" t="str">
        <f>'P24'!F28</f>
        <v>nt</v>
      </c>
      <c r="AD18" s="131" t="str">
        <f>'P25'!F28</f>
        <v>nt</v>
      </c>
      <c r="AE18" s="220" t="str">
        <f>'P26'!F28</f>
        <v>nt</v>
      </c>
      <c r="AF18" s="25">
        <f t="shared" si="0"/>
        <v>0</v>
      </c>
      <c r="AG18" s="25">
        <f t="shared" si="1"/>
        <v>0</v>
      </c>
      <c r="AH18" s="25">
        <f t="shared" si="2"/>
        <v>14</v>
      </c>
      <c r="AI18" s="25">
        <f t="shared" si="3"/>
        <v>12</v>
      </c>
      <c r="AJ18" s="35" t="str">
        <f t="shared" si="4"/>
        <v>NA</v>
      </c>
      <c r="AK18" s="24"/>
      <c r="AL18" s="353" t="s">
        <v>160</v>
      </c>
      <c r="AM18" s="346"/>
      <c r="AN18" s="347"/>
      <c r="AO18" s="230"/>
      <c r="AP18" s="230"/>
      <c r="AQ18" s="230"/>
      <c r="AR18" s="24"/>
      <c r="AS18" s="221" t="str">
        <f>Résultats!B29</f>
        <v>4.3</v>
      </c>
      <c r="AT18" s="222" t="str">
        <f>Résultats!C29</f>
        <v>A</v>
      </c>
      <c r="AU18" s="25">
        <f>'P01'!$G28</f>
        <v>0</v>
      </c>
      <c r="AV18" s="25">
        <f>'P02'!$G28</f>
        <v>0</v>
      </c>
      <c r="AW18" s="25">
        <f>'P03'!$G28</f>
        <v>0</v>
      </c>
      <c r="AX18" s="25">
        <f>'P04'!$G28</f>
        <v>0</v>
      </c>
      <c r="AY18" s="25">
        <f>'P05'!$G28</f>
        <v>0</v>
      </c>
      <c r="AZ18" s="25">
        <f>'P06'!$G28</f>
        <v>0</v>
      </c>
      <c r="BA18" s="25">
        <f>'P07'!$G28</f>
        <v>0</v>
      </c>
      <c r="BB18" s="25">
        <f>'P08'!$G28</f>
        <v>0</v>
      </c>
      <c r="BC18" s="25">
        <f>'P09'!$G28</f>
        <v>0</v>
      </c>
      <c r="BD18" s="25">
        <f>'P10'!$G28</f>
        <v>0</v>
      </c>
      <c r="BE18" s="25">
        <f>'P11'!$G28</f>
        <v>0</v>
      </c>
      <c r="BF18" s="25">
        <f>'P12'!$G28</f>
        <v>0</v>
      </c>
      <c r="BG18" s="25">
        <f>'P13'!$G28</f>
        <v>0</v>
      </c>
      <c r="BH18" s="25">
        <f>'P14'!$G28</f>
        <v>0</v>
      </c>
      <c r="BI18" s="25">
        <f>'P15'!$G28</f>
        <v>0</v>
      </c>
      <c r="BJ18" s="25">
        <f>'P16'!$G28</f>
        <v>0</v>
      </c>
      <c r="BK18" s="25">
        <f>'P17'!$G28</f>
        <v>0</v>
      </c>
      <c r="BL18" s="25">
        <f>'P18'!$G28</f>
        <v>0</v>
      </c>
      <c r="BM18" s="25">
        <f>'P19'!$G28</f>
        <v>0</v>
      </c>
      <c r="BN18" s="25">
        <f>'P20'!$G28</f>
        <v>0</v>
      </c>
      <c r="BO18" s="25"/>
      <c r="BP18" s="25">
        <f>'P22'!$G28</f>
        <v>0</v>
      </c>
      <c r="BQ18" s="25">
        <f>'P23'!$G28</f>
        <v>0</v>
      </c>
      <c r="BR18" s="25">
        <f>'P24'!$G28</f>
        <v>0</v>
      </c>
      <c r="BS18" s="25">
        <f>'P25'!$G28</f>
        <v>0</v>
      </c>
      <c r="BT18" s="223">
        <f>'P26'!$G28</f>
        <v>0</v>
      </c>
      <c r="BU18" s="25">
        <f t="shared" si="5"/>
        <v>0</v>
      </c>
      <c r="BV18" s="224" t="str">
        <f t="shared" si="6"/>
        <v>-</v>
      </c>
    </row>
    <row r="19" spans="1:74" ht="14.4" x14ac:dyDescent="0.3">
      <c r="A19" s="225" t="s">
        <v>88</v>
      </c>
      <c r="B19" s="218" t="str">
        <f>Résultats!B30</f>
        <v>4.4</v>
      </c>
      <c r="C19" s="219" t="str">
        <f>Résultats!C30</f>
        <v>A</v>
      </c>
      <c r="D19" s="25">
        <f>Résultats!E30</f>
        <v>0</v>
      </c>
      <c r="E19" s="24"/>
      <c r="F19" s="57" t="str">
        <f>'P01'!F29</f>
        <v>na</v>
      </c>
      <c r="G19" s="131" t="str">
        <f>'P02'!F29</f>
        <v>na</v>
      </c>
      <c r="H19" s="131" t="str">
        <f>'P03'!F29</f>
        <v>na</v>
      </c>
      <c r="I19" s="131" t="str">
        <f>'P04'!F29</f>
        <v>na</v>
      </c>
      <c r="J19" s="131" t="str">
        <f>'P05'!F29</f>
        <v>na</v>
      </c>
      <c r="K19" s="131" t="str">
        <f>'P06'!F29</f>
        <v>na</v>
      </c>
      <c r="L19" s="131" t="str">
        <f>'P07'!F29</f>
        <v>na</v>
      </c>
      <c r="M19" s="131" t="str">
        <f>'P08'!F29</f>
        <v>na</v>
      </c>
      <c r="N19" s="131" t="str">
        <f>'P09'!F29</f>
        <v>na</v>
      </c>
      <c r="O19" s="131" t="str">
        <f>'P10'!F29</f>
        <v>na</v>
      </c>
      <c r="P19" s="131" t="str">
        <f>'P11'!F29</f>
        <v>na</v>
      </c>
      <c r="Q19" s="131" t="str">
        <f>'P12'!F29</f>
        <v>na</v>
      </c>
      <c r="R19" s="131" t="str">
        <f>'P13'!F29</f>
        <v>na</v>
      </c>
      <c r="S19" s="131" t="str">
        <f>'P14'!F29</f>
        <v>na</v>
      </c>
      <c r="T19" s="131" t="str">
        <f>'P15'!F29</f>
        <v>nt</v>
      </c>
      <c r="U19" s="131" t="str">
        <f>'P16'!F29</f>
        <v>nt</v>
      </c>
      <c r="V19" s="131" t="str">
        <f>'P17'!F29</f>
        <v>nt</v>
      </c>
      <c r="W19" s="131" t="str">
        <f>'P18'!F29</f>
        <v>nt</v>
      </c>
      <c r="X19" s="131" t="str">
        <f>'P19'!F29</f>
        <v>nt</v>
      </c>
      <c r="Y19" s="131" t="str">
        <f>'P20'!F29</f>
        <v>nt</v>
      </c>
      <c r="Z19" s="131" t="str">
        <f>'P21'!F29</f>
        <v>nt</v>
      </c>
      <c r="AA19" s="131" t="str">
        <f>'P22'!F29</f>
        <v>nt</v>
      </c>
      <c r="AB19" s="131" t="str">
        <f>'P23'!F29</f>
        <v>nt</v>
      </c>
      <c r="AC19" s="131" t="str">
        <f>'P24'!F29</f>
        <v>nt</v>
      </c>
      <c r="AD19" s="131" t="str">
        <f>'P25'!F29</f>
        <v>nt</v>
      </c>
      <c r="AE19" s="220" t="str">
        <f>'P26'!F29</f>
        <v>nt</v>
      </c>
      <c r="AF19" s="25">
        <f t="shared" si="0"/>
        <v>0</v>
      </c>
      <c r="AG19" s="25">
        <f t="shared" si="1"/>
        <v>0</v>
      </c>
      <c r="AH19" s="25">
        <f t="shared" si="2"/>
        <v>14</v>
      </c>
      <c r="AI19" s="25">
        <f t="shared" si="3"/>
        <v>12</v>
      </c>
      <c r="AJ19" s="35" t="str">
        <f t="shared" si="4"/>
        <v>NA</v>
      </c>
      <c r="AK19" s="24"/>
      <c r="AL19" s="231"/>
      <c r="AM19" s="227" t="s">
        <v>452</v>
      </c>
      <c r="AN19" s="227" t="s">
        <v>453</v>
      </c>
      <c r="AO19" s="230"/>
      <c r="AP19" s="230"/>
      <c r="AQ19" s="230"/>
      <c r="AR19" s="24"/>
      <c r="AS19" s="221" t="str">
        <f>Résultats!B30</f>
        <v>4.4</v>
      </c>
      <c r="AT19" s="222" t="str">
        <f>Résultats!C30</f>
        <v>A</v>
      </c>
      <c r="AU19" s="25">
        <f>'P01'!$G29</f>
        <v>0</v>
      </c>
      <c r="AV19" s="25">
        <f>'P02'!$G29</f>
        <v>0</v>
      </c>
      <c r="AW19" s="25">
        <f>'P03'!$G29</f>
        <v>0</v>
      </c>
      <c r="AX19" s="25">
        <f>'P04'!$G29</f>
        <v>0</v>
      </c>
      <c r="AY19" s="25">
        <f>'P05'!$G29</f>
        <v>0</v>
      </c>
      <c r="AZ19" s="25">
        <f>'P06'!$G29</f>
        <v>0</v>
      </c>
      <c r="BA19" s="25">
        <f>'P07'!$G29</f>
        <v>0</v>
      </c>
      <c r="BB19" s="25">
        <f>'P08'!$G29</f>
        <v>0</v>
      </c>
      <c r="BC19" s="25">
        <f>'P09'!$G29</f>
        <v>0</v>
      </c>
      <c r="BD19" s="25">
        <f>'P10'!$G29</f>
        <v>0</v>
      </c>
      <c r="BE19" s="25">
        <f>'P11'!$G29</f>
        <v>0</v>
      </c>
      <c r="BF19" s="25">
        <f>'P12'!$G29</f>
        <v>0</v>
      </c>
      <c r="BG19" s="25">
        <f>'P13'!$G29</f>
        <v>0</v>
      </c>
      <c r="BH19" s="25">
        <f>'P14'!$G29</f>
        <v>0</v>
      </c>
      <c r="BI19" s="25">
        <f>'P15'!$G29</f>
        <v>0</v>
      </c>
      <c r="BJ19" s="25">
        <f>'P16'!$G29</f>
        <v>0</v>
      </c>
      <c r="BK19" s="25">
        <f>'P17'!$G29</f>
        <v>0</v>
      </c>
      <c r="BL19" s="25">
        <f>'P18'!$G29</f>
        <v>0</v>
      </c>
      <c r="BM19" s="25">
        <f>'P19'!$G29</f>
        <v>0</v>
      </c>
      <c r="BN19" s="25">
        <f>'P20'!$G29</f>
        <v>0</v>
      </c>
      <c r="BO19" s="25"/>
      <c r="BP19" s="25">
        <f>'P22'!$G29</f>
        <v>0</v>
      </c>
      <c r="BQ19" s="25">
        <f>'P23'!$G29</f>
        <v>0</v>
      </c>
      <c r="BR19" s="25">
        <f>'P24'!$G29</f>
        <v>0</v>
      </c>
      <c r="BS19" s="25">
        <f>'P25'!$G29</f>
        <v>0</v>
      </c>
      <c r="BT19" s="223">
        <f>'P26'!$G29</f>
        <v>0</v>
      </c>
      <c r="BU19" s="25">
        <f t="shared" si="5"/>
        <v>0</v>
      </c>
      <c r="BV19" s="224" t="str">
        <f t="shared" si="6"/>
        <v>-</v>
      </c>
    </row>
    <row r="20" spans="1:74" ht="15.75" customHeight="1" x14ac:dyDescent="0.3">
      <c r="A20" s="225" t="s">
        <v>88</v>
      </c>
      <c r="B20" s="218" t="str">
        <f>Résultats!B31</f>
        <v>4.5</v>
      </c>
      <c r="C20" s="219" t="str">
        <f>Résultats!C31</f>
        <v>AA</v>
      </c>
      <c r="D20" s="25">
        <f>Résultats!E31</f>
        <v>0</v>
      </c>
      <c r="E20" s="24"/>
      <c r="F20" s="57" t="str">
        <f>'P01'!F30</f>
        <v>na</v>
      </c>
      <c r="G20" s="131" t="str">
        <f>'P02'!F30</f>
        <v>na</v>
      </c>
      <c r="H20" s="131" t="str">
        <f>'P03'!F30</f>
        <v>na</v>
      </c>
      <c r="I20" s="131" t="str">
        <f>'P04'!F30</f>
        <v>na</v>
      </c>
      <c r="J20" s="131" t="str">
        <f>'P05'!F30</f>
        <v>na</v>
      </c>
      <c r="K20" s="131" t="str">
        <f>'P06'!F30</f>
        <v>na</v>
      </c>
      <c r="L20" s="131" t="str">
        <f>'P07'!F30</f>
        <v>na</v>
      </c>
      <c r="M20" s="131" t="str">
        <f>'P08'!F30</f>
        <v>na</v>
      </c>
      <c r="N20" s="131" t="str">
        <f>'P09'!F30</f>
        <v>na</v>
      </c>
      <c r="O20" s="131" t="str">
        <f>'P10'!F30</f>
        <v>na</v>
      </c>
      <c r="P20" s="131" t="str">
        <f>'P11'!F30</f>
        <v>na</v>
      </c>
      <c r="Q20" s="131" t="str">
        <f>'P12'!F30</f>
        <v>na</v>
      </c>
      <c r="R20" s="131" t="str">
        <f>'P13'!F30</f>
        <v>na</v>
      </c>
      <c r="S20" s="131" t="str">
        <f>'P14'!F30</f>
        <v>na</v>
      </c>
      <c r="T20" s="131" t="str">
        <f>'P15'!F30</f>
        <v>nt</v>
      </c>
      <c r="U20" s="131" t="str">
        <f>'P16'!F30</f>
        <v>nt</v>
      </c>
      <c r="V20" s="131" t="str">
        <f>'P17'!F30</f>
        <v>nt</v>
      </c>
      <c r="W20" s="131" t="str">
        <f>'P18'!F30</f>
        <v>nt</v>
      </c>
      <c r="X20" s="131" t="str">
        <f>'P19'!F30</f>
        <v>nt</v>
      </c>
      <c r="Y20" s="131" t="str">
        <f>'P20'!F30</f>
        <v>nt</v>
      </c>
      <c r="Z20" s="131" t="str">
        <f>'P21'!F30</f>
        <v>nt</v>
      </c>
      <c r="AA20" s="131" t="str">
        <f>'P22'!F30</f>
        <v>nt</v>
      </c>
      <c r="AB20" s="131" t="str">
        <f>'P23'!F30</f>
        <v>nt</v>
      </c>
      <c r="AC20" s="131" t="str">
        <f>'P24'!F30</f>
        <v>nt</v>
      </c>
      <c r="AD20" s="131" t="str">
        <f>'P25'!F30</f>
        <v>nt</v>
      </c>
      <c r="AE20" s="220" t="str">
        <f>'P26'!F30</f>
        <v>nt</v>
      </c>
      <c r="AF20" s="25">
        <f t="shared" si="0"/>
        <v>0</v>
      </c>
      <c r="AG20" s="25">
        <f t="shared" si="1"/>
        <v>0</v>
      </c>
      <c r="AH20" s="25">
        <f t="shared" si="2"/>
        <v>14</v>
      </c>
      <c r="AI20" s="25">
        <f t="shared" si="3"/>
        <v>12</v>
      </c>
      <c r="AJ20" s="35" t="str">
        <f t="shared" si="4"/>
        <v>NA</v>
      </c>
      <c r="AK20" s="24"/>
      <c r="AL20" s="227" t="s">
        <v>460</v>
      </c>
      <c r="AM20" s="232">
        <f t="shared" ref="AM20:AN20" si="11">AM13</f>
        <v>1</v>
      </c>
      <c r="AN20" s="232">
        <f t="shared" si="11"/>
        <v>0</v>
      </c>
      <c r="AO20" s="230"/>
      <c r="AP20" s="230"/>
      <c r="AQ20" s="230"/>
      <c r="AR20" s="24"/>
      <c r="AS20" s="221" t="str">
        <f>Résultats!B31</f>
        <v>4.5</v>
      </c>
      <c r="AT20" s="222" t="str">
        <f>Résultats!C31</f>
        <v>AA</v>
      </c>
      <c r="AU20" s="25">
        <f>'P01'!$G30</f>
        <v>0</v>
      </c>
      <c r="AV20" s="25">
        <f>'P02'!$G30</f>
        <v>0</v>
      </c>
      <c r="AW20" s="25">
        <f>'P03'!$G30</f>
        <v>0</v>
      </c>
      <c r="AX20" s="25">
        <f>'P04'!$G30</f>
        <v>0</v>
      </c>
      <c r="AY20" s="25">
        <f>'P05'!$G30</f>
        <v>0</v>
      </c>
      <c r="AZ20" s="25">
        <f>'P06'!$G30</f>
        <v>0</v>
      </c>
      <c r="BA20" s="25">
        <f>'P07'!$G30</f>
        <v>0</v>
      </c>
      <c r="BB20" s="25">
        <f>'P08'!$G30</f>
        <v>0</v>
      </c>
      <c r="BC20" s="25">
        <f>'P09'!$G30</f>
        <v>0</v>
      </c>
      <c r="BD20" s="25">
        <f>'P10'!$G30</f>
        <v>0</v>
      </c>
      <c r="BE20" s="25">
        <f>'P11'!$G30</f>
        <v>0</v>
      </c>
      <c r="BF20" s="25">
        <f>'P12'!$G30</f>
        <v>0</v>
      </c>
      <c r="BG20" s="25">
        <f>'P13'!$G30</f>
        <v>0</v>
      </c>
      <c r="BH20" s="25">
        <f>'P14'!$G30</f>
        <v>0</v>
      </c>
      <c r="BI20" s="25">
        <f>'P15'!$G30</f>
        <v>0</v>
      </c>
      <c r="BJ20" s="25">
        <f>'P16'!$G30</f>
        <v>0</v>
      </c>
      <c r="BK20" s="25">
        <f>'P17'!$G30</f>
        <v>0</v>
      </c>
      <c r="BL20" s="25">
        <f>'P18'!$G30</f>
        <v>0</v>
      </c>
      <c r="BM20" s="25">
        <f>'P19'!$G30</f>
        <v>0</v>
      </c>
      <c r="BN20" s="25">
        <f>'P20'!$G30</f>
        <v>0</v>
      </c>
      <c r="BO20" s="25"/>
      <c r="BP20" s="25">
        <f>'P22'!$G30</f>
        <v>0</v>
      </c>
      <c r="BQ20" s="25">
        <f>'P23'!$G30</f>
        <v>0</v>
      </c>
      <c r="BR20" s="25">
        <f>'P24'!$G30</f>
        <v>0</v>
      </c>
      <c r="BS20" s="25">
        <f>'P25'!$G30</f>
        <v>0</v>
      </c>
      <c r="BT20" s="223">
        <f>'P26'!$G30</f>
        <v>0</v>
      </c>
      <c r="BU20" s="25">
        <f t="shared" si="5"/>
        <v>0</v>
      </c>
      <c r="BV20" s="224" t="str">
        <f t="shared" si="6"/>
        <v>-</v>
      </c>
    </row>
    <row r="21" spans="1:74" ht="15.75" customHeight="1" x14ac:dyDescent="0.3">
      <c r="A21" s="225" t="s">
        <v>88</v>
      </c>
      <c r="B21" s="218" t="str">
        <f>Résultats!B32</f>
        <v>4.6</v>
      </c>
      <c r="C21" s="219" t="str">
        <f>Résultats!C32</f>
        <v>AA</v>
      </c>
      <c r="D21" s="25">
        <f>Résultats!E32</f>
        <v>0</v>
      </c>
      <c r="E21" s="24"/>
      <c r="F21" s="57" t="str">
        <f>'P01'!F31</f>
        <v>na</v>
      </c>
      <c r="G21" s="131" t="str">
        <f>'P02'!F31</f>
        <v>na</v>
      </c>
      <c r="H21" s="131" t="str">
        <f>'P03'!F31</f>
        <v>na</v>
      </c>
      <c r="I21" s="131" t="str">
        <f>'P04'!F31</f>
        <v>na</v>
      </c>
      <c r="J21" s="131" t="str">
        <f>'P05'!F31</f>
        <v>na</v>
      </c>
      <c r="K21" s="131" t="str">
        <f>'P06'!F31</f>
        <v>na</v>
      </c>
      <c r="L21" s="131" t="str">
        <f>'P07'!F31</f>
        <v>na</v>
      </c>
      <c r="M21" s="131" t="str">
        <f>'P08'!F31</f>
        <v>na</v>
      </c>
      <c r="N21" s="131" t="str">
        <f>'P09'!F31</f>
        <v>na</v>
      </c>
      <c r="O21" s="131" t="str">
        <f>'P10'!F31</f>
        <v>na</v>
      </c>
      <c r="P21" s="131" t="str">
        <f>'P11'!F31</f>
        <v>na</v>
      </c>
      <c r="Q21" s="131" t="str">
        <f>'P12'!F31</f>
        <v>na</v>
      </c>
      <c r="R21" s="131" t="str">
        <f>'P13'!F31</f>
        <v>na</v>
      </c>
      <c r="S21" s="131" t="str">
        <f>'P14'!F31</f>
        <v>na</v>
      </c>
      <c r="T21" s="131" t="str">
        <f>'P15'!F31</f>
        <v>nt</v>
      </c>
      <c r="U21" s="131" t="str">
        <f>'P16'!F31</f>
        <v>nt</v>
      </c>
      <c r="V21" s="131" t="str">
        <f>'P17'!F31</f>
        <v>nt</v>
      </c>
      <c r="W21" s="131" t="str">
        <f>'P18'!F31</f>
        <v>nt</v>
      </c>
      <c r="X21" s="131" t="str">
        <f>'P19'!F31</f>
        <v>nt</v>
      </c>
      <c r="Y21" s="131" t="str">
        <f>'P20'!F31</f>
        <v>nt</v>
      </c>
      <c r="Z21" s="131" t="str">
        <f>'P21'!F31</f>
        <v>nt</v>
      </c>
      <c r="AA21" s="131" t="str">
        <f>'P22'!F31</f>
        <v>nt</v>
      </c>
      <c r="AB21" s="131" t="str">
        <f>'P23'!F31</f>
        <v>nt</v>
      </c>
      <c r="AC21" s="131" t="str">
        <f>'P24'!F31</f>
        <v>nt</v>
      </c>
      <c r="AD21" s="131" t="str">
        <f>'P25'!F31</f>
        <v>nt</v>
      </c>
      <c r="AE21" s="220" t="str">
        <f>'P26'!F31</f>
        <v>nt</v>
      </c>
      <c r="AF21" s="25">
        <f t="shared" si="0"/>
        <v>0</v>
      </c>
      <c r="AG21" s="25">
        <f t="shared" si="1"/>
        <v>0</v>
      </c>
      <c r="AH21" s="25">
        <f t="shared" si="2"/>
        <v>14</v>
      </c>
      <c r="AI21" s="25">
        <f t="shared" si="3"/>
        <v>12</v>
      </c>
      <c r="AJ21" s="35" t="str">
        <f t="shared" si="4"/>
        <v>NA</v>
      </c>
      <c r="AK21" s="24"/>
      <c r="AL21" s="227" t="s">
        <v>461</v>
      </c>
      <c r="AM21" s="232">
        <f>IF(AQ6&gt;0,((AM5+AM6))/(AQ5+AQ6),AM20)</f>
        <v>1</v>
      </c>
      <c r="AN21" s="232">
        <f>IF(AQ6&gt;0,((AN5+AN6))/(AQ5+AQ6),AN20)</f>
        <v>0</v>
      </c>
      <c r="AO21" s="230"/>
      <c r="AP21" s="230"/>
      <c r="AQ21" s="230"/>
      <c r="AR21" s="24"/>
      <c r="AS21" s="221" t="str">
        <f>Résultats!B32</f>
        <v>4.6</v>
      </c>
      <c r="AT21" s="222" t="str">
        <f>Résultats!C32</f>
        <v>AA</v>
      </c>
      <c r="AU21" s="25">
        <f>'P01'!$G31</f>
        <v>0</v>
      </c>
      <c r="AV21" s="25">
        <f>'P02'!$G31</f>
        <v>0</v>
      </c>
      <c r="AW21" s="25">
        <f>'P03'!$G31</f>
        <v>0</v>
      </c>
      <c r="AX21" s="25">
        <f>'P04'!$G31</f>
        <v>0</v>
      </c>
      <c r="AY21" s="25">
        <f>'P05'!$G31</f>
        <v>0</v>
      </c>
      <c r="AZ21" s="25">
        <f>'P06'!$G31</f>
        <v>0</v>
      </c>
      <c r="BA21" s="25">
        <f>'P07'!$G31</f>
        <v>0</v>
      </c>
      <c r="BB21" s="25">
        <f>'P08'!$G31</f>
        <v>0</v>
      </c>
      <c r="BC21" s="25">
        <f>'P09'!$G31</f>
        <v>0</v>
      </c>
      <c r="BD21" s="25">
        <f>'P10'!$G31</f>
        <v>0</v>
      </c>
      <c r="BE21" s="25">
        <f>'P11'!$G31</f>
        <v>0</v>
      </c>
      <c r="BF21" s="25">
        <f>'P12'!$G31</f>
        <v>0</v>
      </c>
      <c r="BG21" s="25">
        <f>'P13'!$G31</f>
        <v>0</v>
      </c>
      <c r="BH21" s="25">
        <f>'P14'!$G31</f>
        <v>0</v>
      </c>
      <c r="BI21" s="25">
        <f>'P15'!$G31</f>
        <v>0</v>
      </c>
      <c r="BJ21" s="25">
        <f>'P16'!$G31</f>
        <v>0</v>
      </c>
      <c r="BK21" s="25">
        <f>'P17'!$G31</f>
        <v>0</v>
      </c>
      <c r="BL21" s="25">
        <f>'P18'!$G31</f>
        <v>0</v>
      </c>
      <c r="BM21" s="25">
        <f>'P19'!$G31</f>
        <v>0</v>
      </c>
      <c r="BN21" s="25">
        <f>'P20'!$G31</f>
        <v>0</v>
      </c>
      <c r="BO21" s="25"/>
      <c r="BP21" s="25">
        <f>'P22'!$G31</f>
        <v>0</v>
      </c>
      <c r="BQ21" s="25">
        <f>'P23'!$G31</f>
        <v>0</v>
      </c>
      <c r="BR21" s="25">
        <f>'P24'!$G31</f>
        <v>0</v>
      </c>
      <c r="BS21" s="25">
        <f>'P25'!$G31</f>
        <v>0</v>
      </c>
      <c r="BT21" s="223">
        <f>'P26'!$G31</f>
        <v>0</v>
      </c>
      <c r="BU21" s="25">
        <f t="shared" si="5"/>
        <v>0</v>
      </c>
      <c r="BV21" s="224" t="str">
        <f t="shared" si="6"/>
        <v>-</v>
      </c>
    </row>
    <row r="22" spans="1:74" ht="15.75" customHeight="1" x14ac:dyDescent="0.3">
      <c r="A22" s="225" t="s">
        <v>88</v>
      </c>
      <c r="B22" s="218" t="str">
        <f>Résultats!B33</f>
        <v>4.7</v>
      </c>
      <c r="C22" s="219" t="str">
        <f>Résultats!C33</f>
        <v>A</v>
      </c>
      <c r="D22" s="25">
        <f>Résultats!E33</f>
        <v>0</v>
      </c>
      <c r="E22" s="24"/>
      <c r="F22" s="57" t="str">
        <f>'P01'!F32</f>
        <v>na</v>
      </c>
      <c r="G22" s="131" t="str">
        <f>'P02'!F32</f>
        <v>na</v>
      </c>
      <c r="H22" s="131" t="str">
        <f>'P03'!F32</f>
        <v>na</v>
      </c>
      <c r="I22" s="131" t="str">
        <f>'P04'!F32</f>
        <v>na</v>
      </c>
      <c r="J22" s="131" t="str">
        <f>'P05'!F32</f>
        <v>na</v>
      </c>
      <c r="K22" s="131" t="str">
        <f>'P06'!F32</f>
        <v>na</v>
      </c>
      <c r="L22" s="131" t="str">
        <f>'P07'!F32</f>
        <v>na</v>
      </c>
      <c r="M22" s="131" t="str">
        <f>'P08'!F32</f>
        <v>na</v>
      </c>
      <c r="N22" s="131" t="str">
        <f>'P09'!F32</f>
        <v>na</v>
      </c>
      <c r="O22" s="131" t="str">
        <f>'P10'!F32</f>
        <v>na</v>
      </c>
      <c r="P22" s="131" t="str">
        <f>'P11'!F32</f>
        <v>na</v>
      </c>
      <c r="Q22" s="131" t="str">
        <f>'P12'!F32</f>
        <v>na</v>
      </c>
      <c r="R22" s="131" t="str">
        <f>'P13'!F32</f>
        <v>na</v>
      </c>
      <c r="S22" s="131" t="str">
        <f>'P14'!F32</f>
        <v>na</v>
      </c>
      <c r="T22" s="131" t="str">
        <f>'P15'!F32</f>
        <v>nt</v>
      </c>
      <c r="U22" s="131" t="str">
        <f>'P16'!F32</f>
        <v>nt</v>
      </c>
      <c r="V22" s="131" t="str">
        <f>'P17'!F32</f>
        <v>nt</v>
      </c>
      <c r="W22" s="131" t="str">
        <f>'P18'!F32</f>
        <v>nt</v>
      </c>
      <c r="X22" s="131" t="str">
        <f>'P19'!F32</f>
        <v>nt</v>
      </c>
      <c r="Y22" s="131" t="str">
        <f>'P20'!F32</f>
        <v>nt</v>
      </c>
      <c r="Z22" s="131" t="str">
        <f>'P21'!F32</f>
        <v>nt</v>
      </c>
      <c r="AA22" s="131" t="str">
        <f>'P22'!F32</f>
        <v>nt</v>
      </c>
      <c r="AB22" s="131" t="str">
        <f>'P23'!F32</f>
        <v>nt</v>
      </c>
      <c r="AC22" s="131" t="str">
        <f>'P24'!F32</f>
        <v>nt</v>
      </c>
      <c r="AD22" s="131" t="str">
        <f>'P25'!F32</f>
        <v>nt</v>
      </c>
      <c r="AE22" s="220" t="str">
        <f>'P26'!F32</f>
        <v>nt</v>
      </c>
      <c r="AF22" s="25">
        <f t="shared" si="0"/>
        <v>0</v>
      </c>
      <c r="AG22" s="25">
        <f t="shared" si="1"/>
        <v>0</v>
      </c>
      <c r="AH22" s="25">
        <f t="shared" si="2"/>
        <v>14</v>
      </c>
      <c r="AI22" s="25">
        <f t="shared" si="3"/>
        <v>12</v>
      </c>
      <c r="AJ22" s="35" t="str">
        <f t="shared" si="4"/>
        <v>NA</v>
      </c>
      <c r="AK22" s="24"/>
      <c r="AL22" s="235"/>
      <c r="AM22" s="236"/>
      <c r="AN22" s="236"/>
      <c r="AO22" s="230"/>
      <c r="AP22" s="230"/>
      <c r="AQ22" s="230"/>
      <c r="AR22" s="24"/>
      <c r="AS22" s="221" t="str">
        <f>Résultats!B33</f>
        <v>4.7</v>
      </c>
      <c r="AT22" s="222" t="str">
        <f>Résultats!C33</f>
        <v>A</v>
      </c>
      <c r="AU22" s="25">
        <f>'P01'!$G32</f>
        <v>0</v>
      </c>
      <c r="AV22" s="25">
        <f>'P02'!$G32</f>
        <v>0</v>
      </c>
      <c r="AW22" s="25">
        <f>'P03'!$G32</f>
        <v>0</v>
      </c>
      <c r="AX22" s="25">
        <f>'P04'!$G32</f>
        <v>0</v>
      </c>
      <c r="AY22" s="25">
        <f>'P05'!$G32</f>
        <v>0</v>
      </c>
      <c r="AZ22" s="25">
        <f>'P06'!$G32</f>
        <v>0</v>
      </c>
      <c r="BA22" s="25">
        <f>'P07'!$G32</f>
        <v>0</v>
      </c>
      <c r="BB22" s="25">
        <f>'P08'!$G32</f>
        <v>0</v>
      </c>
      <c r="BC22" s="25">
        <f>'P09'!$G32</f>
        <v>0</v>
      </c>
      <c r="BD22" s="25">
        <f>'P10'!$G32</f>
        <v>0</v>
      </c>
      <c r="BE22" s="25">
        <f>'P11'!$G32</f>
        <v>0</v>
      </c>
      <c r="BF22" s="25">
        <f>'P12'!$G32</f>
        <v>0</v>
      </c>
      <c r="BG22" s="25">
        <f>'P13'!$G32</f>
        <v>0</v>
      </c>
      <c r="BH22" s="25">
        <f>'P14'!$G32</f>
        <v>0</v>
      </c>
      <c r="BI22" s="25">
        <f>'P15'!$G32</f>
        <v>0</v>
      </c>
      <c r="BJ22" s="25">
        <f>'P16'!$G32</f>
        <v>0</v>
      </c>
      <c r="BK22" s="25">
        <f>'P17'!$G32</f>
        <v>0</v>
      </c>
      <c r="BL22" s="25">
        <f>'P18'!$G32</f>
        <v>0</v>
      </c>
      <c r="BM22" s="25">
        <f>'P19'!$G32</f>
        <v>0</v>
      </c>
      <c r="BN22" s="25">
        <f>'P20'!$G32</f>
        <v>0</v>
      </c>
      <c r="BO22" s="25"/>
      <c r="BP22" s="25">
        <f>'P22'!$G32</f>
        <v>0</v>
      </c>
      <c r="BQ22" s="25">
        <f>'P23'!$G32</f>
        <v>0</v>
      </c>
      <c r="BR22" s="25">
        <f>'P24'!$G32</f>
        <v>0</v>
      </c>
      <c r="BS22" s="25">
        <f>'P25'!$G32</f>
        <v>0</v>
      </c>
      <c r="BT22" s="223">
        <f>'P26'!$G32</f>
        <v>0</v>
      </c>
      <c r="BU22" s="25">
        <f t="shared" si="5"/>
        <v>0</v>
      </c>
      <c r="BV22" s="224" t="str">
        <f t="shared" si="6"/>
        <v>-</v>
      </c>
    </row>
    <row r="23" spans="1:74" ht="15.75" customHeight="1" x14ac:dyDescent="0.3">
      <c r="A23" s="225" t="s">
        <v>88</v>
      </c>
      <c r="B23" s="218" t="str">
        <f>Résultats!B34</f>
        <v>4.8</v>
      </c>
      <c r="C23" s="219" t="str">
        <f>Résultats!C34</f>
        <v>A</v>
      </c>
      <c r="D23" s="25">
        <f>Résultats!E34</f>
        <v>0</v>
      </c>
      <c r="E23" s="24"/>
      <c r="F23" s="57" t="str">
        <f>'P01'!F33</f>
        <v>na</v>
      </c>
      <c r="G23" s="131" t="str">
        <f>'P02'!F33</f>
        <v>na</v>
      </c>
      <c r="H23" s="131" t="str">
        <f>'P03'!F33</f>
        <v>na</v>
      </c>
      <c r="I23" s="131" t="str">
        <f>'P04'!F33</f>
        <v>na</v>
      </c>
      <c r="J23" s="131" t="str">
        <f>'P05'!F33</f>
        <v>na</v>
      </c>
      <c r="K23" s="131" t="str">
        <f>'P06'!F33</f>
        <v>na</v>
      </c>
      <c r="L23" s="131" t="str">
        <f>'P07'!F33</f>
        <v>na</v>
      </c>
      <c r="M23" s="131" t="str">
        <f>'P08'!F33</f>
        <v>na</v>
      </c>
      <c r="N23" s="131" t="str">
        <f>'P09'!F33</f>
        <v>na</v>
      </c>
      <c r="O23" s="131" t="str">
        <f>'P10'!F33</f>
        <v>na</v>
      </c>
      <c r="P23" s="131" t="str">
        <f>'P11'!F33</f>
        <v>na</v>
      </c>
      <c r="Q23" s="131" t="str">
        <f>'P12'!F33</f>
        <v>na</v>
      </c>
      <c r="R23" s="131" t="str">
        <f>'P13'!F33</f>
        <v>na</v>
      </c>
      <c r="S23" s="131" t="str">
        <f>'P14'!F33</f>
        <v>na</v>
      </c>
      <c r="T23" s="131" t="str">
        <f>'P15'!F33</f>
        <v>nt</v>
      </c>
      <c r="U23" s="131" t="str">
        <f>'P16'!F33</f>
        <v>nt</v>
      </c>
      <c r="V23" s="131" t="str">
        <f>'P17'!F33</f>
        <v>nt</v>
      </c>
      <c r="W23" s="131" t="str">
        <f>'P18'!F33</f>
        <v>nt</v>
      </c>
      <c r="X23" s="131" t="str">
        <f>'P19'!F33</f>
        <v>nt</v>
      </c>
      <c r="Y23" s="131" t="str">
        <f>'P20'!F33</f>
        <v>nt</v>
      </c>
      <c r="Z23" s="131" t="str">
        <f>'P21'!F33</f>
        <v>nt</v>
      </c>
      <c r="AA23" s="131" t="str">
        <f>'P22'!F33</f>
        <v>nt</v>
      </c>
      <c r="AB23" s="131" t="str">
        <f>'P23'!F33</f>
        <v>nt</v>
      </c>
      <c r="AC23" s="131" t="str">
        <f>'P24'!F33</f>
        <v>nt</v>
      </c>
      <c r="AD23" s="131" t="str">
        <f>'P25'!F33</f>
        <v>nt</v>
      </c>
      <c r="AE23" s="220" t="str">
        <f>'P26'!F33</f>
        <v>nt</v>
      </c>
      <c r="AF23" s="25">
        <f t="shared" si="0"/>
        <v>0</v>
      </c>
      <c r="AG23" s="25">
        <f t="shared" si="1"/>
        <v>0</v>
      </c>
      <c r="AH23" s="25">
        <f t="shared" si="2"/>
        <v>14</v>
      </c>
      <c r="AI23" s="25">
        <f t="shared" si="3"/>
        <v>12</v>
      </c>
      <c r="AJ23" s="35" t="str">
        <f t="shared" si="4"/>
        <v>NA</v>
      </c>
      <c r="AK23" s="24"/>
      <c r="AL23" s="230"/>
      <c r="AM23" s="230"/>
      <c r="AN23" s="230"/>
      <c r="AO23" s="230"/>
      <c r="AP23" s="230"/>
      <c r="AQ23" s="230"/>
      <c r="AR23" s="24"/>
      <c r="AS23" s="221" t="str">
        <f>Résultats!B34</f>
        <v>4.8</v>
      </c>
      <c r="AT23" s="222" t="str">
        <f>Résultats!C34</f>
        <v>A</v>
      </c>
      <c r="AU23" s="25">
        <f>'P01'!$G33</f>
        <v>0</v>
      </c>
      <c r="AV23" s="25">
        <f>'P02'!$G33</f>
        <v>0</v>
      </c>
      <c r="AW23" s="25">
        <f>'P03'!$G33</f>
        <v>0</v>
      </c>
      <c r="AX23" s="25">
        <f>'P04'!$G33</f>
        <v>0</v>
      </c>
      <c r="AY23" s="25">
        <f>'P05'!$G33</f>
        <v>0</v>
      </c>
      <c r="AZ23" s="25">
        <f>'P06'!$G33</f>
        <v>0</v>
      </c>
      <c r="BA23" s="25">
        <f>'P07'!$G33</f>
        <v>0</v>
      </c>
      <c r="BB23" s="25">
        <f>'P08'!$G33</f>
        <v>0</v>
      </c>
      <c r="BC23" s="25">
        <f>'P09'!$G33</f>
        <v>0</v>
      </c>
      <c r="BD23" s="25">
        <f>'P10'!$G33</f>
        <v>0</v>
      </c>
      <c r="BE23" s="25">
        <f>'P11'!$G33</f>
        <v>0</v>
      </c>
      <c r="BF23" s="25">
        <f>'P12'!$G33</f>
        <v>0</v>
      </c>
      <c r="BG23" s="25">
        <f>'P13'!$G33</f>
        <v>0</v>
      </c>
      <c r="BH23" s="25">
        <f>'P14'!$G33</f>
        <v>0</v>
      </c>
      <c r="BI23" s="25">
        <f>'P15'!$G33</f>
        <v>0</v>
      </c>
      <c r="BJ23" s="25">
        <f>'P16'!$G33</f>
        <v>0</v>
      </c>
      <c r="BK23" s="25">
        <f>'P17'!$G33</f>
        <v>0</v>
      </c>
      <c r="BL23" s="25">
        <f>'P18'!$G33</f>
        <v>0</v>
      </c>
      <c r="BM23" s="25">
        <f>'P19'!$G33</f>
        <v>0</v>
      </c>
      <c r="BN23" s="25">
        <f>'P20'!$G33</f>
        <v>0</v>
      </c>
      <c r="BO23" s="25"/>
      <c r="BP23" s="25">
        <f>'P22'!$G33</f>
        <v>0</v>
      </c>
      <c r="BQ23" s="25">
        <f>'P23'!$G33</f>
        <v>0</v>
      </c>
      <c r="BR23" s="25">
        <f>'P24'!$G33</f>
        <v>0</v>
      </c>
      <c r="BS23" s="25">
        <f>'P25'!$G33</f>
        <v>0</v>
      </c>
      <c r="BT23" s="223">
        <f>'P26'!$G33</f>
        <v>0</v>
      </c>
      <c r="BU23" s="25">
        <f t="shared" si="5"/>
        <v>0</v>
      </c>
      <c r="BV23" s="224" t="str">
        <f t="shared" si="6"/>
        <v>-</v>
      </c>
    </row>
    <row r="24" spans="1:74" ht="15.75" customHeight="1" x14ac:dyDescent="0.3">
      <c r="A24" s="225" t="s">
        <v>88</v>
      </c>
      <c r="B24" s="218" t="str">
        <f>Résultats!B35</f>
        <v>4.9</v>
      </c>
      <c r="C24" s="219" t="str">
        <f>Résultats!C35</f>
        <v>A</v>
      </c>
      <c r="D24" s="25">
        <f>Résultats!E35</f>
        <v>0</v>
      </c>
      <c r="E24" s="24"/>
      <c r="F24" s="57" t="str">
        <f>'P01'!F34</f>
        <v>na</v>
      </c>
      <c r="G24" s="131" t="str">
        <f>'P02'!F34</f>
        <v>na</v>
      </c>
      <c r="H24" s="131" t="str">
        <f>'P03'!F34</f>
        <v>na</v>
      </c>
      <c r="I24" s="131" t="str">
        <f>'P04'!F34</f>
        <v>na</v>
      </c>
      <c r="J24" s="131" t="str">
        <f>'P05'!F34</f>
        <v>na</v>
      </c>
      <c r="K24" s="131" t="str">
        <f>'P06'!F34</f>
        <v>na</v>
      </c>
      <c r="L24" s="131" t="str">
        <f>'P07'!F34</f>
        <v>na</v>
      </c>
      <c r="M24" s="131" t="str">
        <f>'P08'!F34</f>
        <v>na</v>
      </c>
      <c r="N24" s="131" t="str">
        <f>'P09'!F34</f>
        <v>na</v>
      </c>
      <c r="O24" s="131" t="str">
        <f>'P10'!F34</f>
        <v>na</v>
      </c>
      <c r="P24" s="131" t="str">
        <f>'P11'!F34</f>
        <v>na</v>
      </c>
      <c r="Q24" s="131" t="str">
        <f>'P12'!F34</f>
        <v>na</v>
      </c>
      <c r="R24" s="131" t="str">
        <f>'P13'!F34</f>
        <v>na</v>
      </c>
      <c r="S24" s="131" t="str">
        <f>'P14'!F34</f>
        <v>na</v>
      </c>
      <c r="T24" s="131" t="str">
        <f>'P15'!F34</f>
        <v>nt</v>
      </c>
      <c r="U24" s="131" t="str">
        <f>'P16'!F34</f>
        <v>nt</v>
      </c>
      <c r="V24" s="131" t="str">
        <f>'P17'!F34</f>
        <v>nt</v>
      </c>
      <c r="W24" s="131" t="str">
        <f>'P18'!F34</f>
        <v>nt</v>
      </c>
      <c r="X24" s="131" t="str">
        <f>'P19'!F34</f>
        <v>nt</v>
      </c>
      <c r="Y24" s="131" t="str">
        <f>'P20'!F34</f>
        <v>nt</v>
      </c>
      <c r="Z24" s="131" t="str">
        <f>'P21'!F34</f>
        <v>nt</v>
      </c>
      <c r="AA24" s="131" t="str">
        <f>'P22'!F34</f>
        <v>nt</v>
      </c>
      <c r="AB24" s="131" t="str">
        <f>'P23'!F34</f>
        <v>nt</v>
      </c>
      <c r="AC24" s="131" t="str">
        <f>'P24'!F34</f>
        <v>nt</v>
      </c>
      <c r="AD24" s="131" t="str">
        <f>'P25'!F34</f>
        <v>nt</v>
      </c>
      <c r="AE24" s="220" t="str">
        <f>'P26'!F34</f>
        <v>nt</v>
      </c>
      <c r="AF24" s="25">
        <f t="shared" si="0"/>
        <v>0</v>
      </c>
      <c r="AG24" s="25">
        <f t="shared" si="1"/>
        <v>0</v>
      </c>
      <c r="AH24" s="25">
        <f t="shared" si="2"/>
        <v>14</v>
      </c>
      <c r="AI24" s="25">
        <f t="shared" si="3"/>
        <v>12</v>
      </c>
      <c r="AJ24" s="35" t="str">
        <f t="shared" si="4"/>
        <v>NA</v>
      </c>
      <c r="AK24" s="24"/>
      <c r="AL24" s="230"/>
      <c r="AM24" s="230"/>
      <c r="AN24" s="230"/>
      <c r="AO24" s="230"/>
      <c r="AP24" s="230"/>
      <c r="AQ24" s="230"/>
      <c r="AR24" s="24"/>
      <c r="AS24" s="221" t="str">
        <f>Résultats!B35</f>
        <v>4.9</v>
      </c>
      <c r="AT24" s="222" t="str">
        <f>Résultats!C35</f>
        <v>A</v>
      </c>
      <c r="AU24" s="25">
        <f>'P01'!$G34</f>
        <v>0</v>
      </c>
      <c r="AV24" s="25">
        <f>'P02'!$G34</f>
        <v>0</v>
      </c>
      <c r="AW24" s="25">
        <f>'P03'!$G34</f>
        <v>0</v>
      </c>
      <c r="AX24" s="25">
        <f>'P04'!$G34</f>
        <v>0</v>
      </c>
      <c r="AY24" s="25">
        <f>'P05'!$G34</f>
        <v>0</v>
      </c>
      <c r="AZ24" s="25">
        <f>'P06'!$G34</f>
        <v>0</v>
      </c>
      <c r="BA24" s="25">
        <f>'P07'!$G34</f>
        <v>0</v>
      </c>
      <c r="BB24" s="25">
        <f>'P08'!$G34</f>
        <v>0</v>
      </c>
      <c r="BC24" s="25">
        <f>'P09'!$G34</f>
        <v>0</v>
      </c>
      <c r="BD24" s="25">
        <f>'P10'!$G34</f>
        <v>0</v>
      </c>
      <c r="BE24" s="25">
        <f>'P11'!$G34</f>
        <v>0</v>
      </c>
      <c r="BF24" s="25">
        <f>'P12'!$G34</f>
        <v>0</v>
      </c>
      <c r="BG24" s="25">
        <f>'P13'!$G34</f>
        <v>0</v>
      </c>
      <c r="BH24" s="25">
        <f>'P14'!$G34</f>
        <v>0</v>
      </c>
      <c r="BI24" s="25">
        <f>'P15'!$G34</f>
        <v>0</v>
      </c>
      <c r="BJ24" s="25">
        <f>'P16'!$G34</f>
        <v>0</v>
      </c>
      <c r="BK24" s="25">
        <f>'P17'!$G34</f>
        <v>0</v>
      </c>
      <c r="BL24" s="25">
        <f>'P18'!$G34</f>
        <v>0</v>
      </c>
      <c r="BM24" s="25">
        <f>'P19'!$G34</f>
        <v>0</v>
      </c>
      <c r="BN24" s="25">
        <f>'P20'!$G34</f>
        <v>0</v>
      </c>
      <c r="BO24" s="25"/>
      <c r="BP24" s="25">
        <f>'P22'!$G34</f>
        <v>0</v>
      </c>
      <c r="BQ24" s="25">
        <f>'P23'!$G34</f>
        <v>0</v>
      </c>
      <c r="BR24" s="25">
        <f>'P24'!$G34</f>
        <v>0</v>
      </c>
      <c r="BS24" s="25">
        <f>'P25'!$G34</f>
        <v>0</v>
      </c>
      <c r="BT24" s="223">
        <f>'P26'!$G34</f>
        <v>0</v>
      </c>
      <c r="BU24" s="25">
        <f t="shared" si="5"/>
        <v>0</v>
      </c>
      <c r="BV24" s="224" t="str">
        <f t="shared" si="6"/>
        <v>-</v>
      </c>
    </row>
    <row r="25" spans="1:74" ht="15.75" customHeight="1" x14ac:dyDescent="0.3">
      <c r="A25" s="225" t="s">
        <v>88</v>
      </c>
      <c r="B25" s="218" t="str">
        <f>Résultats!B36</f>
        <v>4.10</v>
      </c>
      <c r="C25" s="219" t="str">
        <f>Résultats!C36</f>
        <v>A</v>
      </c>
      <c r="D25" s="25" t="str">
        <f>Résultats!E36</f>
        <v>x</v>
      </c>
      <c r="E25" s="24"/>
      <c r="F25" s="57" t="str">
        <f>'P01'!F35</f>
        <v>na</v>
      </c>
      <c r="G25" s="131" t="str">
        <f>'P02'!F35</f>
        <v>na</v>
      </c>
      <c r="H25" s="131" t="str">
        <f>'P03'!F35</f>
        <v>na</v>
      </c>
      <c r="I25" s="131" t="str">
        <f>'P04'!F35</f>
        <v>na</v>
      </c>
      <c r="J25" s="131" t="str">
        <f>'P05'!F35</f>
        <v>na</v>
      </c>
      <c r="K25" s="131" t="str">
        <f>'P06'!F35</f>
        <v>na</v>
      </c>
      <c r="L25" s="131" t="str">
        <f>'P07'!F35</f>
        <v>na</v>
      </c>
      <c r="M25" s="131" t="str">
        <f>'P08'!F35</f>
        <v>na</v>
      </c>
      <c r="N25" s="131" t="str">
        <f>'P09'!F35</f>
        <v>na</v>
      </c>
      <c r="O25" s="131" t="str">
        <f>'P10'!F35</f>
        <v>na</v>
      </c>
      <c r="P25" s="131" t="str">
        <f>'P11'!F35</f>
        <v>na</v>
      </c>
      <c r="Q25" s="131" t="str">
        <f>'P12'!F35</f>
        <v>na</v>
      </c>
      <c r="R25" s="131" t="str">
        <f>'P13'!F35</f>
        <v>na</v>
      </c>
      <c r="S25" s="131" t="str">
        <f>'P14'!F35</f>
        <v>na</v>
      </c>
      <c r="T25" s="131" t="str">
        <f>'P15'!F35</f>
        <v>nt</v>
      </c>
      <c r="U25" s="131" t="str">
        <f>'P16'!F35</f>
        <v>nt</v>
      </c>
      <c r="V25" s="131" t="str">
        <f>'P17'!F35</f>
        <v>nt</v>
      </c>
      <c r="W25" s="131" t="str">
        <f>'P18'!F35</f>
        <v>nt</v>
      </c>
      <c r="X25" s="131" t="str">
        <f>'P19'!F35</f>
        <v>nt</v>
      </c>
      <c r="Y25" s="131" t="str">
        <f>'P20'!F35</f>
        <v>nt</v>
      </c>
      <c r="Z25" s="131" t="str">
        <f>'P21'!F35</f>
        <v>nt</v>
      </c>
      <c r="AA25" s="131" t="str">
        <f>'P22'!F35</f>
        <v>nt</v>
      </c>
      <c r="AB25" s="131" t="str">
        <f>'P23'!F35</f>
        <v>nt</v>
      </c>
      <c r="AC25" s="131" t="str">
        <f>'P24'!F35</f>
        <v>nt</v>
      </c>
      <c r="AD25" s="131" t="str">
        <f>'P25'!F35</f>
        <v>nt</v>
      </c>
      <c r="AE25" s="220" t="str">
        <f>'P26'!F35</f>
        <v>nt</v>
      </c>
      <c r="AF25" s="25">
        <f t="shared" si="0"/>
        <v>0</v>
      </c>
      <c r="AG25" s="25">
        <f t="shared" si="1"/>
        <v>0</v>
      </c>
      <c r="AH25" s="25">
        <f t="shared" si="2"/>
        <v>14</v>
      </c>
      <c r="AI25" s="25">
        <f t="shared" si="3"/>
        <v>12</v>
      </c>
      <c r="AJ25" s="35" t="str">
        <f t="shared" si="4"/>
        <v>NA</v>
      </c>
      <c r="AK25" s="24"/>
      <c r="AL25" s="24"/>
      <c r="AM25" s="24"/>
      <c r="AN25" s="24"/>
      <c r="AO25" s="24"/>
      <c r="AP25" s="24"/>
      <c r="AQ25" s="230"/>
      <c r="AR25" s="24"/>
      <c r="AS25" s="221" t="str">
        <f>Résultats!B36</f>
        <v>4.10</v>
      </c>
      <c r="AT25" s="222" t="str">
        <f>Résultats!C36</f>
        <v>A</v>
      </c>
      <c r="AU25" s="25">
        <f>'P01'!$G35</f>
        <v>0</v>
      </c>
      <c r="AV25" s="25">
        <f>'P02'!$G35</f>
        <v>0</v>
      </c>
      <c r="AW25" s="25">
        <f>'P03'!$G35</f>
        <v>0</v>
      </c>
      <c r="AX25" s="25">
        <f>'P04'!$G35</f>
        <v>0</v>
      </c>
      <c r="AY25" s="25">
        <f>'P05'!$G35</f>
        <v>0</v>
      </c>
      <c r="AZ25" s="25">
        <f>'P06'!$G35</f>
        <v>0</v>
      </c>
      <c r="BA25" s="25">
        <f>'P07'!$G35</f>
        <v>0</v>
      </c>
      <c r="BB25" s="25">
        <f>'P08'!$G35</f>
        <v>0</v>
      </c>
      <c r="BC25" s="25">
        <f>'P09'!$G35</f>
        <v>0</v>
      </c>
      <c r="BD25" s="25">
        <f>'P10'!$G35</f>
        <v>0</v>
      </c>
      <c r="BE25" s="25">
        <f>'P11'!$G35</f>
        <v>0</v>
      </c>
      <c r="BF25" s="25">
        <f>'P12'!$G35</f>
        <v>0</v>
      </c>
      <c r="BG25" s="25">
        <f>'P13'!$G35</f>
        <v>0</v>
      </c>
      <c r="BH25" s="25">
        <f>'P14'!$G35</f>
        <v>0</v>
      </c>
      <c r="BI25" s="25">
        <f>'P15'!$G35</f>
        <v>0</v>
      </c>
      <c r="BJ25" s="25">
        <f>'P16'!$G35</f>
        <v>0</v>
      </c>
      <c r="BK25" s="25">
        <f>'P17'!$G35</f>
        <v>0</v>
      </c>
      <c r="BL25" s="25">
        <f>'P18'!$G35</f>
        <v>0</v>
      </c>
      <c r="BM25" s="25">
        <f>'P19'!$G35</f>
        <v>0</v>
      </c>
      <c r="BN25" s="25">
        <f>'P20'!$G35</f>
        <v>0</v>
      </c>
      <c r="BO25" s="25"/>
      <c r="BP25" s="25">
        <f>'P22'!$G35</f>
        <v>0</v>
      </c>
      <c r="BQ25" s="25">
        <f>'P23'!$G35</f>
        <v>0</v>
      </c>
      <c r="BR25" s="25">
        <f>'P24'!$G35</f>
        <v>0</v>
      </c>
      <c r="BS25" s="25">
        <f>'P25'!$G35</f>
        <v>0</v>
      </c>
      <c r="BT25" s="223">
        <f>'P26'!$G35</f>
        <v>0</v>
      </c>
      <c r="BU25" s="25">
        <f t="shared" si="5"/>
        <v>0</v>
      </c>
      <c r="BV25" s="224" t="str">
        <f t="shared" si="6"/>
        <v>-</v>
      </c>
    </row>
    <row r="26" spans="1:74" ht="15.75" customHeight="1" x14ac:dyDescent="0.3">
      <c r="A26" s="225" t="s">
        <v>88</v>
      </c>
      <c r="B26" s="218" t="str">
        <f>Résultats!B37</f>
        <v>4.11</v>
      </c>
      <c r="C26" s="219" t="str">
        <f>Résultats!C37</f>
        <v>A</v>
      </c>
      <c r="D26" s="25">
        <f>Résultats!E37</f>
        <v>0</v>
      </c>
      <c r="E26" s="24"/>
      <c r="F26" s="57" t="str">
        <f>'P01'!F36</f>
        <v>na</v>
      </c>
      <c r="G26" s="131" t="str">
        <f>'P02'!F36</f>
        <v>na</v>
      </c>
      <c r="H26" s="131" t="str">
        <f>'P03'!F36</f>
        <v>na</v>
      </c>
      <c r="I26" s="131" t="str">
        <f>'P04'!F36</f>
        <v>na</v>
      </c>
      <c r="J26" s="131" t="str">
        <f>'P05'!F36</f>
        <v>na</v>
      </c>
      <c r="K26" s="131" t="str">
        <f>'P06'!F36</f>
        <v>na</v>
      </c>
      <c r="L26" s="131" t="str">
        <f>'P07'!F36</f>
        <v>na</v>
      </c>
      <c r="M26" s="131" t="str">
        <f>'P08'!F36</f>
        <v>na</v>
      </c>
      <c r="N26" s="131" t="str">
        <f>'P09'!F36</f>
        <v>na</v>
      </c>
      <c r="O26" s="131" t="str">
        <f>'P10'!F36</f>
        <v>na</v>
      </c>
      <c r="P26" s="131" t="str">
        <f>'P11'!F36</f>
        <v>na</v>
      </c>
      <c r="Q26" s="131" t="str">
        <f>'P12'!F36</f>
        <v>na</v>
      </c>
      <c r="R26" s="131" t="str">
        <f>'P13'!F36</f>
        <v>na</v>
      </c>
      <c r="S26" s="131" t="str">
        <f>'P14'!F36</f>
        <v>na</v>
      </c>
      <c r="T26" s="131" t="str">
        <f>'P15'!F36</f>
        <v>nt</v>
      </c>
      <c r="U26" s="131" t="str">
        <f>'P16'!F36</f>
        <v>nt</v>
      </c>
      <c r="V26" s="131" t="str">
        <f>'P17'!F36</f>
        <v>nt</v>
      </c>
      <c r="W26" s="131" t="str">
        <f>'P18'!F36</f>
        <v>nt</v>
      </c>
      <c r="X26" s="131" t="str">
        <f>'P19'!F36</f>
        <v>nt</v>
      </c>
      <c r="Y26" s="131" t="str">
        <f>'P20'!F36</f>
        <v>nt</v>
      </c>
      <c r="Z26" s="131" t="str">
        <f>'P21'!F36</f>
        <v>nt</v>
      </c>
      <c r="AA26" s="131" t="str">
        <f>'P22'!F36</f>
        <v>nt</v>
      </c>
      <c r="AB26" s="131" t="str">
        <f>'P23'!F36</f>
        <v>nt</v>
      </c>
      <c r="AC26" s="131" t="str">
        <f>'P24'!F36</f>
        <v>nt</v>
      </c>
      <c r="AD26" s="131" t="str">
        <f>'P25'!F36</f>
        <v>nt</v>
      </c>
      <c r="AE26" s="220" t="str">
        <f>'P26'!F36</f>
        <v>nt</v>
      </c>
      <c r="AF26" s="25">
        <f t="shared" si="0"/>
        <v>0</v>
      </c>
      <c r="AG26" s="25">
        <f t="shared" si="1"/>
        <v>0</v>
      </c>
      <c r="AH26" s="25">
        <f t="shared" si="2"/>
        <v>14</v>
      </c>
      <c r="AI26" s="25">
        <f t="shared" si="3"/>
        <v>12</v>
      </c>
      <c r="AJ26" s="35" t="str">
        <f t="shared" si="4"/>
        <v>NA</v>
      </c>
      <c r="AK26" s="24"/>
      <c r="AL26" s="353" t="s">
        <v>462</v>
      </c>
      <c r="AM26" s="346"/>
      <c r="AN26" s="346"/>
      <c r="AO26" s="346"/>
      <c r="AP26" s="347"/>
      <c r="AQ26" s="230"/>
      <c r="AR26" s="24"/>
      <c r="AS26" s="221" t="str">
        <f>Résultats!B37</f>
        <v>4.11</v>
      </c>
      <c r="AT26" s="222" t="str">
        <f>Résultats!C37</f>
        <v>A</v>
      </c>
      <c r="AU26" s="25">
        <f>'P01'!$G36</f>
        <v>0</v>
      </c>
      <c r="AV26" s="25">
        <f>'P02'!$G36</f>
        <v>0</v>
      </c>
      <c r="AW26" s="25">
        <f>'P03'!$G36</f>
        <v>0</v>
      </c>
      <c r="AX26" s="25">
        <f>'P04'!$G36</f>
        <v>0</v>
      </c>
      <c r="AY26" s="25">
        <f>'P05'!$G36</f>
        <v>0</v>
      </c>
      <c r="AZ26" s="25">
        <f>'P06'!$G36</f>
        <v>0</v>
      </c>
      <c r="BA26" s="25">
        <f>'P07'!$G36</f>
        <v>0</v>
      </c>
      <c r="BB26" s="25">
        <f>'P08'!$G36</f>
        <v>0</v>
      </c>
      <c r="BC26" s="25">
        <f>'P09'!$G36</f>
        <v>0</v>
      </c>
      <c r="BD26" s="25">
        <f>'P10'!$G36</f>
        <v>0</v>
      </c>
      <c r="BE26" s="25">
        <f>'P11'!$G36</f>
        <v>0</v>
      </c>
      <c r="BF26" s="25">
        <f>'P12'!$G36</f>
        <v>0</v>
      </c>
      <c r="BG26" s="25">
        <f>'P13'!$G36</f>
        <v>0</v>
      </c>
      <c r="BH26" s="25">
        <f>'P14'!$G36</f>
        <v>0</v>
      </c>
      <c r="BI26" s="25">
        <f>'P15'!$G36</f>
        <v>0</v>
      </c>
      <c r="BJ26" s="25">
        <f>'P16'!$G36</f>
        <v>0</v>
      </c>
      <c r="BK26" s="25">
        <f>'P17'!$G36</f>
        <v>0</v>
      </c>
      <c r="BL26" s="25">
        <f>'P18'!$G36</f>
        <v>0</v>
      </c>
      <c r="BM26" s="25">
        <f>'P19'!$G36</f>
        <v>0</v>
      </c>
      <c r="BN26" s="25">
        <f>'P20'!$G36</f>
        <v>0</v>
      </c>
      <c r="BO26" s="25"/>
      <c r="BP26" s="25">
        <f>'P22'!$G36</f>
        <v>0</v>
      </c>
      <c r="BQ26" s="25">
        <f>'P23'!$G36</f>
        <v>0</v>
      </c>
      <c r="BR26" s="25">
        <f>'P24'!$G36</f>
        <v>0</v>
      </c>
      <c r="BS26" s="25">
        <f>'P25'!$G36</f>
        <v>0</v>
      </c>
      <c r="BT26" s="223">
        <f>'P26'!$G36</f>
        <v>0</v>
      </c>
      <c r="BU26" s="25">
        <f t="shared" si="5"/>
        <v>0</v>
      </c>
      <c r="BV26" s="224" t="str">
        <f t="shared" si="6"/>
        <v>-</v>
      </c>
    </row>
    <row r="27" spans="1:74" ht="15.75" customHeight="1" x14ac:dyDescent="0.3">
      <c r="A27" s="225" t="s">
        <v>88</v>
      </c>
      <c r="B27" s="218" t="str">
        <f>Résultats!B38</f>
        <v>4.12</v>
      </c>
      <c r="C27" s="219" t="str">
        <f>Résultats!C38</f>
        <v>A</v>
      </c>
      <c r="D27" s="25">
        <f>Résultats!E38</f>
        <v>0</v>
      </c>
      <c r="E27" s="24"/>
      <c r="F27" s="57" t="str">
        <f>'P01'!F37</f>
        <v>na</v>
      </c>
      <c r="G27" s="131" t="str">
        <f>'P02'!F37</f>
        <v>na</v>
      </c>
      <c r="H27" s="131" t="str">
        <f>'P03'!F37</f>
        <v>na</v>
      </c>
      <c r="I27" s="131" t="str">
        <f>'P04'!F37</f>
        <v>na</v>
      </c>
      <c r="J27" s="131" t="str">
        <f>'P05'!F37</f>
        <v>na</v>
      </c>
      <c r="K27" s="131" t="str">
        <f>'P06'!F37</f>
        <v>na</v>
      </c>
      <c r="L27" s="131" t="str">
        <f>'P07'!F37</f>
        <v>na</v>
      </c>
      <c r="M27" s="131" t="str">
        <f>'P08'!F37</f>
        <v>na</v>
      </c>
      <c r="N27" s="131" t="str">
        <f>'P09'!F37</f>
        <v>na</v>
      </c>
      <c r="O27" s="131" t="str">
        <f>'P10'!F37</f>
        <v>na</v>
      </c>
      <c r="P27" s="131" t="str">
        <f>'P11'!F37</f>
        <v>na</v>
      </c>
      <c r="Q27" s="131" t="str">
        <f>'P12'!F37</f>
        <v>na</v>
      </c>
      <c r="R27" s="131" t="str">
        <f>'P13'!F37</f>
        <v>na</v>
      </c>
      <c r="S27" s="131" t="str">
        <f>'P14'!F37</f>
        <v>na</v>
      </c>
      <c r="T27" s="131" t="str">
        <f>'P15'!F37</f>
        <v>nt</v>
      </c>
      <c r="U27" s="131" t="str">
        <f>'P16'!F37</f>
        <v>nt</v>
      </c>
      <c r="V27" s="131" t="str">
        <f>'P17'!F37</f>
        <v>nt</v>
      </c>
      <c r="W27" s="131" t="str">
        <f>'P18'!F37</f>
        <v>nt</v>
      </c>
      <c r="X27" s="131" t="str">
        <f>'P19'!F37</f>
        <v>nt</v>
      </c>
      <c r="Y27" s="131" t="str">
        <f>'P20'!F37</f>
        <v>nt</v>
      </c>
      <c r="Z27" s="131" t="str">
        <f>'P21'!F37</f>
        <v>nt</v>
      </c>
      <c r="AA27" s="131" t="str">
        <f>'P22'!F37</f>
        <v>nt</v>
      </c>
      <c r="AB27" s="131" t="str">
        <f>'P23'!F37</f>
        <v>nt</v>
      </c>
      <c r="AC27" s="131" t="str">
        <f>'P24'!F37</f>
        <v>nt</v>
      </c>
      <c r="AD27" s="131" t="str">
        <f>'P25'!F37</f>
        <v>nt</v>
      </c>
      <c r="AE27" s="220" t="str">
        <f>'P26'!F37</f>
        <v>nt</v>
      </c>
      <c r="AF27" s="25">
        <f t="shared" si="0"/>
        <v>0</v>
      </c>
      <c r="AG27" s="25">
        <f t="shared" si="1"/>
        <v>0</v>
      </c>
      <c r="AH27" s="25">
        <f t="shared" si="2"/>
        <v>14</v>
      </c>
      <c r="AI27" s="25">
        <f t="shared" si="3"/>
        <v>12</v>
      </c>
      <c r="AJ27" s="35" t="str">
        <f t="shared" si="4"/>
        <v>NA</v>
      </c>
      <c r="AK27" s="24"/>
      <c r="AL27" s="385" t="s">
        <v>123</v>
      </c>
      <c r="AM27" s="347"/>
      <c r="AN27" s="237" t="s">
        <v>452</v>
      </c>
      <c r="AO27" s="237" t="s">
        <v>453</v>
      </c>
      <c r="AP27" s="237" t="s">
        <v>463</v>
      </c>
      <c r="AQ27" s="230"/>
      <c r="AR27" s="24"/>
      <c r="AS27" s="221" t="str">
        <f>Résultats!B38</f>
        <v>4.12</v>
      </c>
      <c r="AT27" s="222" t="str">
        <f>Résultats!C38</f>
        <v>A</v>
      </c>
      <c r="AU27" s="25">
        <f>'P01'!$G37</f>
        <v>0</v>
      </c>
      <c r="AV27" s="25">
        <f>'P02'!$G37</f>
        <v>0</v>
      </c>
      <c r="AW27" s="25">
        <f>'P03'!$G37</f>
        <v>0</v>
      </c>
      <c r="AX27" s="25">
        <f>'P04'!$G37</f>
        <v>0</v>
      </c>
      <c r="AY27" s="25">
        <f>'P05'!$G37</f>
        <v>0</v>
      </c>
      <c r="AZ27" s="25">
        <f>'P06'!$G37</f>
        <v>0</v>
      </c>
      <c r="BA27" s="25">
        <f>'P07'!$G37</f>
        <v>0</v>
      </c>
      <c r="BB27" s="25">
        <f>'P08'!$G37</f>
        <v>0</v>
      </c>
      <c r="BC27" s="25">
        <f>'P09'!$G37</f>
        <v>0</v>
      </c>
      <c r="BD27" s="25">
        <f>'P10'!$G37</f>
        <v>0</v>
      </c>
      <c r="BE27" s="25">
        <f>'P11'!$G37</f>
        <v>0</v>
      </c>
      <c r="BF27" s="25">
        <f>'P12'!$G37</f>
        <v>0</v>
      </c>
      <c r="BG27" s="25">
        <f>'P13'!$G37</f>
        <v>0</v>
      </c>
      <c r="BH27" s="25">
        <f>'P14'!$G37</f>
        <v>0</v>
      </c>
      <c r="BI27" s="25">
        <f>'P15'!$G37</f>
        <v>0</v>
      </c>
      <c r="BJ27" s="25">
        <f>'P16'!$G37</f>
        <v>0</v>
      </c>
      <c r="BK27" s="25">
        <f>'P17'!$G37</f>
        <v>0</v>
      </c>
      <c r="BL27" s="25">
        <f>'P18'!$G37</f>
        <v>0</v>
      </c>
      <c r="BM27" s="25">
        <f>'P19'!$G37</f>
        <v>0</v>
      </c>
      <c r="BN27" s="25">
        <f>'P20'!$G37</f>
        <v>0</v>
      </c>
      <c r="BO27" s="25"/>
      <c r="BP27" s="25">
        <f>'P22'!$G37</f>
        <v>0</v>
      </c>
      <c r="BQ27" s="25">
        <f>'P23'!$G37</f>
        <v>0</v>
      </c>
      <c r="BR27" s="25">
        <f>'P24'!$G37</f>
        <v>0</v>
      </c>
      <c r="BS27" s="25">
        <f>'P25'!$G37</f>
        <v>0</v>
      </c>
      <c r="BT27" s="223">
        <f>'P26'!$G37</f>
        <v>0</v>
      </c>
      <c r="BU27" s="25">
        <f t="shared" si="5"/>
        <v>0</v>
      </c>
      <c r="BV27" s="224" t="str">
        <f t="shared" si="6"/>
        <v>-</v>
      </c>
    </row>
    <row r="28" spans="1:74" ht="15.75" customHeight="1" x14ac:dyDescent="0.3">
      <c r="A28" s="225" t="s">
        <v>88</v>
      </c>
      <c r="B28" s="218" t="str">
        <f>Résultats!B39</f>
        <v>4.13</v>
      </c>
      <c r="C28" s="219" t="str">
        <f>Résultats!C39</f>
        <v>A</v>
      </c>
      <c r="D28" s="25">
        <f>Résultats!E39</f>
        <v>0</v>
      </c>
      <c r="E28" s="24"/>
      <c r="F28" s="57" t="str">
        <f>'P01'!F38</f>
        <v>na</v>
      </c>
      <c r="G28" s="131" t="str">
        <f>'P02'!F38</f>
        <v>na</v>
      </c>
      <c r="H28" s="131" t="str">
        <f>'P03'!F38</f>
        <v>na</v>
      </c>
      <c r="I28" s="131" t="str">
        <f>'P04'!F38</f>
        <v>na</v>
      </c>
      <c r="J28" s="131" t="str">
        <f>'P05'!F38</f>
        <v>na</v>
      </c>
      <c r="K28" s="131" t="str">
        <f>'P06'!F38</f>
        <v>na</v>
      </c>
      <c r="L28" s="131" t="str">
        <f>'P07'!F38</f>
        <v>na</v>
      </c>
      <c r="M28" s="131" t="str">
        <f>'P08'!F38</f>
        <v>na</v>
      </c>
      <c r="N28" s="131" t="str">
        <f>'P09'!F38</f>
        <v>na</v>
      </c>
      <c r="O28" s="131" t="str">
        <f>'P10'!F38</f>
        <v>na</v>
      </c>
      <c r="P28" s="131" t="str">
        <f>'P11'!F38</f>
        <v>na</v>
      </c>
      <c r="Q28" s="131" t="str">
        <f>'P12'!F38</f>
        <v>na</v>
      </c>
      <c r="R28" s="131" t="str">
        <f>'P13'!F38</f>
        <v>na</v>
      </c>
      <c r="S28" s="131" t="str">
        <f>'P14'!F38</f>
        <v>na</v>
      </c>
      <c r="T28" s="131" t="str">
        <f>'P15'!F38</f>
        <v>nt</v>
      </c>
      <c r="U28" s="131" t="str">
        <f>'P16'!F38</f>
        <v>nt</v>
      </c>
      <c r="V28" s="131" t="str">
        <f>'P17'!F38</f>
        <v>nt</v>
      </c>
      <c r="W28" s="131" t="str">
        <f>'P18'!F38</f>
        <v>nt</v>
      </c>
      <c r="X28" s="131" t="str">
        <f>'P19'!F38</f>
        <v>nt</v>
      </c>
      <c r="Y28" s="131" t="str">
        <f>'P20'!F38</f>
        <v>nt</v>
      </c>
      <c r="Z28" s="131" t="str">
        <f>'P21'!F38</f>
        <v>nt</v>
      </c>
      <c r="AA28" s="131" t="str">
        <f>'P22'!F38</f>
        <v>nt</v>
      </c>
      <c r="AB28" s="131" t="str">
        <f>'P23'!F38</f>
        <v>nt</v>
      </c>
      <c r="AC28" s="131" t="str">
        <f>'P24'!F38</f>
        <v>nt</v>
      </c>
      <c r="AD28" s="131" t="str">
        <f>'P25'!F38</f>
        <v>nt</v>
      </c>
      <c r="AE28" s="220" t="str">
        <f>'P26'!F38</f>
        <v>nt</v>
      </c>
      <c r="AF28" s="25">
        <f t="shared" si="0"/>
        <v>0</v>
      </c>
      <c r="AG28" s="25">
        <f t="shared" si="1"/>
        <v>0</v>
      </c>
      <c r="AH28" s="25">
        <f t="shared" si="2"/>
        <v>14</v>
      </c>
      <c r="AI28" s="25">
        <f t="shared" si="3"/>
        <v>12</v>
      </c>
      <c r="AJ28" s="35" t="str">
        <f t="shared" si="4"/>
        <v>NA</v>
      </c>
      <c r="AK28" s="24"/>
      <c r="AL28" s="238" t="s">
        <v>85</v>
      </c>
      <c r="AM28" s="239"/>
      <c r="AN28" s="226">
        <f t="shared" ref="AN28:AN40" si="12">COUNTIFS(A$2:A$107,$AL28,AJ$2:AJ$107,$AN$27)</f>
        <v>4</v>
      </c>
      <c r="AO28" s="226">
        <f t="shared" ref="AO28:AO40" si="13">COUNTIFS(A$2:A$107,$AL28,AJ$2:AJ$107,$AO$27)</f>
        <v>0</v>
      </c>
      <c r="AP28" s="226">
        <f t="shared" ref="AP28:AP40" si="14">AN28+AO28</f>
        <v>4</v>
      </c>
      <c r="AQ28" s="230"/>
      <c r="AR28" s="24"/>
      <c r="AS28" s="221" t="str">
        <f>Résultats!B39</f>
        <v>4.13</v>
      </c>
      <c r="AT28" s="222" t="str">
        <f>Résultats!C39</f>
        <v>A</v>
      </c>
      <c r="AU28" s="25">
        <f>'P01'!$G38</f>
        <v>0</v>
      </c>
      <c r="AV28" s="25">
        <f>'P02'!$G38</f>
        <v>0</v>
      </c>
      <c r="AW28" s="25">
        <f>'P03'!$G38</f>
        <v>0</v>
      </c>
      <c r="AX28" s="25">
        <f>'P04'!$G38</f>
        <v>0</v>
      </c>
      <c r="AY28" s="25">
        <f>'P05'!$G38</f>
        <v>0</v>
      </c>
      <c r="AZ28" s="25">
        <f>'P06'!$G38</f>
        <v>0</v>
      </c>
      <c r="BA28" s="25">
        <f>'P07'!$G38</f>
        <v>0</v>
      </c>
      <c r="BB28" s="25">
        <f>'P08'!$G38</f>
        <v>0</v>
      </c>
      <c r="BC28" s="25">
        <f>'P09'!$G38</f>
        <v>0</v>
      </c>
      <c r="BD28" s="25">
        <f>'P10'!$G38</f>
        <v>0</v>
      </c>
      <c r="BE28" s="25">
        <f>'P11'!$G38</f>
        <v>0</v>
      </c>
      <c r="BF28" s="25">
        <f>'P12'!$G38</f>
        <v>0</v>
      </c>
      <c r="BG28" s="25">
        <f>'P13'!$G38</f>
        <v>0</v>
      </c>
      <c r="BH28" s="25">
        <f>'P14'!$G38</f>
        <v>0</v>
      </c>
      <c r="BI28" s="25">
        <f>'P15'!$G38</f>
        <v>0</v>
      </c>
      <c r="BJ28" s="25">
        <f>'P16'!$G38</f>
        <v>0</v>
      </c>
      <c r="BK28" s="25">
        <f>'P17'!$G38</f>
        <v>0</v>
      </c>
      <c r="BL28" s="25">
        <f>'P18'!$G38</f>
        <v>0</v>
      </c>
      <c r="BM28" s="25">
        <f>'P19'!$G38</f>
        <v>0</v>
      </c>
      <c r="BN28" s="25">
        <f>'P20'!$G38</f>
        <v>0</v>
      </c>
      <c r="BO28" s="25"/>
      <c r="BP28" s="25">
        <f>'P22'!$G38</f>
        <v>0</v>
      </c>
      <c r="BQ28" s="25">
        <f>'P23'!$G38</f>
        <v>0</v>
      </c>
      <c r="BR28" s="25">
        <f>'P24'!$G38</f>
        <v>0</v>
      </c>
      <c r="BS28" s="25">
        <f>'P25'!$G38</f>
        <v>0</v>
      </c>
      <c r="BT28" s="223">
        <f>'P26'!$G38</f>
        <v>0</v>
      </c>
      <c r="BU28" s="25">
        <f t="shared" si="5"/>
        <v>0</v>
      </c>
      <c r="BV28" s="224" t="str">
        <f t="shared" si="6"/>
        <v>-</v>
      </c>
    </row>
    <row r="29" spans="1:74" ht="15.75" customHeight="1" x14ac:dyDescent="0.3">
      <c r="A29" s="217" t="s">
        <v>89</v>
      </c>
      <c r="B29" s="218" t="str">
        <f>Résultats!B40</f>
        <v>5.1</v>
      </c>
      <c r="C29" s="219" t="str">
        <f>Résultats!C40</f>
        <v>A</v>
      </c>
      <c r="D29" s="25">
        <f>Résultats!E40</f>
        <v>0</v>
      </c>
      <c r="E29" s="24"/>
      <c r="F29" s="57" t="str">
        <f>'P01'!F39</f>
        <v>na</v>
      </c>
      <c r="G29" s="131" t="str">
        <f>'P02'!F39</f>
        <v>na</v>
      </c>
      <c r="H29" s="131" t="str">
        <f>'P03'!F39</f>
        <v>na</v>
      </c>
      <c r="I29" s="131" t="str">
        <f>'P04'!F39</f>
        <v>na</v>
      </c>
      <c r="J29" s="131" t="str">
        <f>'P05'!F39</f>
        <v>na</v>
      </c>
      <c r="K29" s="131" t="str">
        <f>'P06'!F39</f>
        <v>na</v>
      </c>
      <c r="L29" s="131" t="str">
        <f>'P07'!F39</f>
        <v>na</v>
      </c>
      <c r="M29" s="131" t="str">
        <f>'P08'!F39</f>
        <v>na</v>
      </c>
      <c r="N29" s="131" t="str">
        <f>'P09'!F39</f>
        <v>na</v>
      </c>
      <c r="O29" s="131" t="str">
        <f>'P10'!F39</f>
        <v>na</v>
      </c>
      <c r="P29" s="131" t="str">
        <f>'P11'!F39</f>
        <v>na</v>
      </c>
      <c r="Q29" s="131" t="str">
        <f>'P12'!F39</f>
        <v>na</v>
      </c>
      <c r="R29" s="131" t="str">
        <f>'P13'!F39</f>
        <v>na</v>
      </c>
      <c r="S29" s="131" t="str">
        <f>'P14'!F39</f>
        <v>na</v>
      </c>
      <c r="T29" s="131" t="str">
        <f>'P15'!F39</f>
        <v>nt</v>
      </c>
      <c r="U29" s="131" t="str">
        <f>'P16'!F39</f>
        <v>nt</v>
      </c>
      <c r="V29" s="131" t="str">
        <f>'P17'!F39</f>
        <v>nt</v>
      </c>
      <c r="W29" s="131" t="str">
        <f>'P18'!F39</f>
        <v>nt</v>
      </c>
      <c r="X29" s="131" t="str">
        <f>'P19'!F39</f>
        <v>nt</v>
      </c>
      <c r="Y29" s="131" t="str">
        <f>'P20'!F39</f>
        <v>nt</v>
      </c>
      <c r="Z29" s="131" t="str">
        <f>'P21'!F39</f>
        <v>nt</v>
      </c>
      <c r="AA29" s="131" t="str">
        <f>'P22'!F39</f>
        <v>nt</v>
      </c>
      <c r="AB29" s="131" t="str">
        <f>'P23'!F39</f>
        <v>nt</v>
      </c>
      <c r="AC29" s="131" t="str">
        <f>'P24'!F39</f>
        <v>nt</v>
      </c>
      <c r="AD29" s="131" t="str">
        <f>'P25'!F39</f>
        <v>nt</v>
      </c>
      <c r="AE29" s="220" t="str">
        <f>'P26'!F39</f>
        <v>nt</v>
      </c>
      <c r="AF29" s="25">
        <f t="shared" si="0"/>
        <v>0</v>
      </c>
      <c r="AG29" s="25">
        <f t="shared" si="1"/>
        <v>0</v>
      </c>
      <c r="AH29" s="25">
        <f t="shared" si="2"/>
        <v>14</v>
      </c>
      <c r="AI29" s="25">
        <f t="shared" si="3"/>
        <v>12</v>
      </c>
      <c r="AJ29" s="35" t="str">
        <f t="shared" si="4"/>
        <v>NA</v>
      </c>
      <c r="AK29" s="24"/>
      <c r="AL29" s="238" t="s">
        <v>86</v>
      </c>
      <c r="AM29" s="239"/>
      <c r="AN29" s="226">
        <f t="shared" si="12"/>
        <v>2</v>
      </c>
      <c r="AO29" s="226">
        <f t="shared" si="13"/>
        <v>0</v>
      </c>
      <c r="AP29" s="226">
        <f t="shared" si="14"/>
        <v>2</v>
      </c>
      <c r="AQ29" s="230"/>
      <c r="AR29" s="24"/>
      <c r="AS29" s="221" t="str">
        <f>Résultats!B40</f>
        <v>5.1</v>
      </c>
      <c r="AT29" s="222" t="str">
        <f>Résultats!C40</f>
        <v>A</v>
      </c>
      <c r="AU29" s="25">
        <f>'P01'!$G39</f>
        <v>0</v>
      </c>
      <c r="AV29" s="25">
        <f>'P02'!$G39</f>
        <v>0</v>
      </c>
      <c r="AW29" s="25">
        <f>'P03'!$G39</f>
        <v>0</v>
      </c>
      <c r="AX29" s="25">
        <f>'P04'!$G39</f>
        <v>0</v>
      </c>
      <c r="AY29" s="25">
        <f>'P05'!$G39</f>
        <v>0</v>
      </c>
      <c r="AZ29" s="25">
        <f>'P06'!$G39</f>
        <v>0</v>
      </c>
      <c r="BA29" s="25">
        <f>'P07'!$G39</f>
        <v>0</v>
      </c>
      <c r="BB29" s="25">
        <f>'P08'!$G39</f>
        <v>0</v>
      </c>
      <c r="BC29" s="25">
        <f>'P09'!$G39</f>
        <v>0</v>
      </c>
      <c r="BD29" s="25">
        <f>'P10'!$G39</f>
        <v>0</v>
      </c>
      <c r="BE29" s="25">
        <f>'P11'!$G39</f>
        <v>0</v>
      </c>
      <c r="BF29" s="25">
        <f>'P12'!$G39</f>
        <v>0</v>
      </c>
      <c r="BG29" s="25">
        <f>'P13'!$G39</f>
        <v>0</v>
      </c>
      <c r="BH29" s="25">
        <f>'P14'!$G39</f>
        <v>0</v>
      </c>
      <c r="BI29" s="25">
        <f>'P15'!$G39</f>
        <v>0</v>
      </c>
      <c r="BJ29" s="25">
        <f>'P16'!$G39</f>
        <v>0</v>
      </c>
      <c r="BK29" s="25">
        <f>'P17'!$G39</f>
        <v>0</v>
      </c>
      <c r="BL29" s="25">
        <f>'P18'!$G39</f>
        <v>0</v>
      </c>
      <c r="BM29" s="25">
        <f>'P19'!$G39</f>
        <v>0</v>
      </c>
      <c r="BN29" s="25">
        <f>'P20'!$G39</f>
        <v>0</v>
      </c>
      <c r="BO29" s="25"/>
      <c r="BP29" s="25">
        <f>'P22'!$G39</f>
        <v>0</v>
      </c>
      <c r="BQ29" s="25">
        <f>'P23'!$G39</f>
        <v>0</v>
      </c>
      <c r="BR29" s="25">
        <f>'P24'!$G39</f>
        <v>0</v>
      </c>
      <c r="BS29" s="25">
        <f>'P25'!$G39</f>
        <v>0</v>
      </c>
      <c r="BT29" s="223">
        <f>'P26'!$G39</f>
        <v>0</v>
      </c>
      <c r="BU29" s="25">
        <f t="shared" si="5"/>
        <v>0</v>
      </c>
      <c r="BV29" s="224" t="str">
        <f t="shared" si="6"/>
        <v>-</v>
      </c>
    </row>
    <row r="30" spans="1:74" ht="15.75" customHeight="1" x14ac:dyDescent="0.3">
      <c r="A30" s="225" t="s">
        <v>89</v>
      </c>
      <c r="B30" s="218" t="str">
        <f>Résultats!B41</f>
        <v>5.2</v>
      </c>
      <c r="C30" s="219" t="str">
        <f>Résultats!C41</f>
        <v>A</v>
      </c>
      <c r="D30" s="25">
        <f>Résultats!E41</f>
        <v>0</v>
      </c>
      <c r="E30" s="24"/>
      <c r="F30" s="57" t="str">
        <f>'P01'!F40</f>
        <v>na</v>
      </c>
      <c r="G30" s="131" t="str">
        <f>'P02'!F40</f>
        <v>na</v>
      </c>
      <c r="H30" s="131" t="str">
        <f>'P03'!F40</f>
        <v>na</v>
      </c>
      <c r="I30" s="131" t="str">
        <f>'P04'!F40</f>
        <v>na</v>
      </c>
      <c r="J30" s="131" t="str">
        <f>'P05'!F40</f>
        <v>na</v>
      </c>
      <c r="K30" s="131" t="str">
        <f>'P06'!F40</f>
        <v>na</v>
      </c>
      <c r="L30" s="131" t="str">
        <f>'P07'!F40</f>
        <v>na</v>
      </c>
      <c r="M30" s="131" t="str">
        <f>'P08'!F40</f>
        <v>na</v>
      </c>
      <c r="N30" s="131" t="str">
        <f>'P09'!F40</f>
        <v>na</v>
      </c>
      <c r="O30" s="131" t="str">
        <f>'P10'!F40</f>
        <v>na</v>
      </c>
      <c r="P30" s="131" t="str">
        <f>'P11'!F40</f>
        <v>na</v>
      </c>
      <c r="Q30" s="131" t="str">
        <f>'P12'!F40</f>
        <v>na</v>
      </c>
      <c r="R30" s="131" t="str">
        <f>'P13'!F40</f>
        <v>na</v>
      </c>
      <c r="S30" s="131" t="str">
        <f>'P14'!F40</f>
        <v>na</v>
      </c>
      <c r="T30" s="131" t="str">
        <f>'P15'!F40</f>
        <v>nt</v>
      </c>
      <c r="U30" s="131" t="str">
        <f>'P16'!F40</f>
        <v>nt</v>
      </c>
      <c r="V30" s="131" t="str">
        <f>'P17'!F40</f>
        <v>nt</v>
      </c>
      <c r="W30" s="131" t="str">
        <f>'P18'!F40</f>
        <v>nt</v>
      </c>
      <c r="X30" s="131" t="str">
        <f>'P19'!F40</f>
        <v>nt</v>
      </c>
      <c r="Y30" s="131" t="str">
        <f>'P20'!F40</f>
        <v>nt</v>
      </c>
      <c r="Z30" s="131" t="str">
        <f>'P21'!F40</f>
        <v>nt</v>
      </c>
      <c r="AA30" s="131" t="str">
        <f>'P22'!F40</f>
        <v>nt</v>
      </c>
      <c r="AB30" s="131" t="str">
        <f>'P23'!F40</f>
        <v>nt</v>
      </c>
      <c r="AC30" s="131" t="str">
        <f>'P24'!F40</f>
        <v>nt</v>
      </c>
      <c r="AD30" s="131" t="str">
        <f>'P25'!F40</f>
        <v>nt</v>
      </c>
      <c r="AE30" s="220" t="str">
        <f>'P26'!F40</f>
        <v>nt</v>
      </c>
      <c r="AF30" s="25">
        <f t="shared" si="0"/>
        <v>0</v>
      </c>
      <c r="AG30" s="25">
        <f t="shared" si="1"/>
        <v>0</v>
      </c>
      <c r="AH30" s="25">
        <f t="shared" si="2"/>
        <v>14</v>
      </c>
      <c r="AI30" s="25">
        <f t="shared" si="3"/>
        <v>12</v>
      </c>
      <c r="AJ30" s="35" t="str">
        <f t="shared" si="4"/>
        <v>NA</v>
      </c>
      <c r="AK30" s="24"/>
      <c r="AL30" s="238" t="s">
        <v>87</v>
      </c>
      <c r="AM30" s="239"/>
      <c r="AN30" s="226">
        <f t="shared" si="12"/>
        <v>3</v>
      </c>
      <c r="AO30" s="226">
        <f t="shared" si="13"/>
        <v>0</v>
      </c>
      <c r="AP30" s="226">
        <f t="shared" si="14"/>
        <v>3</v>
      </c>
      <c r="AQ30" s="230"/>
      <c r="AR30" s="24"/>
      <c r="AS30" s="221" t="str">
        <f>Résultats!B41</f>
        <v>5.2</v>
      </c>
      <c r="AT30" s="222" t="str">
        <f>Résultats!C41</f>
        <v>A</v>
      </c>
      <c r="AU30" s="25">
        <f>'P01'!$G40</f>
        <v>0</v>
      </c>
      <c r="AV30" s="25">
        <f>'P02'!$G40</f>
        <v>0</v>
      </c>
      <c r="AW30" s="25">
        <f>'P03'!$G40</f>
        <v>0</v>
      </c>
      <c r="AX30" s="25">
        <f>'P04'!$G40</f>
        <v>0</v>
      </c>
      <c r="AY30" s="25">
        <f>'P05'!$G40</f>
        <v>0</v>
      </c>
      <c r="AZ30" s="25">
        <f>'P06'!$G40</f>
        <v>0</v>
      </c>
      <c r="BA30" s="25">
        <f>'P07'!$G40</f>
        <v>0</v>
      </c>
      <c r="BB30" s="25">
        <f>'P08'!$G40</f>
        <v>0</v>
      </c>
      <c r="BC30" s="25">
        <f>'P09'!$G40</f>
        <v>0</v>
      </c>
      <c r="BD30" s="25">
        <f>'P10'!$G40</f>
        <v>0</v>
      </c>
      <c r="BE30" s="25">
        <f>'P11'!$G40</f>
        <v>0</v>
      </c>
      <c r="BF30" s="25">
        <f>'P12'!$G40</f>
        <v>0</v>
      </c>
      <c r="BG30" s="25">
        <f>'P13'!$G40</f>
        <v>0</v>
      </c>
      <c r="BH30" s="25">
        <f>'P14'!$G40</f>
        <v>0</v>
      </c>
      <c r="BI30" s="25">
        <f>'P15'!$G40</f>
        <v>0</v>
      </c>
      <c r="BJ30" s="25">
        <f>'P16'!$G40</f>
        <v>0</v>
      </c>
      <c r="BK30" s="25">
        <f>'P17'!$G40</f>
        <v>0</v>
      </c>
      <c r="BL30" s="25">
        <f>'P18'!$G40</f>
        <v>0</v>
      </c>
      <c r="BM30" s="25">
        <f>'P19'!$G40</f>
        <v>0</v>
      </c>
      <c r="BN30" s="25">
        <f>'P20'!$G40</f>
        <v>0</v>
      </c>
      <c r="BO30" s="25"/>
      <c r="BP30" s="25">
        <f>'P22'!$G40</f>
        <v>0</v>
      </c>
      <c r="BQ30" s="25">
        <f>'P23'!$G40</f>
        <v>0</v>
      </c>
      <c r="BR30" s="25">
        <f>'P24'!$G40</f>
        <v>0</v>
      </c>
      <c r="BS30" s="25">
        <f>'P25'!$G40</f>
        <v>0</v>
      </c>
      <c r="BT30" s="223">
        <f>'P26'!$G40</f>
        <v>0</v>
      </c>
      <c r="BU30" s="25">
        <f t="shared" si="5"/>
        <v>0</v>
      </c>
      <c r="BV30" s="224" t="str">
        <f t="shared" si="6"/>
        <v>-</v>
      </c>
    </row>
    <row r="31" spans="1:74" ht="15.75" customHeight="1" x14ac:dyDescent="0.3">
      <c r="A31" s="225" t="s">
        <v>89</v>
      </c>
      <c r="B31" s="218" t="str">
        <f>Résultats!B42</f>
        <v>5.3</v>
      </c>
      <c r="C31" s="219" t="str">
        <f>Résultats!C42</f>
        <v>A</v>
      </c>
      <c r="D31" s="25" t="str">
        <f>Résultats!E42</f>
        <v>x</v>
      </c>
      <c r="E31" s="24"/>
      <c r="F31" s="57" t="str">
        <f>'P01'!F41</f>
        <v>na</v>
      </c>
      <c r="G31" s="131" t="str">
        <f>'P02'!F41</f>
        <v>na</v>
      </c>
      <c r="H31" s="131" t="str">
        <f>'P03'!F41</f>
        <v>na</v>
      </c>
      <c r="I31" s="131" t="str">
        <f>'P04'!F41</f>
        <v>na</v>
      </c>
      <c r="J31" s="131" t="str">
        <f>'P05'!F41</f>
        <v>na</v>
      </c>
      <c r="K31" s="131" t="str">
        <f>'P06'!F41</f>
        <v>na</v>
      </c>
      <c r="L31" s="131" t="str">
        <f>'P07'!F41</f>
        <v>na</v>
      </c>
      <c r="M31" s="131" t="str">
        <f>'P08'!F41</f>
        <v>na</v>
      </c>
      <c r="N31" s="131" t="str">
        <f>'P09'!F41</f>
        <v>na</v>
      </c>
      <c r="O31" s="131" t="str">
        <f>'P10'!F41</f>
        <v>na</v>
      </c>
      <c r="P31" s="131" t="str">
        <f>'P11'!F41</f>
        <v>na</v>
      </c>
      <c r="Q31" s="131" t="str">
        <f>'P12'!F41</f>
        <v>na</v>
      </c>
      <c r="R31" s="131" t="str">
        <f>'P13'!F41</f>
        <v>na</v>
      </c>
      <c r="S31" s="131" t="str">
        <f>'P14'!F41</f>
        <v>na</v>
      </c>
      <c r="T31" s="131" t="str">
        <f>'P15'!F41</f>
        <v>nt</v>
      </c>
      <c r="U31" s="131" t="str">
        <f>'P16'!F41</f>
        <v>nt</v>
      </c>
      <c r="V31" s="131" t="str">
        <f>'P17'!F41</f>
        <v>nt</v>
      </c>
      <c r="W31" s="131" t="str">
        <f>'P18'!F41</f>
        <v>nt</v>
      </c>
      <c r="X31" s="131" t="str">
        <f>'P19'!F41</f>
        <v>nt</v>
      </c>
      <c r="Y31" s="131" t="str">
        <f>'P20'!F41</f>
        <v>nt</v>
      </c>
      <c r="Z31" s="131" t="str">
        <f>'P21'!F41</f>
        <v>nt</v>
      </c>
      <c r="AA31" s="131" t="str">
        <f>'P22'!F41</f>
        <v>nt</v>
      </c>
      <c r="AB31" s="131" t="str">
        <f>'P23'!F41</f>
        <v>nt</v>
      </c>
      <c r="AC31" s="131" t="str">
        <f>'P24'!F41</f>
        <v>nt</v>
      </c>
      <c r="AD31" s="131" t="str">
        <f>'P25'!F41</f>
        <v>nt</v>
      </c>
      <c r="AE31" s="220" t="str">
        <f>'P26'!F41</f>
        <v>nt</v>
      </c>
      <c r="AF31" s="25">
        <f t="shared" si="0"/>
        <v>0</v>
      </c>
      <c r="AG31" s="25">
        <f t="shared" si="1"/>
        <v>0</v>
      </c>
      <c r="AH31" s="25">
        <f t="shared" si="2"/>
        <v>14</v>
      </c>
      <c r="AI31" s="25">
        <f t="shared" si="3"/>
        <v>12</v>
      </c>
      <c r="AJ31" s="35" t="str">
        <f t="shared" si="4"/>
        <v>NA</v>
      </c>
      <c r="AK31" s="24"/>
      <c r="AL31" s="238" t="s">
        <v>88</v>
      </c>
      <c r="AM31" s="239"/>
      <c r="AN31" s="226">
        <f t="shared" si="12"/>
        <v>0</v>
      </c>
      <c r="AO31" s="226">
        <f t="shared" si="13"/>
        <v>0</v>
      </c>
      <c r="AP31" s="226">
        <f t="shared" si="14"/>
        <v>0</v>
      </c>
      <c r="AQ31" s="230"/>
      <c r="AR31" s="24"/>
      <c r="AS31" s="221" t="str">
        <f>Résultats!B42</f>
        <v>5.3</v>
      </c>
      <c r="AT31" s="222" t="str">
        <f>Résultats!C42</f>
        <v>A</v>
      </c>
      <c r="AU31" s="25">
        <f>'P01'!$G41</f>
        <v>0</v>
      </c>
      <c r="AV31" s="25">
        <f>'P02'!$G41</f>
        <v>0</v>
      </c>
      <c r="AW31" s="25">
        <f>'P03'!$G41</f>
        <v>0</v>
      </c>
      <c r="AX31" s="25">
        <f>'P04'!$G41</f>
        <v>0</v>
      </c>
      <c r="AY31" s="25">
        <f>'P05'!$G41</f>
        <v>0</v>
      </c>
      <c r="AZ31" s="25">
        <f>'P06'!$G41</f>
        <v>0</v>
      </c>
      <c r="BA31" s="25">
        <f>'P07'!$G41</f>
        <v>0</v>
      </c>
      <c r="BB31" s="25">
        <f>'P08'!$G41</f>
        <v>0</v>
      </c>
      <c r="BC31" s="25">
        <f>'P09'!$G41</f>
        <v>0</v>
      </c>
      <c r="BD31" s="25">
        <f>'P10'!$G41</f>
        <v>0</v>
      </c>
      <c r="BE31" s="25">
        <f>'P11'!$G41</f>
        <v>0</v>
      </c>
      <c r="BF31" s="25">
        <f>'P12'!$G41</f>
        <v>0</v>
      </c>
      <c r="BG31" s="25">
        <f>'P13'!$G41</f>
        <v>0</v>
      </c>
      <c r="BH31" s="25">
        <f>'P14'!$G41</f>
        <v>0</v>
      </c>
      <c r="BI31" s="25">
        <f>'P15'!$G41</f>
        <v>0</v>
      </c>
      <c r="BJ31" s="25">
        <f>'P16'!$G41</f>
        <v>0</v>
      </c>
      <c r="BK31" s="25">
        <f>'P17'!$G41</f>
        <v>0</v>
      </c>
      <c r="BL31" s="25">
        <f>'P18'!$G41</f>
        <v>0</v>
      </c>
      <c r="BM31" s="25">
        <f>'P19'!$G41</f>
        <v>0</v>
      </c>
      <c r="BN31" s="25">
        <f>'P20'!$G41</f>
        <v>0</v>
      </c>
      <c r="BO31" s="25"/>
      <c r="BP31" s="25">
        <f>'P22'!$G41</f>
        <v>0</v>
      </c>
      <c r="BQ31" s="25">
        <f>'P23'!$G41</f>
        <v>0</v>
      </c>
      <c r="BR31" s="25">
        <f>'P24'!$G41</f>
        <v>0</v>
      </c>
      <c r="BS31" s="25">
        <f>'P25'!$G41</f>
        <v>0</v>
      </c>
      <c r="BT31" s="223">
        <f>'P26'!$G41</f>
        <v>0</v>
      </c>
      <c r="BU31" s="25">
        <f t="shared" si="5"/>
        <v>0</v>
      </c>
      <c r="BV31" s="224" t="str">
        <f t="shared" si="6"/>
        <v>-</v>
      </c>
    </row>
    <row r="32" spans="1:74" ht="15.75" customHeight="1" x14ac:dyDescent="0.3">
      <c r="A32" s="225" t="s">
        <v>89</v>
      </c>
      <c r="B32" s="218" t="str">
        <f>Résultats!B43</f>
        <v>5.4</v>
      </c>
      <c r="C32" s="219" t="str">
        <f>Résultats!C43</f>
        <v>A</v>
      </c>
      <c r="D32" s="25">
        <f>Résultats!E43</f>
        <v>0</v>
      </c>
      <c r="E32" s="24"/>
      <c r="F32" s="57" t="str">
        <f>'P01'!F42</f>
        <v>na</v>
      </c>
      <c r="G32" s="131" t="str">
        <f>'P02'!F42</f>
        <v>na</v>
      </c>
      <c r="H32" s="131" t="str">
        <f>'P03'!F42</f>
        <v>na</v>
      </c>
      <c r="I32" s="131" t="str">
        <f>'P04'!F42</f>
        <v>na</v>
      </c>
      <c r="J32" s="131" t="str">
        <f>'P05'!F42</f>
        <v>na</v>
      </c>
      <c r="K32" s="131" t="str">
        <f>'P06'!F42</f>
        <v>na</v>
      </c>
      <c r="L32" s="131" t="str">
        <f>'P07'!F42</f>
        <v>na</v>
      </c>
      <c r="M32" s="131" t="str">
        <f>'P08'!F42</f>
        <v>na</v>
      </c>
      <c r="N32" s="131" t="str">
        <f>'P09'!F42</f>
        <v>na</v>
      </c>
      <c r="O32" s="131" t="str">
        <f>'P10'!F42</f>
        <v>c</v>
      </c>
      <c r="P32" s="131" t="str">
        <f>'P11'!F42</f>
        <v>na</v>
      </c>
      <c r="Q32" s="131" t="str">
        <f>'P12'!F42</f>
        <v>na</v>
      </c>
      <c r="R32" s="131" t="str">
        <f>'P13'!F42</f>
        <v>na</v>
      </c>
      <c r="S32" s="131" t="str">
        <f>'P14'!F42</f>
        <v>na</v>
      </c>
      <c r="T32" s="131" t="str">
        <f>'P15'!F42</f>
        <v>nt</v>
      </c>
      <c r="U32" s="131" t="str">
        <f>'P16'!F42</f>
        <v>nt</v>
      </c>
      <c r="V32" s="131" t="str">
        <f>'P17'!F42</f>
        <v>nt</v>
      </c>
      <c r="W32" s="131" t="str">
        <f>'P18'!F42</f>
        <v>nt</v>
      </c>
      <c r="X32" s="131" t="str">
        <f>'P19'!F42</f>
        <v>nt</v>
      </c>
      <c r="Y32" s="131" t="str">
        <f>'P20'!F42</f>
        <v>nt</v>
      </c>
      <c r="Z32" s="131" t="str">
        <f>'P21'!F42</f>
        <v>nt</v>
      </c>
      <c r="AA32" s="131" t="str">
        <f>'P22'!F42</f>
        <v>nt</v>
      </c>
      <c r="AB32" s="131" t="str">
        <f>'P23'!F42</f>
        <v>nt</v>
      </c>
      <c r="AC32" s="131" t="str">
        <f>'P24'!F42</f>
        <v>nt</v>
      </c>
      <c r="AD32" s="131" t="str">
        <f>'P25'!F42</f>
        <v>nt</v>
      </c>
      <c r="AE32" s="220" t="str">
        <f>'P26'!F42</f>
        <v>nt</v>
      </c>
      <c r="AF32" s="25">
        <f t="shared" si="0"/>
        <v>1</v>
      </c>
      <c r="AG32" s="25">
        <f t="shared" si="1"/>
        <v>0</v>
      </c>
      <c r="AH32" s="25">
        <f t="shared" si="2"/>
        <v>13</v>
      </c>
      <c r="AI32" s="25">
        <f t="shared" si="3"/>
        <v>12</v>
      </c>
      <c r="AJ32" s="35" t="str">
        <f t="shared" si="4"/>
        <v>C</v>
      </c>
      <c r="AK32" s="24"/>
      <c r="AL32" s="238" t="s">
        <v>89</v>
      </c>
      <c r="AM32" s="239"/>
      <c r="AN32" s="226">
        <f t="shared" si="12"/>
        <v>4</v>
      </c>
      <c r="AO32" s="226">
        <f t="shared" si="13"/>
        <v>0</v>
      </c>
      <c r="AP32" s="226">
        <f t="shared" si="14"/>
        <v>4</v>
      </c>
      <c r="AQ32" s="240"/>
      <c r="AR32" s="24"/>
      <c r="AS32" s="221" t="str">
        <f>Résultats!B43</f>
        <v>5.4</v>
      </c>
      <c r="AT32" s="222" t="str">
        <f>Résultats!C43</f>
        <v>A</v>
      </c>
      <c r="AU32" s="25">
        <f>'P01'!$G42</f>
        <v>0</v>
      </c>
      <c r="AV32" s="25">
        <f>'P02'!$G42</f>
        <v>0</v>
      </c>
      <c r="AW32" s="25">
        <f>'P03'!$G42</f>
        <v>0</v>
      </c>
      <c r="AX32" s="25">
        <f>'P04'!$G42</f>
        <v>0</v>
      </c>
      <c r="AY32" s="25">
        <f>'P05'!$G42</f>
        <v>0</v>
      </c>
      <c r="AZ32" s="25">
        <f>'P06'!$G42</f>
        <v>0</v>
      </c>
      <c r="BA32" s="25">
        <f>'P07'!$G42</f>
        <v>0</v>
      </c>
      <c r="BB32" s="25">
        <f>'P08'!$G42</f>
        <v>0</v>
      </c>
      <c r="BC32" s="25">
        <f>'P09'!$G42</f>
        <v>0</v>
      </c>
      <c r="BD32" s="25">
        <f>'P10'!$G42</f>
        <v>0</v>
      </c>
      <c r="BE32" s="25">
        <f>'P11'!$G42</f>
        <v>0</v>
      </c>
      <c r="BF32" s="25">
        <f>'P12'!$G42</f>
        <v>0</v>
      </c>
      <c r="BG32" s="25">
        <f>'P13'!$G42</f>
        <v>0</v>
      </c>
      <c r="BH32" s="25">
        <f>'P14'!$G42</f>
        <v>0</v>
      </c>
      <c r="BI32" s="25">
        <f>'P15'!$G42</f>
        <v>0</v>
      </c>
      <c r="BJ32" s="25">
        <f>'P16'!$G42</f>
        <v>0</v>
      </c>
      <c r="BK32" s="25">
        <f>'P17'!$G42</f>
        <v>0</v>
      </c>
      <c r="BL32" s="25">
        <f>'P18'!$G42</f>
        <v>0</v>
      </c>
      <c r="BM32" s="25">
        <f>'P19'!$G42</f>
        <v>0</v>
      </c>
      <c r="BN32" s="25">
        <f>'P20'!$G42</f>
        <v>0</v>
      </c>
      <c r="BO32" s="25"/>
      <c r="BP32" s="25">
        <f>'P22'!$G42</f>
        <v>0</v>
      </c>
      <c r="BQ32" s="25">
        <f>'P23'!$G42</f>
        <v>0</v>
      </c>
      <c r="BR32" s="25">
        <f>'P24'!$G42</f>
        <v>0</v>
      </c>
      <c r="BS32" s="25">
        <f>'P25'!$G42</f>
        <v>0</v>
      </c>
      <c r="BT32" s="223">
        <f>'P26'!$G42</f>
        <v>0</v>
      </c>
      <c r="BU32" s="25">
        <f t="shared" si="5"/>
        <v>0</v>
      </c>
      <c r="BV32" s="224" t="str">
        <f t="shared" si="6"/>
        <v>-</v>
      </c>
    </row>
    <row r="33" spans="1:74" ht="15.75" customHeight="1" x14ac:dyDescent="0.3">
      <c r="A33" s="225" t="s">
        <v>89</v>
      </c>
      <c r="B33" s="218" t="str">
        <f>Résultats!B44</f>
        <v>5.5</v>
      </c>
      <c r="C33" s="219" t="str">
        <f>Résultats!C44</f>
        <v>A</v>
      </c>
      <c r="D33" s="25">
        <f>Résultats!E44</f>
        <v>0</v>
      </c>
      <c r="E33" s="24"/>
      <c r="F33" s="57" t="str">
        <f>'P01'!F43</f>
        <v>na</v>
      </c>
      <c r="G33" s="131" t="str">
        <f>'P02'!F43</f>
        <v>na</v>
      </c>
      <c r="H33" s="131" t="str">
        <f>'P03'!F43</f>
        <v>na</v>
      </c>
      <c r="I33" s="131" t="str">
        <f>'P04'!F43</f>
        <v>na</v>
      </c>
      <c r="J33" s="131" t="str">
        <f>'P05'!F43</f>
        <v>na</v>
      </c>
      <c r="K33" s="131" t="str">
        <f>'P06'!F43</f>
        <v>na</v>
      </c>
      <c r="L33" s="131" t="str">
        <f>'P07'!F43</f>
        <v>na</v>
      </c>
      <c r="M33" s="131" t="str">
        <f>'P08'!F43</f>
        <v>na</v>
      </c>
      <c r="N33" s="131" t="str">
        <f>'P09'!F43</f>
        <v>na</v>
      </c>
      <c r="O33" s="131" t="str">
        <f>'P10'!F43</f>
        <v>c</v>
      </c>
      <c r="P33" s="131" t="str">
        <f>'P11'!F43</f>
        <v>na</v>
      </c>
      <c r="Q33" s="131" t="str">
        <f>'P12'!F43</f>
        <v>na</v>
      </c>
      <c r="R33" s="131" t="str">
        <f>'P13'!F43</f>
        <v>na</v>
      </c>
      <c r="S33" s="131" t="str">
        <f>'P14'!F43</f>
        <v>na</v>
      </c>
      <c r="T33" s="131" t="str">
        <f>'P15'!F43</f>
        <v>nt</v>
      </c>
      <c r="U33" s="131" t="str">
        <f>'P16'!F43</f>
        <v>nt</v>
      </c>
      <c r="V33" s="131" t="str">
        <f>'P17'!F43</f>
        <v>nt</v>
      </c>
      <c r="W33" s="131" t="str">
        <f>'P18'!F43</f>
        <v>nt</v>
      </c>
      <c r="X33" s="131" t="str">
        <f>'P19'!F43</f>
        <v>nt</v>
      </c>
      <c r="Y33" s="131" t="str">
        <f>'P20'!F43</f>
        <v>nt</v>
      </c>
      <c r="Z33" s="131" t="str">
        <f>'P21'!F43</f>
        <v>nt</v>
      </c>
      <c r="AA33" s="131" t="str">
        <f>'P22'!F43</f>
        <v>nt</v>
      </c>
      <c r="AB33" s="131" t="str">
        <f>'P23'!F43</f>
        <v>nt</v>
      </c>
      <c r="AC33" s="131" t="str">
        <f>'P24'!F43</f>
        <v>nt</v>
      </c>
      <c r="AD33" s="131" t="str">
        <f>'P25'!F43</f>
        <v>nt</v>
      </c>
      <c r="AE33" s="220" t="str">
        <f>'P26'!F43</f>
        <v>nt</v>
      </c>
      <c r="AF33" s="25">
        <f t="shared" si="0"/>
        <v>1</v>
      </c>
      <c r="AG33" s="25">
        <f t="shared" si="1"/>
        <v>0</v>
      </c>
      <c r="AH33" s="25">
        <f t="shared" si="2"/>
        <v>13</v>
      </c>
      <c r="AI33" s="25">
        <f t="shared" si="3"/>
        <v>12</v>
      </c>
      <c r="AJ33" s="35" t="str">
        <f t="shared" si="4"/>
        <v>C</v>
      </c>
      <c r="AK33" s="24"/>
      <c r="AL33" s="238" t="s">
        <v>90</v>
      </c>
      <c r="AM33" s="239"/>
      <c r="AN33" s="226">
        <f t="shared" si="12"/>
        <v>2</v>
      </c>
      <c r="AO33" s="226">
        <f t="shared" si="13"/>
        <v>0</v>
      </c>
      <c r="AP33" s="226">
        <f t="shared" si="14"/>
        <v>2</v>
      </c>
      <c r="AQ33" s="240"/>
      <c r="AR33" s="24"/>
      <c r="AS33" s="221" t="str">
        <f>Résultats!B44</f>
        <v>5.5</v>
      </c>
      <c r="AT33" s="222" t="str">
        <f>Résultats!C44</f>
        <v>A</v>
      </c>
      <c r="AU33" s="25">
        <f>'P01'!$G43</f>
        <v>0</v>
      </c>
      <c r="AV33" s="25">
        <f>'P02'!$G43</f>
        <v>0</v>
      </c>
      <c r="AW33" s="25">
        <f>'P03'!$G43</f>
        <v>0</v>
      </c>
      <c r="AX33" s="25">
        <f>'P04'!$G43</f>
        <v>0</v>
      </c>
      <c r="AY33" s="25">
        <f>'P05'!$G43</f>
        <v>0</v>
      </c>
      <c r="AZ33" s="25">
        <f>'P06'!$G43</f>
        <v>0</v>
      </c>
      <c r="BA33" s="25">
        <f>'P07'!$G43</f>
        <v>0</v>
      </c>
      <c r="BB33" s="25">
        <f>'P08'!$G43</f>
        <v>0</v>
      </c>
      <c r="BC33" s="25">
        <f>'P09'!$G43</f>
        <v>0</v>
      </c>
      <c r="BD33" s="25">
        <f>'P10'!$G43</f>
        <v>0</v>
      </c>
      <c r="BE33" s="25">
        <f>'P11'!$G43</f>
        <v>0</v>
      </c>
      <c r="BF33" s="25">
        <f>'P12'!$G43</f>
        <v>0</v>
      </c>
      <c r="BG33" s="25">
        <f>'P13'!$G43</f>
        <v>0</v>
      </c>
      <c r="BH33" s="25">
        <f>'P14'!$G43</f>
        <v>0</v>
      </c>
      <c r="BI33" s="25">
        <f>'P15'!$G43</f>
        <v>0</v>
      </c>
      <c r="BJ33" s="25">
        <f>'P16'!$G43</f>
        <v>0</v>
      </c>
      <c r="BK33" s="25">
        <f>'P17'!$G43</f>
        <v>0</v>
      </c>
      <c r="BL33" s="25">
        <f>'P18'!$G43</f>
        <v>0</v>
      </c>
      <c r="BM33" s="25">
        <f>'P19'!$G43</f>
        <v>0</v>
      </c>
      <c r="BN33" s="25">
        <f>'P20'!$G43</f>
        <v>0</v>
      </c>
      <c r="BO33" s="25"/>
      <c r="BP33" s="25">
        <f>'P22'!$G43</f>
        <v>0</v>
      </c>
      <c r="BQ33" s="25">
        <f>'P23'!$G43</f>
        <v>0</v>
      </c>
      <c r="BR33" s="25">
        <f>'P24'!$G43</f>
        <v>0</v>
      </c>
      <c r="BS33" s="25">
        <f>'P25'!$G43</f>
        <v>0</v>
      </c>
      <c r="BT33" s="223">
        <f>'P26'!$G43</f>
        <v>0</v>
      </c>
      <c r="BU33" s="25">
        <f t="shared" si="5"/>
        <v>0</v>
      </c>
      <c r="BV33" s="224" t="str">
        <f t="shared" si="6"/>
        <v>-</v>
      </c>
    </row>
    <row r="34" spans="1:74" ht="15.75" customHeight="1" x14ac:dyDescent="0.3">
      <c r="A34" s="225" t="s">
        <v>89</v>
      </c>
      <c r="B34" s="218" t="str">
        <f>Résultats!B45</f>
        <v>5.6</v>
      </c>
      <c r="C34" s="219" t="str">
        <f>Résultats!C45</f>
        <v>A</v>
      </c>
      <c r="D34" s="25">
        <f>Résultats!E45</f>
        <v>0</v>
      </c>
      <c r="E34" s="24"/>
      <c r="F34" s="57" t="str">
        <f>'P01'!F44</f>
        <v>na</v>
      </c>
      <c r="G34" s="131" t="str">
        <f>'P02'!F44</f>
        <v>na</v>
      </c>
      <c r="H34" s="131" t="str">
        <f>'P03'!F44</f>
        <v>na</v>
      </c>
      <c r="I34" s="131" t="str">
        <f>'P04'!F44</f>
        <v>na</v>
      </c>
      <c r="J34" s="131" t="str">
        <f>'P05'!F44</f>
        <v>na</v>
      </c>
      <c r="K34" s="131" t="str">
        <f>'P06'!F44</f>
        <v>na</v>
      </c>
      <c r="L34" s="131" t="str">
        <f>'P07'!F44</f>
        <v>na</v>
      </c>
      <c r="M34" s="131" t="str">
        <f>'P08'!F44</f>
        <v>na</v>
      </c>
      <c r="N34" s="131" t="str">
        <f>'P09'!F44</f>
        <v>na</v>
      </c>
      <c r="O34" s="131" t="str">
        <f>'P10'!F44</f>
        <v>c</v>
      </c>
      <c r="P34" s="131" t="str">
        <f>'P11'!F44</f>
        <v>na</v>
      </c>
      <c r="Q34" s="131" t="str">
        <f>'P12'!F44</f>
        <v>na</v>
      </c>
      <c r="R34" s="131" t="str">
        <f>'P13'!F44</f>
        <v>na</v>
      </c>
      <c r="S34" s="131" t="str">
        <f>'P14'!F44</f>
        <v>na</v>
      </c>
      <c r="T34" s="131" t="str">
        <f>'P15'!F44</f>
        <v>nt</v>
      </c>
      <c r="U34" s="131" t="str">
        <f>'P16'!F44</f>
        <v>nt</v>
      </c>
      <c r="V34" s="131" t="str">
        <f>'P17'!F44</f>
        <v>nt</v>
      </c>
      <c r="W34" s="131" t="str">
        <f>'P18'!F44</f>
        <v>nt</v>
      </c>
      <c r="X34" s="131" t="str">
        <f>'P19'!F44</f>
        <v>nt</v>
      </c>
      <c r="Y34" s="131" t="str">
        <f>'P20'!F44</f>
        <v>nt</v>
      </c>
      <c r="Z34" s="131" t="str">
        <f>'P21'!F44</f>
        <v>nt</v>
      </c>
      <c r="AA34" s="131" t="str">
        <f>'P22'!F44</f>
        <v>nt</v>
      </c>
      <c r="AB34" s="131" t="str">
        <f>'P23'!F44</f>
        <v>nt</v>
      </c>
      <c r="AC34" s="131" t="str">
        <f>'P24'!F44</f>
        <v>nt</v>
      </c>
      <c r="AD34" s="131" t="str">
        <f>'P25'!F44</f>
        <v>nt</v>
      </c>
      <c r="AE34" s="220" t="str">
        <f>'P26'!F44</f>
        <v>nt</v>
      </c>
      <c r="AF34" s="25">
        <f t="shared" si="0"/>
        <v>1</v>
      </c>
      <c r="AG34" s="25">
        <f t="shared" si="1"/>
        <v>0</v>
      </c>
      <c r="AH34" s="25">
        <f t="shared" si="2"/>
        <v>13</v>
      </c>
      <c r="AI34" s="25">
        <f t="shared" si="3"/>
        <v>12</v>
      </c>
      <c r="AJ34" s="35" t="str">
        <f t="shared" si="4"/>
        <v>C</v>
      </c>
      <c r="AK34" s="24"/>
      <c r="AL34" s="238" t="s">
        <v>464</v>
      </c>
      <c r="AM34" s="239"/>
      <c r="AN34" s="226">
        <f t="shared" si="12"/>
        <v>2</v>
      </c>
      <c r="AO34" s="226">
        <f t="shared" si="13"/>
        <v>0</v>
      </c>
      <c r="AP34" s="226">
        <f t="shared" si="14"/>
        <v>2</v>
      </c>
      <c r="AQ34" s="240"/>
      <c r="AR34" s="24"/>
      <c r="AS34" s="221" t="str">
        <f>Résultats!B45</f>
        <v>5.6</v>
      </c>
      <c r="AT34" s="222" t="str">
        <f>Résultats!C45</f>
        <v>A</v>
      </c>
      <c r="AU34" s="25">
        <f>'P01'!$G44</f>
        <v>0</v>
      </c>
      <c r="AV34" s="25">
        <f>'P02'!$G44</f>
        <v>0</v>
      </c>
      <c r="AW34" s="25">
        <f>'P03'!$G44</f>
        <v>0</v>
      </c>
      <c r="AX34" s="25">
        <f>'P04'!$G44</f>
        <v>0</v>
      </c>
      <c r="AY34" s="25">
        <f>'P05'!$G44</f>
        <v>0</v>
      </c>
      <c r="AZ34" s="25">
        <f>'P06'!$G44</f>
        <v>0</v>
      </c>
      <c r="BA34" s="25">
        <f>'P07'!$G44</f>
        <v>0</v>
      </c>
      <c r="BB34" s="25">
        <f>'P08'!$G44</f>
        <v>0</v>
      </c>
      <c r="BC34" s="25">
        <f>'P09'!$G44</f>
        <v>0</v>
      </c>
      <c r="BD34" s="25">
        <f>'P10'!$G44</f>
        <v>0</v>
      </c>
      <c r="BE34" s="25">
        <f>'P11'!$G44</f>
        <v>0</v>
      </c>
      <c r="BF34" s="25">
        <f>'P12'!$G44</f>
        <v>0</v>
      </c>
      <c r="BG34" s="25">
        <f>'P13'!$G44</f>
        <v>0</v>
      </c>
      <c r="BH34" s="25">
        <f>'P14'!$G44</f>
        <v>0</v>
      </c>
      <c r="BI34" s="25">
        <f>'P15'!$G44</f>
        <v>0</v>
      </c>
      <c r="BJ34" s="25">
        <f>'P16'!$G44</f>
        <v>0</v>
      </c>
      <c r="BK34" s="25">
        <f>'P17'!$G44</f>
        <v>0</v>
      </c>
      <c r="BL34" s="25">
        <f>'P18'!$G44</f>
        <v>0</v>
      </c>
      <c r="BM34" s="25">
        <f>'P19'!$G44</f>
        <v>0</v>
      </c>
      <c r="BN34" s="25">
        <f>'P20'!$G44</f>
        <v>0</v>
      </c>
      <c r="BO34" s="25"/>
      <c r="BP34" s="25">
        <f>'P22'!$G44</f>
        <v>0</v>
      </c>
      <c r="BQ34" s="25">
        <f>'P23'!$G44</f>
        <v>0</v>
      </c>
      <c r="BR34" s="25">
        <f>'P24'!$G44</f>
        <v>0</v>
      </c>
      <c r="BS34" s="25">
        <f>'P25'!$G44</f>
        <v>0</v>
      </c>
      <c r="BT34" s="223">
        <f>'P26'!$G44</f>
        <v>0</v>
      </c>
      <c r="BU34" s="25">
        <f t="shared" si="5"/>
        <v>0</v>
      </c>
      <c r="BV34" s="224" t="str">
        <f t="shared" si="6"/>
        <v>-</v>
      </c>
    </row>
    <row r="35" spans="1:74" ht="15.75" customHeight="1" x14ac:dyDescent="0.3">
      <c r="A35" s="225" t="s">
        <v>89</v>
      </c>
      <c r="B35" s="218" t="str">
        <f>Résultats!B46</f>
        <v>5.7</v>
      </c>
      <c r="C35" s="219" t="str">
        <f>Résultats!C46</f>
        <v>A</v>
      </c>
      <c r="D35" s="25" t="str">
        <f>Résultats!E46</f>
        <v>x</v>
      </c>
      <c r="E35" s="24"/>
      <c r="F35" s="57" t="str">
        <f>'P01'!F45</f>
        <v>na</v>
      </c>
      <c r="G35" s="131" t="str">
        <f>'P02'!F45</f>
        <v>na</v>
      </c>
      <c r="H35" s="131" t="str">
        <f>'P03'!F45</f>
        <v>na</v>
      </c>
      <c r="I35" s="131" t="str">
        <f>'P04'!F45</f>
        <v>na</v>
      </c>
      <c r="J35" s="131" t="str">
        <f>'P05'!F45</f>
        <v>na</v>
      </c>
      <c r="K35" s="131" t="str">
        <f>'P06'!F45</f>
        <v>na</v>
      </c>
      <c r="L35" s="131" t="str">
        <f>'P07'!F45</f>
        <v>na</v>
      </c>
      <c r="M35" s="131" t="str">
        <f>'P08'!F45</f>
        <v>na</v>
      </c>
      <c r="N35" s="131" t="str">
        <f>'P09'!F45</f>
        <v>na</v>
      </c>
      <c r="O35" s="131" t="str">
        <f>'P10'!F45</f>
        <v>c</v>
      </c>
      <c r="P35" s="131" t="str">
        <f>'P11'!F45</f>
        <v>na</v>
      </c>
      <c r="Q35" s="131" t="str">
        <f>'P12'!F45</f>
        <v>na</v>
      </c>
      <c r="R35" s="131" t="str">
        <f>'P13'!F45</f>
        <v>na</v>
      </c>
      <c r="S35" s="131" t="str">
        <f>'P14'!F45</f>
        <v>na</v>
      </c>
      <c r="T35" s="131" t="str">
        <f>'P15'!F45</f>
        <v>nt</v>
      </c>
      <c r="U35" s="131" t="str">
        <f>'P16'!F45</f>
        <v>nt</v>
      </c>
      <c r="V35" s="131" t="str">
        <f>'P17'!F45</f>
        <v>nt</v>
      </c>
      <c r="W35" s="131" t="str">
        <f>'P18'!F45</f>
        <v>nt</v>
      </c>
      <c r="X35" s="131" t="str">
        <f>'P19'!F45</f>
        <v>nt</v>
      </c>
      <c r="Y35" s="131" t="str">
        <f>'P20'!F45</f>
        <v>nt</v>
      </c>
      <c r="Z35" s="131" t="str">
        <f>'P21'!F45</f>
        <v>nt</v>
      </c>
      <c r="AA35" s="131" t="str">
        <f>'P22'!F45</f>
        <v>nt</v>
      </c>
      <c r="AB35" s="131" t="str">
        <f>'P23'!F45</f>
        <v>nt</v>
      </c>
      <c r="AC35" s="131" t="str">
        <f>'P24'!F45</f>
        <v>nt</v>
      </c>
      <c r="AD35" s="131" t="str">
        <f>'P25'!F45</f>
        <v>nt</v>
      </c>
      <c r="AE35" s="220" t="str">
        <f>'P26'!F45</f>
        <v>nt</v>
      </c>
      <c r="AF35" s="25">
        <f t="shared" si="0"/>
        <v>1</v>
      </c>
      <c r="AG35" s="25">
        <f t="shared" si="1"/>
        <v>0</v>
      </c>
      <c r="AH35" s="25">
        <f t="shared" si="2"/>
        <v>13</v>
      </c>
      <c r="AI35" s="25">
        <f t="shared" si="3"/>
        <v>12</v>
      </c>
      <c r="AJ35" s="35" t="str">
        <f t="shared" si="4"/>
        <v>C</v>
      </c>
      <c r="AK35" s="24"/>
      <c r="AL35" s="238" t="s">
        <v>465</v>
      </c>
      <c r="AM35" s="239"/>
      <c r="AN35" s="226">
        <f t="shared" si="12"/>
        <v>7</v>
      </c>
      <c r="AO35" s="226">
        <f t="shared" si="13"/>
        <v>0</v>
      </c>
      <c r="AP35" s="226">
        <f t="shared" si="14"/>
        <v>7</v>
      </c>
      <c r="AQ35" s="240"/>
      <c r="AR35" s="24"/>
      <c r="AS35" s="221" t="str">
        <f>Résultats!B46</f>
        <v>5.7</v>
      </c>
      <c r="AT35" s="222" t="str">
        <f>Résultats!C46</f>
        <v>A</v>
      </c>
      <c r="AU35" s="25">
        <f>'P01'!$G45</f>
        <v>0</v>
      </c>
      <c r="AV35" s="25">
        <f>'P02'!$G45</f>
        <v>0</v>
      </c>
      <c r="AW35" s="25">
        <f>'P03'!$G45</f>
        <v>0</v>
      </c>
      <c r="AX35" s="25">
        <f>'P04'!$G45</f>
        <v>0</v>
      </c>
      <c r="AY35" s="25">
        <f>'P05'!$G45</f>
        <v>0</v>
      </c>
      <c r="AZ35" s="25">
        <f>'P06'!$G45</f>
        <v>0</v>
      </c>
      <c r="BA35" s="25">
        <f>'P07'!$G45</f>
        <v>0</v>
      </c>
      <c r="BB35" s="25">
        <f>'P08'!$G45</f>
        <v>0</v>
      </c>
      <c r="BC35" s="25">
        <f>'P09'!$G45</f>
        <v>0</v>
      </c>
      <c r="BD35" s="25">
        <f>'P10'!$G45</f>
        <v>0</v>
      </c>
      <c r="BE35" s="25">
        <f>'P11'!$G45</f>
        <v>0</v>
      </c>
      <c r="BF35" s="25">
        <f>'P12'!$G45</f>
        <v>0</v>
      </c>
      <c r="BG35" s="25">
        <f>'P13'!$G45</f>
        <v>0</v>
      </c>
      <c r="BH35" s="25">
        <f>'P14'!$G45</f>
        <v>0</v>
      </c>
      <c r="BI35" s="25">
        <f>'P15'!$G45</f>
        <v>0</v>
      </c>
      <c r="BJ35" s="25">
        <f>'P16'!$G45</f>
        <v>0</v>
      </c>
      <c r="BK35" s="25">
        <f>'P17'!$G45</f>
        <v>0</v>
      </c>
      <c r="BL35" s="25">
        <f>'P18'!$G45</f>
        <v>0</v>
      </c>
      <c r="BM35" s="25">
        <f>'P19'!$G45</f>
        <v>0</v>
      </c>
      <c r="BN35" s="25">
        <f>'P20'!$G45</f>
        <v>0</v>
      </c>
      <c r="BO35" s="25"/>
      <c r="BP35" s="25">
        <f>'P22'!$G45</f>
        <v>0</v>
      </c>
      <c r="BQ35" s="25">
        <f>'P23'!$G45</f>
        <v>0</v>
      </c>
      <c r="BR35" s="25">
        <f>'P24'!$G45</f>
        <v>0</v>
      </c>
      <c r="BS35" s="25">
        <f>'P25'!$G45</f>
        <v>0</v>
      </c>
      <c r="BT35" s="223">
        <f>'P26'!$G45</f>
        <v>0</v>
      </c>
      <c r="BU35" s="25">
        <f t="shared" si="5"/>
        <v>0</v>
      </c>
      <c r="BV35" s="224" t="str">
        <f t="shared" si="6"/>
        <v>-</v>
      </c>
    </row>
    <row r="36" spans="1:74" ht="15.75" customHeight="1" x14ac:dyDescent="0.3">
      <c r="A36" s="225" t="s">
        <v>89</v>
      </c>
      <c r="B36" s="218" t="str">
        <f>Résultats!B47</f>
        <v>5.8</v>
      </c>
      <c r="C36" s="219" t="str">
        <f>Résultats!C47</f>
        <v>A</v>
      </c>
      <c r="D36" s="25">
        <f>Résultats!E47</f>
        <v>0</v>
      </c>
      <c r="E36" s="24"/>
      <c r="F36" s="57" t="str">
        <f>'P01'!F46</f>
        <v>na</v>
      </c>
      <c r="G36" s="131" t="str">
        <f>'P02'!F46</f>
        <v>na</v>
      </c>
      <c r="H36" s="131" t="str">
        <f>'P03'!F46</f>
        <v>na</v>
      </c>
      <c r="I36" s="131" t="str">
        <f>'P04'!F46</f>
        <v>na</v>
      </c>
      <c r="J36" s="131" t="str">
        <f>'P05'!F46</f>
        <v>na</v>
      </c>
      <c r="K36" s="131" t="str">
        <f>'P06'!F46</f>
        <v>na</v>
      </c>
      <c r="L36" s="131" t="str">
        <f>'P07'!F46</f>
        <v>na</v>
      </c>
      <c r="M36" s="131" t="str">
        <f>'P08'!F46</f>
        <v>na</v>
      </c>
      <c r="N36" s="131" t="str">
        <f>'P09'!F46</f>
        <v>na</v>
      </c>
      <c r="O36" s="131" t="str">
        <f>'P10'!F46</f>
        <v>na</v>
      </c>
      <c r="P36" s="131" t="str">
        <f>'P11'!F46</f>
        <v>na</v>
      </c>
      <c r="Q36" s="131" t="str">
        <f>'P12'!F46</f>
        <v>na</v>
      </c>
      <c r="R36" s="131" t="str">
        <f>'P13'!F46</f>
        <v>na</v>
      </c>
      <c r="S36" s="131" t="str">
        <f>'P14'!F46</f>
        <v>na</v>
      </c>
      <c r="T36" s="131" t="str">
        <f>'P15'!F46</f>
        <v>nt</v>
      </c>
      <c r="U36" s="131" t="str">
        <f>'P16'!F46</f>
        <v>nt</v>
      </c>
      <c r="V36" s="131" t="str">
        <f>'P17'!F46</f>
        <v>nt</v>
      </c>
      <c r="W36" s="131" t="str">
        <f>'P18'!F46</f>
        <v>nt</v>
      </c>
      <c r="X36" s="131" t="str">
        <f>'P19'!F46</f>
        <v>nt</v>
      </c>
      <c r="Y36" s="131" t="str">
        <f>'P20'!F46</f>
        <v>nt</v>
      </c>
      <c r="Z36" s="131" t="str">
        <f>'P21'!F46</f>
        <v>nt</v>
      </c>
      <c r="AA36" s="131" t="str">
        <f>'P22'!F46</f>
        <v>nt</v>
      </c>
      <c r="AB36" s="131" t="str">
        <f>'P23'!F46</f>
        <v>nt</v>
      </c>
      <c r="AC36" s="131" t="str">
        <f>'P24'!F46</f>
        <v>nt</v>
      </c>
      <c r="AD36" s="131" t="str">
        <f>'P25'!F46</f>
        <v>nt</v>
      </c>
      <c r="AE36" s="220" t="str">
        <f>'P26'!F46</f>
        <v>nt</v>
      </c>
      <c r="AF36" s="25">
        <f t="shared" si="0"/>
        <v>0</v>
      </c>
      <c r="AG36" s="25">
        <f t="shared" si="1"/>
        <v>0</v>
      </c>
      <c r="AH36" s="25">
        <f t="shared" si="2"/>
        <v>14</v>
      </c>
      <c r="AI36" s="25">
        <f t="shared" si="3"/>
        <v>12</v>
      </c>
      <c r="AJ36" s="35" t="str">
        <f t="shared" si="4"/>
        <v>NA</v>
      </c>
      <c r="AK36" s="24"/>
      <c r="AL36" s="238" t="s">
        <v>466</v>
      </c>
      <c r="AM36" s="239"/>
      <c r="AN36" s="226">
        <f t="shared" si="12"/>
        <v>3</v>
      </c>
      <c r="AO36" s="226">
        <f t="shared" si="13"/>
        <v>0</v>
      </c>
      <c r="AP36" s="226">
        <f t="shared" si="14"/>
        <v>3</v>
      </c>
      <c r="AQ36" s="240"/>
      <c r="AR36" s="24"/>
      <c r="AS36" s="221" t="str">
        <f>Résultats!B47</f>
        <v>5.8</v>
      </c>
      <c r="AT36" s="222" t="str">
        <f>Résultats!C47</f>
        <v>A</v>
      </c>
      <c r="AU36" s="25">
        <f>'P01'!$G46</f>
        <v>0</v>
      </c>
      <c r="AV36" s="25">
        <f>'P02'!$G46</f>
        <v>0</v>
      </c>
      <c r="AW36" s="25">
        <f>'P03'!$G46</f>
        <v>0</v>
      </c>
      <c r="AX36" s="25">
        <f>'P04'!$G46</f>
        <v>0</v>
      </c>
      <c r="AY36" s="25">
        <f>'P05'!$G46</f>
        <v>0</v>
      </c>
      <c r="AZ36" s="25">
        <f>'P06'!$G46</f>
        <v>0</v>
      </c>
      <c r="BA36" s="25">
        <f>'P07'!$G46</f>
        <v>0</v>
      </c>
      <c r="BB36" s="25">
        <f>'P08'!$G46</f>
        <v>0</v>
      </c>
      <c r="BC36" s="25">
        <f>'P09'!$G46</f>
        <v>0</v>
      </c>
      <c r="BD36" s="25">
        <f>'P10'!$G46</f>
        <v>0</v>
      </c>
      <c r="BE36" s="25">
        <f>'P11'!$G46</f>
        <v>0</v>
      </c>
      <c r="BF36" s="25">
        <f>'P12'!$G46</f>
        <v>0</v>
      </c>
      <c r="BG36" s="25">
        <f>'P13'!$G46</f>
        <v>0</v>
      </c>
      <c r="BH36" s="25">
        <f>'P14'!$G46</f>
        <v>0</v>
      </c>
      <c r="BI36" s="25">
        <f>'P15'!$G46</f>
        <v>0</v>
      </c>
      <c r="BJ36" s="25">
        <f>'P16'!$G46</f>
        <v>0</v>
      </c>
      <c r="BK36" s="25">
        <f>'P17'!$G46</f>
        <v>0</v>
      </c>
      <c r="BL36" s="25">
        <f>'P18'!$G46</f>
        <v>0</v>
      </c>
      <c r="BM36" s="25">
        <f>'P19'!$G46</f>
        <v>0</v>
      </c>
      <c r="BN36" s="25">
        <f>'P20'!$G46</f>
        <v>0</v>
      </c>
      <c r="BO36" s="25"/>
      <c r="BP36" s="25">
        <f>'P22'!$G46</f>
        <v>0</v>
      </c>
      <c r="BQ36" s="25">
        <f>'P23'!$G46</f>
        <v>0</v>
      </c>
      <c r="BR36" s="25">
        <f>'P24'!$G46</f>
        <v>0</v>
      </c>
      <c r="BS36" s="25">
        <f>'P25'!$G46</f>
        <v>0</v>
      </c>
      <c r="BT36" s="223">
        <f>'P26'!$G46</f>
        <v>0</v>
      </c>
      <c r="BU36" s="25">
        <f t="shared" si="5"/>
        <v>0</v>
      </c>
      <c r="BV36" s="224" t="str">
        <f t="shared" si="6"/>
        <v>-</v>
      </c>
    </row>
    <row r="37" spans="1:74" ht="15.75" customHeight="1" x14ac:dyDescent="0.3">
      <c r="A37" s="217" t="s">
        <v>90</v>
      </c>
      <c r="B37" s="218" t="str">
        <f>Résultats!B48</f>
        <v>6.1</v>
      </c>
      <c r="C37" s="219" t="str">
        <f>Résultats!C48</f>
        <v>A</v>
      </c>
      <c r="D37" s="25" t="str">
        <f>Résultats!E48</f>
        <v>x</v>
      </c>
      <c r="E37" s="24"/>
      <c r="F37" s="57" t="str">
        <f>'P01'!F47</f>
        <v>c</v>
      </c>
      <c r="G37" s="131" t="str">
        <f>'P02'!F47</f>
        <v>c</v>
      </c>
      <c r="H37" s="131" t="str">
        <f>'P03'!F47</f>
        <v>c</v>
      </c>
      <c r="I37" s="131" t="str">
        <f>'P04'!F47</f>
        <v>c</v>
      </c>
      <c r="J37" s="131" t="str">
        <f>'P05'!F47</f>
        <v>c</v>
      </c>
      <c r="K37" s="131" t="str">
        <f>'P06'!F47</f>
        <v>c</v>
      </c>
      <c r="L37" s="131" t="str">
        <f>'P07'!F47</f>
        <v>c</v>
      </c>
      <c r="M37" s="131" t="str">
        <f>'P08'!F47</f>
        <v>c</v>
      </c>
      <c r="N37" s="131" t="str">
        <f>'P09'!F47</f>
        <v>c</v>
      </c>
      <c r="O37" s="131" t="str">
        <f>'P10'!F47</f>
        <v>c</v>
      </c>
      <c r="P37" s="131" t="str">
        <f>'P11'!F47</f>
        <v>c</v>
      </c>
      <c r="Q37" s="131" t="str">
        <f>'P12'!F47</f>
        <v>c</v>
      </c>
      <c r="R37" s="131" t="str">
        <f>'P13'!F47</f>
        <v>c</v>
      </c>
      <c r="S37" s="131" t="str">
        <f>'P14'!F47</f>
        <v>c</v>
      </c>
      <c r="T37" s="131" t="str">
        <f>'P15'!F47</f>
        <v>nt</v>
      </c>
      <c r="U37" s="131" t="str">
        <f>'P16'!F47</f>
        <v>nt</v>
      </c>
      <c r="V37" s="131" t="str">
        <f>'P17'!F47</f>
        <v>nt</v>
      </c>
      <c r="W37" s="131" t="str">
        <f>'P18'!F47</f>
        <v>nt</v>
      </c>
      <c r="X37" s="131" t="str">
        <f>'P19'!F47</f>
        <v>nt</v>
      </c>
      <c r="Y37" s="131" t="str">
        <f>'P20'!F47</f>
        <v>nt</v>
      </c>
      <c r="Z37" s="131" t="str">
        <f>'P21'!F47</f>
        <v>nt</v>
      </c>
      <c r="AA37" s="131" t="str">
        <f>'P22'!F47</f>
        <v>nt</v>
      </c>
      <c r="AB37" s="131" t="str">
        <f>'P23'!F47</f>
        <v>nt</v>
      </c>
      <c r="AC37" s="131" t="str">
        <f>'P24'!F47</f>
        <v>nt</v>
      </c>
      <c r="AD37" s="131" t="str">
        <f>'P25'!F47</f>
        <v>nt</v>
      </c>
      <c r="AE37" s="220" t="str">
        <f>'P26'!F47</f>
        <v>nt</v>
      </c>
      <c r="AF37" s="25">
        <f t="shared" si="0"/>
        <v>14</v>
      </c>
      <c r="AG37" s="25">
        <f t="shared" si="1"/>
        <v>0</v>
      </c>
      <c r="AH37" s="25">
        <f t="shared" si="2"/>
        <v>0</v>
      </c>
      <c r="AI37" s="25">
        <f t="shared" si="3"/>
        <v>12</v>
      </c>
      <c r="AJ37" s="35" t="str">
        <f t="shared" si="4"/>
        <v>C</v>
      </c>
      <c r="AK37" s="24"/>
      <c r="AL37" s="238" t="s">
        <v>467</v>
      </c>
      <c r="AM37" s="239"/>
      <c r="AN37" s="226">
        <f t="shared" si="12"/>
        <v>10</v>
      </c>
      <c r="AO37" s="226">
        <f t="shared" si="13"/>
        <v>0</v>
      </c>
      <c r="AP37" s="226">
        <f t="shared" si="14"/>
        <v>10</v>
      </c>
      <c r="AQ37" s="240"/>
      <c r="AR37" s="24"/>
      <c r="AS37" s="221" t="str">
        <f>Résultats!B48</f>
        <v>6.1</v>
      </c>
      <c r="AT37" s="222" t="str">
        <f>Résultats!C48</f>
        <v>A</v>
      </c>
      <c r="AU37" s="25">
        <f>'P01'!$G47</f>
        <v>0</v>
      </c>
      <c r="AV37" s="25">
        <f>'P02'!$G47</f>
        <v>0</v>
      </c>
      <c r="AW37" s="25">
        <f>'P03'!$G47</f>
        <v>0</v>
      </c>
      <c r="AX37" s="25">
        <f>'P04'!$G47</f>
        <v>0</v>
      </c>
      <c r="AY37" s="25">
        <f>'P05'!$G47</f>
        <v>0</v>
      </c>
      <c r="AZ37" s="25">
        <f>'P06'!$G47</f>
        <v>0</v>
      </c>
      <c r="BA37" s="25">
        <f>'P07'!$G47</f>
        <v>0</v>
      </c>
      <c r="BB37" s="25">
        <f>'P08'!$G47</f>
        <v>0</v>
      </c>
      <c r="BC37" s="25">
        <f>'P09'!$G47</f>
        <v>0</v>
      </c>
      <c r="BD37" s="25">
        <f>'P10'!$G47</f>
        <v>0</v>
      </c>
      <c r="BE37" s="25">
        <f>'P11'!$G47</f>
        <v>0</v>
      </c>
      <c r="BF37" s="25">
        <f>'P12'!$G47</f>
        <v>0</v>
      </c>
      <c r="BG37" s="25">
        <f>'P13'!$G47</f>
        <v>0</v>
      </c>
      <c r="BH37" s="25">
        <f>'P14'!$G47</f>
        <v>0</v>
      </c>
      <c r="BI37" s="25">
        <f>'P15'!$G47</f>
        <v>0</v>
      </c>
      <c r="BJ37" s="25">
        <f>'P16'!$G47</f>
        <v>0</v>
      </c>
      <c r="BK37" s="25">
        <f>'P17'!$G47</f>
        <v>0</v>
      </c>
      <c r="BL37" s="25">
        <f>'P18'!$G47</f>
        <v>0</v>
      </c>
      <c r="BM37" s="25">
        <f>'P19'!$G47</f>
        <v>0</v>
      </c>
      <c r="BN37" s="25">
        <f>'P20'!$G47</f>
        <v>0</v>
      </c>
      <c r="BO37" s="25"/>
      <c r="BP37" s="25">
        <f>'P22'!$G47</f>
        <v>0</v>
      </c>
      <c r="BQ37" s="25">
        <f>'P23'!$G47</f>
        <v>0</v>
      </c>
      <c r="BR37" s="25">
        <f>'P24'!$G47</f>
        <v>0</v>
      </c>
      <c r="BS37" s="25">
        <f>'P25'!$G47</f>
        <v>0</v>
      </c>
      <c r="BT37" s="223">
        <f>'P26'!$G47</f>
        <v>0</v>
      </c>
      <c r="BU37" s="25">
        <f t="shared" si="5"/>
        <v>0</v>
      </c>
      <c r="BV37" s="224" t="str">
        <f t="shared" si="6"/>
        <v>-</v>
      </c>
    </row>
    <row r="38" spans="1:74" ht="15.75" customHeight="1" x14ac:dyDescent="0.3">
      <c r="A38" s="241" t="s">
        <v>90</v>
      </c>
      <c r="B38" s="218" t="str">
        <f>Résultats!B49</f>
        <v>6.2</v>
      </c>
      <c r="C38" s="219" t="str">
        <f>Résultats!C49</f>
        <v>A</v>
      </c>
      <c r="D38" s="25" t="str">
        <f>Résultats!E49</f>
        <v>x</v>
      </c>
      <c r="E38" s="24"/>
      <c r="F38" s="57" t="str">
        <f>'P01'!F48</f>
        <v>c</v>
      </c>
      <c r="G38" s="131" t="str">
        <f>'P02'!F48</f>
        <v>c</v>
      </c>
      <c r="H38" s="131" t="str">
        <f>'P03'!F48</f>
        <v>c</v>
      </c>
      <c r="I38" s="131" t="str">
        <f>'P04'!F48</f>
        <v>c</v>
      </c>
      <c r="J38" s="131" t="str">
        <f>'P05'!F48</f>
        <v>c</v>
      </c>
      <c r="K38" s="131" t="str">
        <f>'P06'!F48</f>
        <v>c</v>
      </c>
      <c r="L38" s="131" t="str">
        <f>'P07'!F48</f>
        <v>c</v>
      </c>
      <c r="M38" s="131" t="str">
        <f>'P08'!F48</f>
        <v>c</v>
      </c>
      <c r="N38" s="131" t="str">
        <f>'P09'!F48</f>
        <v>c</v>
      </c>
      <c r="O38" s="131" t="str">
        <f>'P10'!F48</f>
        <v>c</v>
      </c>
      <c r="P38" s="131" t="str">
        <f>'P11'!F48</f>
        <v>c</v>
      </c>
      <c r="Q38" s="131" t="str">
        <f>'P12'!F48</f>
        <v>c</v>
      </c>
      <c r="R38" s="131" t="str">
        <f>'P13'!F48</f>
        <v>c</v>
      </c>
      <c r="S38" s="131" t="str">
        <f>'P14'!F48</f>
        <v>c</v>
      </c>
      <c r="T38" s="131" t="str">
        <f>'P15'!F48</f>
        <v>nt</v>
      </c>
      <c r="U38" s="131" t="str">
        <f>'P16'!F48</f>
        <v>nt</v>
      </c>
      <c r="V38" s="131" t="str">
        <f>'P17'!F48</f>
        <v>nt</v>
      </c>
      <c r="W38" s="131" t="str">
        <f>'P18'!F48</f>
        <v>nt</v>
      </c>
      <c r="X38" s="131" t="str">
        <f>'P19'!F48</f>
        <v>nt</v>
      </c>
      <c r="Y38" s="131" t="str">
        <f>'P20'!F48</f>
        <v>nt</v>
      </c>
      <c r="Z38" s="131" t="str">
        <f>'P21'!F48</f>
        <v>nt</v>
      </c>
      <c r="AA38" s="131" t="str">
        <f>'P22'!F48</f>
        <v>nt</v>
      </c>
      <c r="AB38" s="131" t="str">
        <f>'P23'!F48</f>
        <v>nt</v>
      </c>
      <c r="AC38" s="131" t="str">
        <f>'P24'!F48</f>
        <v>nt</v>
      </c>
      <c r="AD38" s="131" t="str">
        <f>'P25'!F48</f>
        <v>nt</v>
      </c>
      <c r="AE38" s="220" t="str">
        <f>'P26'!F48</f>
        <v>nt</v>
      </c>
      <c r="AF38" s="25">
        <f t="shared" si="0"/>
        <v>14</v>
      </c>
      <c r="AG38" s="25">
        <f t="shared" si="1"/>
        <v>0</v>
      </c>
      <c r="AH38" s="25">
        <f t="shared" si="2"/>
        <v>0</v>
      </c>
      <c r="AI38" s="25">
        <f t="shared" si="3"/>
        <v>12</v>
      </c>
      <c r="AJ38" s="35" t="str">
        <f t="shared" si="4"/>
        <v>C</v>
      </c>
      <c r="AK38" s="24"/>
      <c r="AL38" s="238" t="s">
        <v>95</v>
      </c>
      <c r="AM38" s="239"/>
      <c r="AN38" s="226">
        <f t="shared" si="12"/>
        <v>7</v>
      </c>
      <c r="AO38" s="226">
        <f t="shared" si="13"/>
        <v>0</v>
      </c>
      <c r="AP38" s="226">
        <f t="shared" si="14"/>
        <v>7</v>
      </c>
      <c r="AQ38" s="240"/>
      <c r="AR38" s="24"/>
      <c r="AS38" s="221" t="str">
        <f>Résultats!B49</f>
        <v>6.2</v>
      </c>
      <c r="AT38" s="222" t="str">
        <f>Résultats!C49</f>
        <v>A</v>
      </c>
      <c r="AU38" s="25">
        <f>'P01'!$G48</f>
        <v>0</v>
      </c>
      <c r="AV38" s="25">
        <f>'P02'!$G48</f>
        <v>0</v>
      </c>
      <c r="AW38" s="25">
        <f>'P03'!$G48</f>
        <v>0</v>
      </c>
      <c r="AX38" s="25">
        <f>'P04'!$G48</f>
        <v>0</v>
      </c>
      <c r="AY38" s="25">
        <f>'P05'!$G48</f>
        <v>0</v>
      </c>
      <c r="AZ38" s="25">
        <f>'P06'!$G48</f>
        <v>0</v>
      </c>
      <c r="BA38" s="25">
        <f>'P07'!$G48</f>
        <v>0</v>
      </c>
      <c r="BB38" s="25">
        <f>'P08'!$G48</f>
        <v>0</v>
      </c>
      <c r="BC38" s="25">
        <f>'P09'!$G48</f>
        <v>0</v>
      </c>
      <c r="BD38" s="25">
        <f>'P10'!$G48</f>
        <v>0</v>
      </c>
      <c r="BE38" s="25">
        <f>'P11'!$G48</f>
        <v>0</v>
      </c>
      <c r="BF38" s="25">
        <f>'P12'!$G48</f>
        <v>0</v>
      </c>
      <c r="BG38" s="25">
        <f>'P13'!$G48</f>
        <v>0</v>
      </c>
      <c r="BH38" s="25">
        <f>'P14'!$G48</f>
        <v>0</v>
      </c>
      <c r="BI38" s="25">
        <f>'P15'!$G48</f>
        <v>0</v>
      </c>
      <c r="BJ38" s="25">
        <f>'P16'!$G48</f>
        <v>0</v>
      </c>
      <c r="BK38" s="25">
        <f>'P17'!$G48</f>
        <v>0</v>
      </c>
      <c r="BL38" s="25">
        <f>'P18'!$G48</f>
        <v>0</v>
      </c>
      <c r="BM38" s="25">
        <f>'P19'!$G48</f>
        <v>0</v>
      </c>
      <c r="BN38" s="25">
        <f>'P20'!$G48</f>
        <v>0</v>
      </c>
      <c r="BO38" s="25"/>
      <c r="BP38" s="25">
        <f>'P22'!$G48</f>
        <v>0</v>
      </c>
      <c r="BQ38" s="25">
        <f>'P23'!$G48</f>
        <v>0</v>
      </c>
      <c r="BR38" s="25">
        <f>'P24'!$G48</f>
        <v>0</v>
      </c>
      <c r="BS38" s="25">
        <f>'P25'!$G48</f>
        <v>0</v>
      </c>
      <c r="BT38" s="223">
        <f>'P26'!$G48</f>
        <v>0</v>
      </c>
      <c r="BU38" s="25">
        <f t="shared" si="5"/>
        <v>0</v>
      </c>
      <c r="BV38" s="224" t="str">
        <f t="shared" si="6"/>
        <v>-</v>
      </c>
    </row>
    <row r="39" spans="1:74" ht="15.75" customHeight="1" x14ac:dyDescent="0.3">
      <c r="A39" s="225" t="s">
        <v>464</v>
      </c>
      <c r="B39" s="218" t="str">
        <f>Résultats!B50</f>
        <v>7.1</v>
      </c>
      <c r="C39" s="219" t="str">
        <f>Résultats!C50</f>
        <v>A</v>
      </c>
      <c r="D39" s="25" t="str">
        <f>Résultats!E50</f>
        <v>x</v>
      </c>
      <c r="E39" s="24"/>
      <c r="F39" s="57" t="str">
        <f>'P01'!F49</f>
        <v>c</v>
      </c>
      <c r="G39" s="131" t="str">
        <f>'P02'!F49</f>
        <v>na</v>
      </c>
      <c r="H39" s="131" t="str">
        <f>'P03'!F49</f>
        <v>na</v>
      </c>
      <c r="I39" s="131" t="str">
        <f>'P04'!F49</f>
        <v>c</v>
      </c>
      <c r="J39" s="131" t="str">
        <f>'P05'!F49</f>
        <v>c</v>
      </c>
      <c r="K39" s="131" t="str">
        <f>'P06'!F49</f>
        <v>c</v>
      </c>
      <c r="L39" s="131" t="str">
        <f>'P07'!F49</f>
        <v>c</v>
      </c>
      <c r="M39" s="131" t="str">
        <f>'P08'!F49</f>
        <v>na</v>
      </c>
      <c r="N39" s="131" t="str">
        <f>'P09'!F49</f>
        <v>c</v>
      </c>
      <c r="O39" s="131" t="str">
        <f>'P10'!F49</f>
        <v>c</v>
      </c>
      <c r="P39" s="131" t="str">
        <f>'P11'!F49</f>
        <v>c</v>
      </c>
      <c r="Q39" s="131" t="str">
        <f>'P12'!F49</f>
        <v>c</v>
      </c>
      <c r="R39" s="131" t="str">
        <f>'P13'!F49</f>
        <v>c</v>
      </c>
      <c r="S39" s="131" t="str">
        <f>'P14'!F49</f>
        <v>c</v>
      </c>
      <c r="T39" s="131" t="str">
        <f>'P15'!F49</f>
        <v>nt</v>
      </c>
      <c r="U39" s="131" t="str">
        <f>'P16'!F49</f>
        <v>nt</v>
      </c>
      <c r="V39" s="131" t="str">
        <f>'P17'!F49</f>
        <v>nt</v>
      </c>
      <c r="W39" s="131" t="str">
        <f>'P18'!F49</f>
        <v>nt</v>
      </c>
      <c r="X39" s="131" t="str">
        <f>'P19'!F49</f>
        <v>nt</v>
      </c>
      <c r="Y39" s="131" t="str">
        <f>'P20'!F49</f>
        <v>nt</v>
      </c>
      <c r="Z39" s="131" t="str">
        <f>'P21'!F49</f>
        <v>nt</v>
      </c>
      <c r="AA39" s="131" t="str">
        <f>'P22'!F49</f>
        <v>nt</v>
      </c>
      <c r="AB39" s="131" t="str">
        <f>'P23'!F49</f>
        <v>nt</v>
      </c>
      <c r="AC39" s="131" t="str">
        <f>'P24'!F49</f>
        <v>nt</v>
      </c>
      <c r="AD39" s="131" t="str">
        <f>'P25'!F49</f>
        <v>nt</v>
      </c>
      <c r="AE39" s="220" t="str">
        <f>'P26'!F49</f>
        <v>nt</v>
      </c>
      <c r="AF39" s="25">
        <f t="shared" si="0"/>
        <v>11</v>
      </c>
      <c r="AG39" s="25">
        <f t="shared" si="1"/>
        <v>0</v>
      </c>
      <c r="AH39" s="25">
        <f t="shared" si="2"/>
        <v>3</v>
      </c>
      <c r="AI39" s="25">
        <f t="shared" si="3"/>
        <v>12</v>
      </c>
      <c r="AJ39" s="35" t="str">
        <f t="shared" si="4"/>
        <v>C</v>
      </c>
      <c r="AK39" s="24"/>
      <c r="AL39" s="238" t="s">
        <v>96</v>
      </c>
      <c r="AM39" s="239"/>
      <c r="AN39" s="226">
        <f t="shared" si="12"/>
        <v>9</v>
      </c>
      <c r="AO39" s="226">
        <f t="shared" si="13"/>
        <v>0</v>
      </c>
      <c r="AP39" s="226">
        <f t="shared" si="14"/>
        <v>9</v>
      </c>
      <c r="AQ39" s="240"/>
      <c r="AR39" s="24"/>
      <c r="AS39" s="221" t="str">
        <f>Résultats!B50</f>
        <v>7.1</v>
      </c>
      <c r="AT39" s="222" t="str">
        <f>Résultats!C50</f>
        <v>A</v>
      </c>
      <c r="AU39" s="25">
        <f>'P01'!$G49</f>
        <v>0</v>
      </c>
      <c r="AV39" s="25">
        <f>'P02'!$G49</f>
        <v>0</v>
      </c>
      <c r="AW39" s="25">
        <f>'P03'!$G49</f>
        <v>0</v>
      </c>
      <c r="AX39" s="25">
        <f>'P04'!$G49</f>
        <v>0</v>
      </c>
      <c r="AY39" s="25">
        <f>'P05'!$G49</f>
        <v>0</v>
      </c>
      <c r="AZ39" s="25">
        <f>'P06'!$G49</f>
        <v>0</v>
      </c>
      <c r="BA39" s="25">
        <f>'P07'!$G49</f>
        <v>0</v>
      </c>
      <c r="BB39" s="25">
        <f>'P08'!$G49</f>
        <v>0</v>
      </c>
      <c r="BC39" s="25">
        <f>'P09'!$G49</f>
        <v>0</v>
      </c>
      <c r="BD39" s="25">
        <f>'P10'!$G49</f>
        <v>0</v>
      </c>
      <c r="BE39" s="25">
        <f>'P11'!$G49</f>
        <v>0</v>
      </c>
      <c r="BF39" s="25">
        <f>'P12'!$G49</f>
        <v>0</v>
      </c>
      <c r="BG39" s="25">
        <f>'P13'!$G49</f>
        <v>0</v>
      </c>
      <c r="BH39" s="25">
        <f>'P14'!$G49</f>
        <v>0</v>
      </c>
      <c r="BI39" s="25">
        <f>'P15'!$G49</f>
        <v>0</v>
      </c>
      <c r="BJ39" s="25">
        <f>'P16'!$G49</f>
        <v>0</v>
      </c>
      <c r="BK39" s="25">
        <f>'P17'!$G49</f>
        <v>0</v>
      </c>
      <c r="BL39" s="25">
        <f>'P18'!$G49</f>
        <v>0</v>
      </c>
      <c r="BM39" s="25">
        <f>'P19'!$G49</f>
        <v>0</v>
      </c>
      <c r="BN39" s="25">
        <f>'P20'!$G49</f>
        <v>0</v>
      </c>
      <c r="BO39" s="25"/>
      <c r="BP39" s="25">
        <f>'P22'!$G49</f>
        <v>0</v>
      </c>
      <c r="BQ39" s="25">
        <f>'P23'!$G49</f>
        <v>0</v>
      </c>
      <c r="BR39" s="25">
        <f>'P24'!$G49</f>
        <v>0</v>
      </c>
      <c r="BS39" s="25">
        <f>'P25'!$G49</f>
        <v>0</v>
      </c>
      <c r="BT39" s="223">
        <f>'P26'!$G49</f>
        <v>0</v>
      </c>
      <c r="BU39" s="25">
        <f t="shared" si="5"/>
        <v>0</v>
      </c>
      <c r="BV39" s="224" t="str">
        <f t="shared" si="6"/>
        <v>-</v>
      </c>
    </row>
    <row r="40" spans="1:74" ht="15.75" customHeight="1" x14ac:dyDescent="0.3">
      <c r="A40" s="225" t="s">
        <v>464</v>
      </c>
      <c r="B40" s="218" t="str">
        <f>Résultats!B51</f>
        <v>7.2</v>
      </c>
      <c r="C40" s="219" t="str">
        <f>Résultats!C51</f>
        <v>A</v>
      </c>
      <c r="D40" s="25">
        <f>Résultats!E51</f>
        <v>0</v>
      </c>
      <c r="E40" s="24"/>
      <c r="F40" s="57" t="str">
        <f>'P01'!F50</f>
        <v>na</v>
      </c>
      <c r="G40" s="131" t="str">
        <f>'P02'!F50</f>
        <v>na</v>
      </c>
      <c r="H40" s="131" t="str">
        <f>'P03'!F50</f>
        <v>na</v>
      </c>
      <c r="I40" s="131" t="str">
        <f>'P04'!F50</f>
        <v>na</v>
      </c>
      <c r="J40" s="131" t="str">
        <f>'P05'!F50</f>
        <v>na</v>
      </c>
      <c r="K40" s="131" t="str">
        <f>'P06'!F50</f>
        <v>na</v>
      </c>
      <c r="L40" s="131" t="str">
        <f>'P07'!F50</f>
        <v>na</v>
      </c>
      <c r="M40" s="131" t="str">
        <f>'P08'!F50</f>
        <v>na</v>
      </c>
      <c r="N40" s="131" t="str">
        <f>'P09'!F50</f>
        <v>na</v>
      </c>
      <c r="O40" s="131" t="str">
        <f>'P10'!F50</f>
        <v>na</v>
      </c>
      <c r="P40" s="131" t="str">
        <f>'P11'!F50</f>
        <v>na</v>
      </c>
      <c r="Q40" s="131" t="str">
        <f>'P12'!F50</f>
        <v>na</v>
      </c>
      <c r="R40" s="131" t="str">
        <f>'P13'!F50</f>
        <v>na</v>
      </c>
      <c r="S40" s="131" t="str">
        <f>'P14'!F50</f>
        <v>na</v>
      </c>
      <c r="T40" s="131" t="str">
        <f>'P15'!F50</f>
        <v>nt</v>
      </c>
      <c r="U40" s="131" t="str">
        <f>'P16'!F50</f>
        <v>nt</v>
      </c>
      <c r="V40" s="131" t="str">
        <f>'P17'!F50</f>
        <v>nt</v>
      </c>
      <c r="W40" s="131" t="str">
        <f>'P18'!F50</f>
        <v>nt</v>
      </c>
      <c r="X40" s="131" t="str">
        <f>'P19'!F50</f>
        <v>nt</v>
      </c>
      <c r="Y40" s="131" t="str">
        <f>'P20'!F50</f>
        <v>nt</v>
      </c>
      <c r="Z40" s="131" t="str">
        <f>'P21'!F50</f>
        <v>nt</v>
      </c>
      <c r="AA40" s="131" t="str">
        <f>'P22'!F50</f>
        <v>nt</v>
      </c>
      <c r="AB40" s="131" t="str">
        <f>'P23'!F50</f>
        <v>nt</v>
      </c>
      <c r="AC40" s="131" t="str">
        <f>'P24'!F50</f>
        <v>nt</v>
      </c>
      <c r="AD40" s="131" t="str">
        <f>'P25'!F50</f>
        <v>nt</v>
      </c>
      <c r="AE40" s="220" t="str">
        <f>'P26'!F50</f>
        <v>nt</v>
      </c>
      <c r="AF40" s="25">
        <f t="shared" si="0"/>
        <v>0</v>
      </c>
      <c r="AG40" s="25">
        <f t="shared" si="1"/>
        <v>0</v>
      </c>
      <c r="AH40" s="25">
        <f t="shared" si="2"/>
        <v>14</v>
      </c>
      <c r="AI40" s="25">
        <f t="shared" si="3"/>
        <v>12</v>
      </c>
      <c r="AJ40" s="35" t="str">
        <f t="shared" si="4"/>
        <v>NA</v>
      </c>
      <c r="AK40" s="24"/>
      <c r="AL40" s="238" t="s">
        <v>97</v>
      </c>
      <c r="AM40" s="239"/>
      <c r="AN40" s="226">
        <f t="shared" si="12"/>
        <v>4</v>
      </c>
      <c r="AO40" s="226">
        <f t="shared" si="13"/>
        <v>0</v>
      </c>
      <c r="AP40" s="226">
        <f t="shared" si="14"/>
        <v>4</v>
      </c>
      <c r="AQ40" s="240"/>
      <c r="AR40" s="24"/>
      <c r="AS40" s="221" t="str">
        <f>Résultats!B51</f>
        <v>7.2</v>
      </c>
      <c r="AT40" s="222" t="str">
        <f>Résultats!C51</f>
        <v>A</v>
      </c>
      <c r="AU40" s="25">
        <f>'P01'!$G50</f>
        <v>0</v>
      </c>
      <c r="AV40" s="25">
        <f>'P02'!$G50</f>
        <v>0</v>
      </c>
      <c r="AW40" s="25">
        <f>'P03'!$G50</f>
        <v>0</v>
      </c>
      <c r="AX40" s="25">
        <f>'P04'!$G50</f>
        <v>0</v>
      </c>
      <c r="AY40" s="25">
        <f>'P05'!$G50</f>
        <v>0</v>
      </c>
      <c r="AZ40" s="25">
        <f>'P06'!$G50</f>
        <v>0</v>
      </c>
      <c r="BA40" s="25">
        <f>'P07'!$G50</f>
        <v>0</v>
      </c>
      <c r="BB40" s="25">
        <f>'P08'!$G50</f>
        <v>0</v>
      </c>
      <c r="BC40" s="25">
        <f>'P09'!$G50</f>
        <v>0</v>
      </c>
      <c r="BD40" s="25">
        <f>'P10'!$G50</f>
        <v>0</v>
      </c>
      <c r="BE40" s="25">
        <f>'P11'!$G50</f>
        <v>0</v>
      </c>
      <c r="BF40" s="25">
        <f>'P12'!$G50</f>
        <v>0</v>
      </c>
      <c r="BG40" s="25">
        <f>'P13'!$G50</f>
        <v>0</v>
      </c>
      <c r="BH40" s="25">
        <f>'P14'!$G50</f>
        <v>0</v>
      </c>
      <c r="BI40" s="25">
        <f>'P15'!$G50</f>
        <v>0</v>
      </c>
      <c r="BJ40" s="25">
        <f>'P16'!$G50</f>
        <v>0</v>
      </c>
      <c r="BK40" s="25">
        <f>'P17'!$G50</f>
        <v>0</v>
      </c>
      <c r="BL40" s="25">
        <f>'P18'!$G50</f>
        <v>0</v>
      </c>
      <c r="BM40" s="25">
        <f>'P19'!$G50</f>
        <v>0</v>
      </c>
      <c r="BN40" s="25">
        <f>'P20'!$G50</f>
        <v>0</v>
      </c>
      <c r="BO40" s="25"/>
      <c r="BP40" s="25">
        <f>'P22'!$G50</f>
        <v>0</v>
      </c>
      <c r="BQ40" s="25">
        <f>'P23'!$G50</f>
        <v>0</v>
      </c>
      <c r="BR40" s="25">
        <f>'P24'!$G50</f>
        <v>0</v>
      </c>
      <c r="BS40" s="25">
        <f>'P25'!$G50</f>
        <v>0</v>
      </c>
      <c r="BT40" s="223">
        <f>'P26'!$G50</f>
        <v>0</v>
      </c>
      <c r="BU40" s="25">
        <f t="shared" si="5"/>
        <v>0</v>
      </c>
      <c r="BV40" s="224" t="str">
        <f t="shared" si="6"/>
        <v>-</v>
      </c>
    </row>
    <row r="41" spans="1:74" ht="15.75" customHeight="1" x14ac:dyDescent="0.3">
      <c r="A41" s="225" t="s">
        <v>464</v>
      </c>
      <c r="B41" s="218" t="str">
        <f>Résultats!B52</f>
        <v>7.3</v>
      </c>
      <c r="C41" s="219" t="str">
        <f>Résultats!C52</f>
        <v>A</v>
      </c>
      <c r="D41" s="25" t="str">
        <f>Résultats!E52</f>
        <v>x</v>
      </c>
      <c r="E41" s="24"/>
      <c r="F41" s="57" t="str">
        <f>'P01'!F51</f>
        <v>c</v>
      </c>
      <c r="G41" s="131" t="str">
        <f>'P02'!F51</f>
        <v>na</v>
      </c>
      <c r="H41" s="131" t="str">
        <f>'P03'!F51</f>
        <v>na</v>
      </c>
      <c r="I41" s="131" t="str">
        <f>'P04'!F51</f>
        <v>c</v>
      </c>
      <c r="J41" s="131" t="str">
        <f>'P05'!F51</f>
        <v>c</v>
      </c>
      <c r="K41" s="131" t="str">
        <f>'P06'!F51</f>
        <v>c</v>
      </c>
      <c r="L41" s="131" t="str">
        <f>'P07'!F51</f>
        <v>c</v>
      </c>
      <c r="M41" s="131" t="str">
        <f>'P08'!F51</f>
        <v>na</v>
      </c>
      <c r="N41" s="131" t="str">
        <f>'P09'!F51</f>
        <v>c</v>
      </c>
      <c r="O41" s="131" t="str">
        <f>'P10'!F51</f>
        <v>c</v>
      </c>
      <c r="P41" s="131" t="str">
        <f>'P11'!F51</f>
        <v>c</v>
      </c>
      <c r="Q41" s="131" t="str">
        <f>'P12'!F51</f>
        <v>c</v>
      </c>
      <c r="R41" s="131" t="str">
        <f>'P13'!F51</f>
        <v>c</v>
      </c>
      <c r="S41" s="131" t="str">
        <f>'P14'!F51</f>
        <v>c</v>
      </c>
      <c r="T41" s="131" t="str">
        <f>'P15'!F51</f>
        <v>nt</v>
      </c>
      <c r="U41" s="131" t="str">
        <f>'P16'!F51</f>
        <v>nt</v>
      </c>
      <c r="V41" s="131" t="str">
        <f>'P17'!F51</f>
        <v>nt</v>
      </c>
      <c r="W41" s="131" t="str">
        <f>'P18'!F51</f>
        <v>nt</v>
      </c>
      <c r="X41" s="131" t="str">
        <f>'P19'!F51</f>
        <v>nt</v>
      </c>
      <c r="Y41" s="131" t="str">
        <f>'P20'!F51</f>
        <v>nt</v>
      </c>
      <c r="Z41" s="131" t="str">
        <f>'P21'!F51</f>
        <v>nt</v>
      </c>
      <c r="AA41" s="131" t="str">
        <f>'P22'!F51</f>
        <v>nt</v>
      </c>
      <c r="AB41" s="131" t="str">
        <f>'P23'!F51</f>
        <v>nt</v>
      </c>
      <c r="AC41" s="131" t="str">
        <f>'P24'!F51</f>
        <v>nt</v>
      </c>
      <c r="AD41" s="131" t="str">
        <f>'P25'!F51</f>
        <v>nt</v>
      </c>
      <c r="AE41" s="220" t="str">
        <f>'P26'!F51</f>
        <v>nt</v>
      </c>
      <c r="AF41" s="25">
        <f t="shared" si="0"/>
        <v>11</v>
      </c>
      <c r="AG41" s="25">
        <f t="shared" si="1"/>
        <v>0</v>
      </c>
      <c r="AH41" s="25">
        <f t="shared" si="2"/>
        <v>3</v>
      </c>
      <c r="AI41" s="25">
        <f t="shared" si="3"/>
        <v>12</v>
      </c>
      <c r="AJ41" s="35" t="str">
        <f t="shared" si="4"/>
        <v>C</v>
      </c>
      <c r="AK41" s="24"/>
      <c r="AL41" s="386"/>
      <c r="AM41" s="326"/>
      <c r="AN41" s="326"/>
      <c r="AO41" s="326"/>
      <c r="AP41" s="326"/>
      <c r="AQ41" s="240"/>
      <c r="AR41" s="24"/>
      <c r="AS41" s="221" t="str">
        <f>Résultats!B52</f>
        <v>7.3</v>
      </c>
      <c r="AT41" s="222" t="str">
        <f>Résultats!C52</f>
        <v>A</v>
      </c>
      <c r="AU41" s="25">
        <f>'P01'!$G51</f>
        <v>0</v>
      </c>
      <c r="AV41" s="25">
        <f>'P02'!$G51</f>
        <v>0</v>
      </c>
      <c r="AW41" s="25">
        <f>'P03'!$G51</f>
        <v>0</v>
      </c>
      <c r="AX41" s="25">
        <f>'P04'!$G51</f>
        <v>0</v>
      </c>
      <c r="AY41" s="25">
        <f>'P05'!$G51</f>
        <v>0</v>
      </c>
      <c r="AZ41" s="25">
        <f>'P06'!$G51</f>
        <v>0</v>
      </c>
      <c r="BA41" s="25">
        <f>'P07'!$G51</f>
        <v>0</v>
      </c>
      <c r="BB41" s="25">
        <f>'P08'!$G51</f>
        <v>0</v>
      </c>
      <c r="BC41" s="25">
        <f>'P09'!$G51</f>
        <v>0</v>
      </c>
      <c r="BD41" s="25">
        <f>'P10'!$G51</f>
        <v>0</v>
      </c>
      <c r="BE41" s="25">
        <f>'P11'!$G51</f>
        <v>0</v>
      </c>
      <c r="BF41" s="25">
        <f>'P12'!$G51</f>
        <v>0</v>
      </c>
      <c r="BG41" s="25">
        <f>'P13'!$G51</f>
        <v>0</v>
      </c>
      <c r="BH41" s="25">
        <f>'P14'!$G51</f>
        <v>0</v>
      </c>
      <c r="BI41" s="25">
        <f>'P15'!$G51</f>
        <v>0</v>
      </c>
      <c r="BJ41" s="25">
        <f>'P16'!$G51</f>
        <v>0</v>
      </c>
      <c r="BK41" s="25">
        <f>'P17'!$G51</f>
        <v>0</v>
      </c>
      <c r="BL41" s="25">
        <f>'P18'!$G51</f>
        <v>0</v>
      </c>
      <c r="BM41" s="25">
        <f>'P19'!$G51</f>
        <v>0</v>
      </c>
      <c r="BN41" s="25">
        <f>'P20'!$G51</f>
        <v>0</v>
      </c>
      <c r="BO41" s="25"/>
      <c r="BP41" s="25">
        <f>'P22'!$G51</f>
        <v>0</v>
      </c>
      <c r="BQ41" s="25">
        <f>'P23'!$G51</f>
        <v>0</v>
      </c>
      <c r="BR41" s="25">
        <f>'P24'!$G51</f>
        <v>0</v>
      </c>
      <c r="BS41" s="25">
        <f>'P25'!$G51</f>
        <v>0</v>
      </c>
      <c r="BT41" s="223">
        <f>'P26'!$G51</f>
        <v>0</v>
      </c>
      <c r="BU41" s="25">
        <f t="shared" si="5"/>
        <v>0</v>
      </c>
      <c r="BV41" s="224" t="str">
        <f t="shared" si="6"/>
        <v>-</v>
      </c>
    </row>
    <row r="42" spans="1:74" ht="15.75" customHeight="1" x14ac:dyDescent="0.3">
      <c r="A42" s="225" t="s">
        <v>464</v>
      </c>
      <c r="B42" s="218" t="str">
        <f>Résultats!B53</f>
        <v>7.4</v>
      </c>
      <c r="C42" s="219" t="str">
        <f>Résultats!C53</f>
        <v>A</v>
      </c>
      <c r="D42" s="25">
        <f>Résultats!E53</f>
        <v>0</v>
      </c>
      <c r="E42" s="24"/>
      <c r="F42" s="57" t="str">
        <f>'P01'!F52</f>
        <v>na</v>
      </c>
      <c r="G42" s="131" t="str">
        <f>'P02'!F52</f>
        <v>na</v>
      </c>
      <c r="H42" s="131" t="str">
        <f>'P03'!F52</f>
        <v>na</v>
      </c>
      <c r="I42" s="131" t="str">
        <f>'P04'!F52</f>
        <v>na</v>
      </c>
      <c r="J42" s="131" t="str">
        <f>'P05'!F52</f>
        <v>na</v>
      </c>
      <c r="K42" s="131" t="str">
        <f>'P06'!F52</f>
        <v>na</v>
      </c>
      <c r="L42" s="131" t="str">
        <f>'P07'!F52</f>
        <v>na</v>
      </c>
      <c r="M42" s="131" t="str">
        <f>'P08'!F52</f>
        <v>na</v>
      </c>
      <c r="N42" s="131" t="str">
        <f>'P09'!F52</f>
        <v>na</v>
      </c>
      <c r="O42" s="131" t="str">
        <f>'P10'!F52</f>
        <v>na</v>
      </c>
      <c r="P42" s="131" t="str">
        <f>'P11'!F52</f>
        <v>na</v>
      </c>
      <c r="Q42" s="131" t="str">
        <f>'P12'!F52</f>
        <v>na</v>
      </c>
      <c r="R42" s="131" t="str">
        <f>'P13'!F52</f>
        <v>na</v>
      </c>
      <c r="S42" s="131" t="str">
        <f>'P14'!F52</f>
        <v>na</v>
      </c>
      <c r="T42" s="131" t="str">
        <f>'P15'!F52</f>
        <v>nt</v>
      </c>
      <c r="U42" s="131" t="str">
        <f>'P16'!F52</f>
        <v>nt</v>
      </c>
      <c r="V42" s="131" t="str">
        <f>'P17'!F52</f>
        <v>nt</v>
      </c>
      <c r="W42" s="131" t="str">
        <f>'P18'!F52</f>
        <v>nt</v>
      </c>
      <c r="X42" s="131" t="str">
        <f>'P19'!F52</f>
        <v>nt</v>
      </c>
      <c r="Y42" s="131" t="str">
        <f>'P20'!F52</f>
        <v>nt</v>
      </c>
      <c r="Z42" s="131" t="str">
        <f>'P21'!F52</f>
        <v>nt</v>
      </c>
      <c r="AA42" s="131" t="str">
        <f>'P22'!F52</f>
        <v>nt</v>
      </c>
      <c r="AB42" s="131" t="str">
        <f>'P23'!F52</f>
        <v>nt</v>
      </c>
      <c r="AC42" s="131" t="str">
        <f>'P24'!F52</f>
        <v>nt</v>
      </c>
      <c r="AD42" s="131" t="str">
        <f>'P25'!F52</f>
        <v>nt</v>
      </c>
      <c r="AE42" s="220" t="str">
        <f>'P26'!F52</f>
        <v>nt</v>
      </c>
      <c r="AF42" s="25">
        <f t="shared" si="0"/>
        <v>0</v>
      </c>
      <c r="AG42" s="25">
        <f t="shared" si="1"/>
        <v>0</v>
      </c>
      <c r="AH42" s="25">
        <f t="shared" si="2"/>
        <v>14</v>
      </c>
      <c r="AI42" s="25">
        <f t="shared" si="3"/>
        <v>12</v>
      </c>
      <c r="AJ42" s="35" t="str">
        <f t="shared" si="4"/>
        <v>NA</v>
      </c>
      <c r="AK42" s="24"/>
      <c r="AL42" s="24"/>
      <c r="AM42" s="24"/>
      <c r="AN42" s="24"/>
      <c r="AO42" s="24"/>
      <c r="AP42" s="24"/>
      <c r="AQ42" s="230"/>
      <c r="AR42" s="24"/>
      <c r="AS42" s="221" t="str">
        <f>Résultats!B53</f>
        <v>7.4</v>
      </c>
      <c r="AT42" s="222" t="str">
        <f>Résultats!C53</f>
        <v>A</v>
      </c>
      <c r="AU42" s="25">
        <f>'P01'!$G52</f>
        <v>0</v>
      </c>
      <c r="AV42" s="25">
        <f>'P02'!$G52</f>
        <v>0</v>
      </c>
      <c r="AW42" s="25">
        <f>'P03'!$G52</f>
        <v>0</v>
      </c>
      <c r="AX42" s="25">
        <f>'P04'!$G52</f>
        <v>0</v>
      </c>
      <c r="AY42" s="25">
        <f>'P05'!$G52</f>
        <v>0</v>
      </c>
      <c r="AZ42" s="25">
        <f>'P06'!$G52</f>
        <v>0</v>
      </c>
      <c r="BA42" s="25">
        <f>'P07'!$G52</f>
        <v>0</v>
      </c>
      <c r="BB42" s="25">
        <f>'P08'!$G52</f>
        <v>0</v>
      </c>
      <c r="BC42" s="25">
        <f>'P09'!$G52</f>
        <v>0</v>
      </c>
      <c r="BD42" s="25">
        <f>'P10'!$G52</f>
        <v>0</v>
      </c>
      <c r="BE42" s="25">
        <f>'P11'!$G52</f>
        <v>0</v>
      </c>
      <c r="BF42" s="25">
        <f>'P12'!$G52</f>
        <v>0</v>
      </c>
      <c r="BG42" s="25">
        <f>'P13'!$G52</f>
        <v>0</v>
      </c>
      <c r="BH42" s="25">
        <f>'P14'!$G52</f>
        <v>0</v>
      </c>
      <c r="BI42" s="25">
        <f>'P15'!$G52</f>
        <v>0</v>
      </c>
      <c r="BJ42" s="25">
        <f>'P16'!$G52</f>
        <v>0</v>
      </c>
      <c r="BK42" s="25">
        <f>'P17'!$G52</f>
        <v>0</v>
      </c>
      <c r="BL42" s="25">
        <f>'P18'!$G52</f>
        <v>0</v>
      </c>
      <c r="BM42" s="25">
        <f>'P19'!$G52</f>
        <v>0</v>
      </c>
      <c r="BN42" s="25">
        <f>'P20'!$G52</f>
        <v>0</v>
      </c>
      <c r="BO42" s="25"/>
      <c r="BP42" s="25">
        <f>'P22'!$G52</f>
        <v>0</v>
      </c>
      <c r="BQ42" s="25">
        <f>'P23'!$G52</f>
        <v>0</v>
      </c>
      <c r="BR42" s="25">
        <f>'P24'!$G52</f>
        <v>0</v>
      </c>
      <c r="BS42" s="25">
        <f>'P25'!$G52</f>
        <v>0</v>
      </c>
      <c r="BT42" s="223">
        <f>'P26'!$G52</f>
        <v>0</v>
      </c>
      <c r="BU42" s="25">
        <f t="shared" si="5"/>
        <v>0</v>
      </c>
      <c r="BV42" s="224" t="str">
        <f t="shared" si="6"/>
        <v>-</v>
      </c>
    </row>
    <row r="43" spans="1:74" ht="15.75" customHeight="1" x14ac:dyDescent="0.3">
      <c r="A43" s="241" t="s">
        <v>464</v>
      </c>
      <c r="B43" s="218" t="str">
        <f>Résultats!B54</f>
        <v>7.5</v>
      </c>
      <c r="C43" s="219" t="str">
        <f>Résultats!C54</f>
        <v>AA</v>
      </c>
      <c r="D43" s="25">
        <f>Résultats!E54</f>
        <v>0</v>
      </c>
      <c r="E43" s="24"/>
      <c r="F43" s="57" t="str">
        <f>'P01'!F53</f>
        <v>na</v>
      </c>
      <c r="G43" s="131" t="str">
        <f>'P02'!F53</f>
        <v>na</v>
      </c>
      <c r="H43" s="131" t="str">
        <f>'P03'!F53</f>
        <v>na</v>
      </c>
      <c r="I43" s="131" t="str">
        <f>'P04'!F53</f>
        <v>na</v>
      </c>
      <c r="J43" s="131" t="str">
        <f>'P05'!F53</f>
        <v>na</v>
      </c>
      <c r="K43" s="131" t="str">
        <f>'P06'!F53</f>
        <v>na</v>
      </c>
      <c r="L43" s="131" t="str">
        <f>'P07'!F53</f>
        <v>na</v>
      </c>
      <c r="M43" s="131" t="str">
        <f>'P08'!F53</f>
        <v>na</v>
      </c>
      <c r="N43" s="131" t="str">
        <f>'P09'!F53</f>
        <v>na</v>
      </c>
      <c r="O43" s="131" t="str">
        <f>'P10'!F53</f>
        <v>na</v>
      </c>
      <c r="P43" s="131" t="str">
        <f>'P11'!F53</f>
        <v>na</v>
      </c>
      <c r="Q43" s="131" t="str">
        <f>'P12'!F53</f>
        <v>na</v>
      </c>
      <c r="R43" s="131" t="str">
        <f>'P13'!F53</f>
        <v>na</v>
      </c>
      <c r="S43" s="131" t="str">
        <f>'P14'!F53</f>
        <v>na</v>
      </c>
      <c r="T43" s="131" t="str">
        <f>'P15'!F53</f>
        <v>nt</v>
      </c>
      <c r="U43" s="131" t="str">
        <f>'P16'!F53</f>
        <v>nt</v>
      </c>
      <c r="V43" s="131" t="str">
        <f>'P17'!F53</f>
        <v>nt</v>
      </c>
      <c r="W43" s="131" t="str">
        <f>'P18'!F53</f>
        <v>nt</v>
      </c>
      <c r="X43" s="131" t="str">
        <f>'P19'!F53</f>
        <v>nt</v>
      </c>
      <c r="Y43" s="131" t="str">
        <f>'P20'!F53</f>
        <v>nt</v>
      </c>
      <c r="Z43" s="131" t="str">
        <f>'P21'!F53</f>
        <v>nt</v>
      </c>
      <c r="AA43" s="131" t="str">
        <f>'P22'!F53</f>
        <v>nt</v>
      </c>
      <c r="AB43" s="131" t="str">
        <f>'P23'!F53</f>
        <v>nt</v>
      </c>
      <c r="AC43" s="131" t="str">
        <f>'P24'!F53</f>
        <v>nt</v>
      </c>
      <c r="AD43" s="131" t="str">
        <f>'P25'!F53</f>
        <v>nt</v>
      </c>
      <c r="AE43" s="220" t="str">
        <f>'P26'!F53</f>
        <v>nt</v>
      </c>
      <c r="AF43" s="25">
        <f t="shared" si="0"/>
        <v>0</v>
      </c>
      <c r="AG43" s="25">
        <f t="shared" si="1"/>
        <v>0</v>
      </c>
      <c r="AH43" s="25">
        <f t="shared" si="2"/>
        <v>14</v>
      </c>
      <c r="AI43" s="25">
        <f t="shared" si="3"/>
        <v>12</v>
      </c>
      <c r="AJ43" s="35" t="str">
        <f t="shared" si="4"/>
        <v>NA</v>
      </c>
      <c r="AK43" s="24"/>
      <c r="AL43" s="24"/>
      <c r="AM43" s="24"/>
      <c r="AN43" s="104"/>
      <c r="AO43" s="104"/>
      <c r="AP43" s="104"/>
      <c r="AQ43" s="230"/>
      <c r="AR43" s="24"/>
      <c r="AS43" s="221" t="str">
        <f>Résultats!B54</f>
        <v>7.5</v>
      </c>
      <c r="AT43" s="222" t="str">
        <f>Résultats!C54</f>
        <v>AA</v>
      </c>
      <c r="AU43" s="25">
        <f>'P01'!$G53</f>
        <v>0</v>
      </c>
      <c r="AV43" s="25">
        <f>'P02'!$G53</f>
        <v>0</v>
      </c>
      <c r="AW43" s="25">
        <f>'P03'!$G53</f>
        <v>0</v>
      </c>
      <c r="AX43" s="25">
        <f>'P04'!$G53</f>
        <v>0</v>
      </c>
      <c r="AY43" s="25">
        <f>'P05'!$G53</f>
        <v>0</v>
      </c>
      <c r="AZ43" s="25">
        <f>'P06'!$G53</f>
        <v>0</v>
      </c>
      <c r="BA43" s="25">
        <f>'P07'!$G53</f>
        <v>0</v>
      </c>
      <c r="BB43" s="25">
        <f>'P08'!$G53</f>
        <v>0</v>
      </c>
      <c r="BC43" s="25">
        <f>'P09'!$G53</f>
        <v>0</v>
      </c>
      <c r="BD43" s="25">
        <f>'P10'!$G53</f>
        <v>0</v>
      </c>
      <c r="BE43" s="25">
        <f>'P11'!$G53</f>
        <v>0</v>
      </c>
      <c r="BF43" s="25">
        <f>'P12'!$G53</f>
        <v>0</v>
      </c>
      <c r="BG43" s="25">
        <f>'P13'!$G53</f>
        <v>0</v>
      </c>
      <c r="BH43" s="25">
        <f>'P14'!$G53</f>
        <v>0</v>
      </c>
      <c r="BI43" s="25">
        <f>'P15'!$G53</f>
        <v>0</v>
      </c>
      <c r="BJ43" s="25">
        <f>'P16'!$G53</f>
        <v>0</v>
      </c>
      <c r="BK43" s="25">
        <f>'P17'!$G53</f>
        <v>0</v>
      </c>
      <c r="BL43" s="25">
        <f>'P18'!$G53</f>
        <v>0</v>
      </c>
      <c r="BM43" s="25">
        <f>'P19'!$G53</f>
        <v>0</v>
      </c>
      <c r="BN43" s="25">
        <f>'P20'!$G53</f>
        <v>0</v>
      </c>
      <c r="BO43" s="25"/>
      <c r="BP43" s="25">
        <f>'P22'!$G53</f>
        <v>0</v>
      </c>
      <c r="BQ43" s="25">
        <f>'P23'!$G53</f>
        <v>0</v>
      </c>
      <c r="BR43" s="25">
        <f>'P24'!$G53</f>
        <v>0</v>
      </c>
      <c r="BS43" s="25">
        <f>'P25'!$G53</f>
        <v>0</v>
      </c>
      <c r="BT43" s="223">
        <f>'P26'!$G53</f>
        <v>0</v>
      </c>
      <c r="BU43" s="25">
        <f t="shared" si="5"/>
        <v>0</v>
      </c>
      <c r="BV43" s="224" t="str">
        <f t="shared" si="6"/>
        <v>-</v>
      </c>
    </row>
    <row r="44" spans="1:74" ht="15.75" customHeight="1" x14ac:dyDescent="0.3">
      <c r="A44" s="225" t="s">
        <v>465</v>
      </c>
      <c r="B44" s="218" t="str">
        <f>Résultats!B55</f>
        <v>8.1</v>
      </c>
      <c r="C44" s="219" t="str">
        <f>Résultats!C55</f>
        <v>A</v>
      </c>
      <c r="D44" s="25">
        <f>Résultats!E55</f>
        <v>0</v>
      </c>
      <c r="E44" s="24"/>
      <c r="F44" s="57" t="str">
        <f>'P01'!F54</f>
        <v>c</v>
      </c>
      <c r="G44" s="131" t="str">
        <f>'P02'!F54</f>
        <v>c</v>
      </c>
      <c r="H44" s="131" t="str">
        <f>'P03'!F54</f>
        <v>c</v>
      </c>
      <c r="I44" s="131" t="str">
        <f>'P04'!F54</f>
        <v>c</v>
      </c>
      <c r="J44" s="131" t="str">
        <f>'P05'!F54</f>
        <v>c</v>
      </c>
      <c r="K44" s="131" t="str">
        <f>'P06'!F54</f>
        <v>c</v>
      </c>
      <c r="L44" s="131" t="str">
        <f>'P07'!F54</f>
        <v>c</v>
      </c>
      <c r="M44" s="131" t="str">
        <f>'P08'!F54</f>
        <v>c</v>
      </c>
      <c r="N44" s="131" t="str">
        <f>'P09'!F54</f>
        <v>c</v>
      </c>
      <c r="O44" s="131" t="str">
        <f>'P10'!F54</f>
        <v>c</v>
      </c>
      <c r="P44" s="131" t="str">
        <f>'P11'!F54</f>
        <v>c</v>
      </c>
      <c r="Q44" s="131" t="str">
        <f>'P12'!F54</f>
        <v>c</v>
      </c>
      <c r="R44" s="131" t="str">
        <f>'P13'!F54</f>
        <v>c</v>
      </c>
      <c r="S44" s="131" t="str">
        <f>'P14'!F54</f>
        <v>c</v>
      </c>
      <c r="T44" s="131" t="str">
        <f>'P15'!F54</f>
        <v>nt</v>
      </c>
      <c r="U44" s="131" t="str">
        <f>'P16'!F54</f>
        <v>nt</v>
      </c>
      <c r="V44" s="131" t="str">
        <f>'P17'!F54</f>
        <v>nt</v>
      </c>
      <c r="W44" s="131" t="str">
        <f>'P18'!F54</f>
        <v>nt</v>
      </c>
      <c r="X44" s="131" t="str">
        <f>'P19'!F54</f>
        <v>nt</v>
      </c>
      <c r="Y44" s="131" t="str">
        <f>'P20'!F54</f>
        <v>nt</v>
      </c>
      <c r="Z44" s="131" t="str">
        <f>'P21'!F54</f>
        <v>nt</v>
      </c>
      <c r="AA44" s="131" t="str">
        <f>'P22'!F54</f>
        <v>nt</v>
      </c>
      <c r="AB44" s="131" t="str">
        <f>'P23'!F54</f>
        <v>nt</v>
      </c>
      <c r="AC44" s="131" t="str">
        <f>'P24'!F54</f>
        <v>nt</v>
      </c>
      <c r="AD44" s="131" t="str">
        <f>'P25'!F54</f>
        <v>nt</v>
      </c>
      <c r="AE44" s="220" t="str">
        <f>'P26'!F54</f>
        <v>nt</v>
      </c>
      <c r="AF44" s="25">
        <f t="shared" si="0"/>
        <v>14</v>
      </c>
      <c r="AG44" s="25">
        <f t="shared" si="1"/>
        <v>0</v>
      </c>
      <c r="AH44" s="25">
        <f t="shared" si="2"/>
        <v>0</v>
      </c>
      <c r="AI44" s="25">
        <f t="shared" si="3"/>
        <v>12</v>
      </c>
      <c r="AJ44" s="35" t="str">
        <f t="shared" si="4"/>
        <v>C</v>
      </c>
      <c r="AK44" s="24"/>
      <c r="AL44" s="24"/>
      <c r="AM44" s="24"/>
      <c r="AN44" s="104"/>
      <c r="AO44" s="104"/>
      <c r="AP44" s="104"/>
      <c r="AQ44" s="242"/>
      <c r="AR44" s="24"/>
      <c r="AS44" s="221" t="str">
        <f>Résultats!B55</f>
        <v>8.1</v>
      </c>
      <c r="AT44" s="222" t="str">
        <f>Résultats!C55</f>
        <v>A</v>
      </c>
      <c r="AU44" s="25">
        <f>'P01'!$G54</f>
        <v>0</v>
      </c>
      <c r="AV44" s="25">
        <f>'P02'!$G54</f>
        <v>0</v>
      </c>
      <c r="AW44" s="25">
        <f>'P03'!$G54</f>
        <v>0</v>
      </c>
      <c r="AX44" s="25">
        <f>'P04'!$G54</f>
        <v>0</v>
      </c>
      <c r="AY44" s="25">
        <f>'P05'!$G54</f>
        <v>0</v>
      </c>
      <c r="AZ44" s="25">
        <f>'P06'!$G54</f>
        <v>0</v>
      </c>
      <c r="BA44" s="25">
        <f>'P07'!$G54</f>
        <v>0</v>
      </c>
      <c r="BB44" s="25">
        <f>'P08'!$G54</f>
        <v>0</v>
      </c>
      <c r="BC44" s="25">
        <f>'P09'!$G54</f>
        <v>0</v>
      </c>
      <c r="BD44" s="25">
        <f>'P10'!$G54</f>
        <v>0</v>
      </c>
      <c r="BE44" s="25">
        <f>'P11'!$G54</f>
        <v>0</v>
      </c>
      <c r="BF44" s="25">
        <f>'P12'!$G54</f>
        <v>0</v>
      </c>
      <c r="BG44" s="25">
        <f>'P13'!$G54</f>
        <v>0</v>
      </c>
      <c r="BH44" s="25">
        <f>'P14'!$G54</f>
        <v>0</v>
      </c>
      <c r="BI44" s="25">
        <f>'P15'!$G54</f>
        <v>0</v>
      </c>
      <c r="BJ44" s="25">
        <f>'P16'!$G54</f>
        <v>0</v>
      </c>
      <c r="BK44" s="25">
        <f>'P17'!$G54</f>
        <v>0</v>
      </c>
      <c r="BL44" s="25">
        <f>'P18'!$G54</f>
        <v>0</v>
      </c>
      <c r="BM44" s="25">
        <f>'P19'!$G54</f>
        <v>0</v>
      </c>
      <c r="BN44" s="25">
        <f>'P20'!$G54</f>
        <v>0</v>
      </c>
      <c r="BO44" s="25"/>
      <c r="BP44" s="25">
        <f>'P22'!$G54</f>
        <v>0</v>
      </c>
      <c r="BQ44" s="25">
        <f>'P23'!$G54</f>
        <v>0</v>
      </c>
      <c r="BR44" s="25">
        <f>'P24'!$G54</f>
        <v>0</v>
      </c>
      <c r="BS44" s="25">
        <f>'P25'!$G54</f>
        <v>0</v>
      </c>
      <c r="BT44" s="223">
        <f>'P26'!$G54</f>
        <v>0</v>
      </c>
      <c r="BU44" s="25">
        <f t="shared" si="5"/>
        <v>0</v>
      </c>
      <c r="BV44" s="224" t="str">
        <f t="shared" si="6"/>
        <v>-</v>
      </c>
    </row>
    <row r="45" spans="1:74" ht="15.75" customHeight="1" x14ac:dyDescent="0.3">
      <c r="A45" s="225" t="s">
        <v>465</v>
      </c>
      <c r="B45" s="218" t="str">
        <f>Résultats!B56</f>
        <v>8.2</v>
      </c>
      <c r="C45" s="219" t="str">
        <f>Résultats!C56</f>
        <v>A</v>
      </c>
      <c r="D45" s="25">
        <f>Résultats!E56</f>
        <v>0</v>
      </c>
      <c r="E45" s="24"/>
      <c r="F45" s="57" t="str">
        <f>'P01'!F55</f>
        <v>na</v>
      </c>
      <c r="G45" s="131" t="str">
        <f>'P02'!F55</f>
        <v>na</v>
      </c>
      <c r="H45" s="131" t="str">
        <f>'P03'!F55</f>
        <v>c</v>
      </c>
      <c r="I45" s="131" t="str">
        <f>'P04'!F55</f>
        <v>na</v>
      </c>
      <c r="J45" s="131" t="str">
        <f>'P05'!F55</f>
        <v>na</v>
      </c>
      <c r="K45" s="131" t="str">
        <f>'P06'!F55</f>
        <v>na</v>
      </c>
      <c r="L45" s="131" t="str">
        <f>'P07'!F55</f>
        <v>na</v>
      </c>
      <c r="M45" s="131" t="str">
        <f>'P08'!F55</f>
        <v>na</v>
      </c>
      <c r="N45" s="131" t="str">
        <f>'P09'!F55</f>
        <v>na</v>
      </c>
      <c r="O45" s="131" t="str">
        <f>'P10'!F55</f>
        <v>na</v>
      </c>
      <c r="P45" s="131" t="str">
        <f>'P11'!F55</f>
        <v>na</v>
      </c>
      <c r="Q45" s="131" t="str">
        <f>'P12'!F55</f>
        <v>na</v>
      </c>
      <c r="R45" s="131" t="str">
        <f>'P13'!F55</f>
        <v>na</v>
      </c>
      <c r="S45" s="131" t="str">
        <f>'P14'!F55</f>
        <v>na</v>
      </c>
      <c r="T45" s="131" t="str">
        <f>'P15'!F55</f>
        <v>nt</v>
      </c>
      <c r="U45" s="131" t="str">
        <f>'P16'!F55</f>
        <v>nt</v>
      </c>
      <c r="V45" s="131" t="str">
        <f>'P17'!F55</f>
        <v>nt</v>
      </c>
      <c r="W45" s="131" t="str">
        <f>'P18'!F55</f>
        <v>nt</v>
      </c>
      <c r="X45" s="131" t="str">
        <f>'P19'!F55</f>
        <v>nt</v>
      </c>
      <c r="Y45" s="131" t="str">
        <f>'P20'!F55</f>
        <v>nt</v>
      </c>
      <c r="Z45" s="131" t="str">
        <f>'P21'!F55</f>
        <v>nt</v>
      </c>
      <c r="AA45" s="131" t="str">
        <f>'P22'!F55</f>
        <v>nt</v>
      </c>
      <c r="AB45" s="131" t="str">
        <f>'P23'!F55</f>
        <v>nt</v>
      </c>
      <c r="AC45" s="131" t="str">
        <f>'P24'!F55</f>
        <v>nt</v>
      </c>
      <c r="AD45" s="131" t="str">
        <f>'P25'!F55</f>
        <v>nt</v>
      </c>
      <c r="AE45" s="220" t="str">
        <f>'P26'!F55</f>
        <v>nt</v>
      </c>
      <c r="AF45" s="25">
        <f t="shared" si="0"/>
        <v>1</v>
      </c>
      <c r="AG45" s="25">
        <f t="shared" si="1"/>
        <v>0</v>
      </c>
      <c r="AH45" s="25">
        <f t="shared" si="2"/>
        <v>13</v>
      </c>
      <c r="AI45" s="25">
        <f t="shared" si="3"/>
        <v>12</v>
      </c>
      <c r="AJ45" s="35" t="str">
        <f t="shared" si="4"/>
        <v>C</v>
      </c>
      <c r="AK45" s="24"/>
      <c r="AL45" s="24"/>
      <c r="AM45" s="24"/>
      <c r="AN45" s="104"/>
      <c r="AO45" s="104"/>
      <c r="AP45" s="104"/>
      <c r="AQ45" s="233"/>
      <c r="AR45" s="24"/>
      <c r="AS45" s="221" t="str">
        <f>Résultats!B56</f>
        <v>8.2</v>
      </c>
      <c r="AT45" s="222" t="str">
        <f>Résultats!C56</f>
        <v>A</v>
      </c>
      <c r="AU45" s="25">
        <f>'P01'!$G55</f>
        <v>0</v>
      </c>
      <c r="AV45" s="25">
        <f>'P02'!$G55</f>
        <v>0</v>
      </c>
      <c r="AW45" s="25">
        <f>'P03'!$G55</f>
        <v>0</v>
      </c>
      <c r="AX45" s="25">
        <f>'P04'!$G55</f>
        <v>0</v>
      </c>
      <c r="AY45" s="25">
        <f>'P05'!$G55</f>
        <v>0</v>
      </c>
      <c r="AZ45" s="25">
        <f>'P06'!$G55</f>
        <v>0</v>
      </c>
      <c r="BA45" s="25">
        <f>'P07'!$G55</f>
        <v>0</v>
      </c>
      <c r="BB45" s="25">
        <f>'P08'!$G55</f>
        <v>0</v>
      </c>
      <c r="BC45" s="25">
        <f>'P09'!$G55</f>
        <v>0</v>
      </c>
      <c r="BD45" s="25">
        <f>'P10'!$G55</f>
        <v>0</v>
      </c>
      <c r="BE45" s="25">
        <f>'P11'!$G55</f>
        <v>0</v>
      </c>
      <c r="BF45" s="25">
        <f>'P12'!$G55</f>
        <v>0</v>
      </c>
      <c r="BG45" s="25">
        <f>'P13'!$G55</f>
        <v>0</v>
      </c>
      <c r="BH45" s="25">
        <f>'P14'!$G55</f>
        <v>0</v>
      </c>
      <c r="BI45" s="25">
        <f>'P15'!$G55</f>
        <v>0</v>
      </c>
      <c r="BJ45" s="25">
        <f>'P16'!$G55</f>
        <v>0</v>
      </c>
      <c r="BK45" s="25">
        <f>'P17'!$G55</f>
        <v>0</v>
      </c>
      <c r="BL45" s="25">
        <f>'P18'!$G55</f>
        <v>0</v>
      </c>
      <c r="BM45" s="25">
        <f>'P19'!$G55</f>
        <v>0</v>
      </c>
      <c r="BN45" s="25">
        <f>'P20'!$G55</f>
        <v>0</v>
      </c>
      <c r="BO45" s="25"/>
      <c r="BP45" s="25">
        <f>'P22'!$G55</f>
        <v>0</v>
      </c>
      <c r="BQ45" s="25">
        <f>'P23'!$G55</f>
        <v>0</v>
      </c>
      <c r="BR45" s="25">
        <f>'P24'!$G55</f>
        <v>0</v>
      </c>
      <c r="BS45" s="25">
        <f>'P25'!$G55</f>
        <v>0</v>
      </c>
      <c r="BT45" s="223">
        <f>'P26'!$G55</f>
        <v>0</v>
      </c>
      <c r="BU45" s="25">
        <f t="shared" si="5"/>
        <v>0</v>
      </c>
      <c r="BV45" s="224" t="str">
        <f t="shared" si="6"/>
        <v>-</v>
      </c>
    </row>
    <row r="46" spans="1:74" ht="15.75" customHeight="1" x14ac:dyDescent="0.3">
      <c r="A46" s="225" t="s">
        <v>465</v>
      </c>
      <c r="B46" s="218" t="str">
        <f>Résultats!B57</f>
        <v>8.3</v>
      </c>
      <c r="C46" s="219" t="str">
        <f>Résultats!C57</f>
        <v>A</v>
      </c>
      <c r="D46" s="25" t="str">
        <f>Résultats!E57</f>
        <v>x</v>
      </c>
      <c r="E46" s="24"/>
      <c r="F46" s="57" t="str">
        <f>'P01'!F56</f>
        <v>c</v>
      </c>
      <c r="G46" s="131" t="str">
        <f>'P02'!F56</f>
        <v>c</v>
      </c>
      <c r="H46" s="131" t="str">
        <f>'P03'!F56</f>
        <v>c</v>
      </c>
      <c r="I46" s="131" t="str">
        <f>'P04'!F56</f>
        <v>c</v>
      </c>
      <c r="J46" s="131" t="str">
        <f>'P05'!F56</f>
        <v>c</v>
      </c>
      <c r="K46" s="131" t="str">
        <f>'P06'!F56</f>
        <v>c</v>
      </c>
      <c r="L46" s="131" t="str">
        <f>'P07'!F56</f>
        <v>c</v>
      </c>
      <c r="M46" s="131" t="str">
        <f>'P08'!F56</f>
        <v>c</v>
      </c>
      <c r="N46" s="131" t="str">
        <f>'P09'!F56</f>
        <v>c</v>
      </c>
      <c r="O46" s="131" t="str">
        <f>'P10'!F56</f>
        <v>c</v>
      </c>
      <c r="P46" s="131" t="str">
        <f>'P11'!F56</f>
        <v>c</v>
      </c>
      <c r="Q46" s="131" t="str">
        <f>'P12'!F56</f>
        <v>c</v>
      </c>
      <c r="R46" s="131" t="str">
        <f>'P13'!F56</f>
        <v>c</v>
      </c>
      <c r="S46" s="131" t="str">
        <f>'P14'!F56</f>
        <v>c</v>
      </c>
      <c r="T46" s="131" t="str">
        <f>'P15'!F56</f>
        <v>nt</v>
      </c>
      <c r="U46" s="131" t="str">
        <f>'P16'!F56</f>
        <v>nt</v>
      </c>
      <c r="V46" s="131" t="str">
        <f>'P17'!F56</f>
        <v>nt</v>
      </c>
      <c r="W46" s="131" t="str">
        <f>'P18'!F56</f>
        <v>nt</v>
      </c>
      <c r="X46" s="131" t="str">
        <f>'P19'!F56</f>
        <v>nt</v>
      </c>
      <c r="Y46" s="131" t="str">
        <f>'P20'!F56</f>
        <v>nt</v>
      </c>
      <c r="Z46" s="131" t="str">
        <f>'P21'!F56</f>
        <v>nt</v>
      </c>
      <c r="AA46" s="131" t="str">
        <f>'P22'!F56</f>
        <v>nt</v>
      </c>
      <c r="AB46" s="131" t="str">
        <f>'P23'!F56</f>
        <v>nt</v>
      </c>
      <c r="AC46" s="131" t="str">
        <f>'P24'!F56</f>
        <v>nt</v>
      </c>
      <c r="AD46" s="131" t="str">
        <f>'P25'!F56</f>
        <v>nt</v>
      </c>
      <c r="AE46" s="220" t="str">
        <f>'P26'!F56</f>
        <v>nt</v>
      </c>
      <c r="AF46" s="25">
        <f t="shared" si="0"/>
        <v>14</v>
      </c>
      <c r="AG46" s="25">
        <f t="shared" si="1"/>
        <v>0</v>
      </c>
      <c r="AH46" s="25">
        <f t="shared" si="2"/>
        <v>0</v>
      </c>
      <c r="AI46" s="25">
        <f t="shared" si="3"/>
        <v>12</v>
      </c>
      <c r="AJ46" s="35" t="str">
        <f t="shared" si="4"/>
        <v>C</v>
      </c>
      <c r="AK46" s="24"/>
      <c r="AL46" s="24"/>
      <c r="AM46" s="24"/>
      <c r="AN46" s="104"/>
      <c r="AO46" s="104"/>
      <c r="AP46" s="104"/>
      <c r="AQ46" s="235"/>
      <c r="AR46" s="24"/>
      <c r="AS46" s="221" t="str">
        <f>Résultats!B57</f>
        <v>8.3</v>
      </c>
      <c r="AT46" s="222" t="str">
        <f>Résultats!C57</f>
        <v>A</v>
      </c>
      <c r="AU46" s="25">
        <f>'P01'!$G56</f>
        <v>0</v>
      </c>
      <c r="AV46" s="25">
        <f>'P02'!$G56</f>
        <v>0</v>
      </c>
      <c r="AW46" s="25">
        <f>'P03'!$G56</f>
        <v>0</v>
      </c>
      <c r="AX46" s="25">
        <f>'P04'!$G56</f>
        <v>0</v>
      </c>
      <c r="AY46" s="25">
        <f>'P05'!$G56</f>
        <v>0</v>
      </c>
      <c r="AZ46" s="25">
        <f>'P06'!$G56</f>
        <v>0</v>
      </c>
      <c r="BA46" s="25">
        <f>'P07'!$G56</f>
        <v>0</v>
      </c>
      <c r="BB46" s="25">
        <f>'P08'!$G56</f>
        <v>0</v>
      </c>
      <c r="BC46" s="25">
        <f>'P09'!$G56</f>
        <v>0</v>
      </c>
      <c r="BD46" s="25">
        <f>'P10'!$G56</f>
        <v>0</v>
      </c>
      <c r="BE46" s="25">
        <f>'P11'!$G56</f>
        <v>0</v>
      </c>
      <c r="BF46" s="25">
        <f>'P12'!$G56</f>
        <v>0</v>
      </c>
      <c r="BG46" s="25">
        <f>'P13'!$G56</f>
        <v>0</v>
      </c>
      <c r="BH46" s="25">
        <f>'P14'!$G56</f>
        <v>0</v>
      </c>
      <c r="BI46" s="25">
        <f>'P15'!$G56</f>
        <v>0</v>
      </c>
      <c r="BJ46" s="25">
        <f>'P16'!$G56</f>
        <v>0</v>
      </c>
      <c r="BK46" s="25">
        <f>'P17'!$G56</f>
        <v>0</v>
      </c>
      <c r="BL46" s="25">
        <f>'P18'!$G56</f>
        <v>0</v>
      </c>
      <c r="BM46" s="25">
        <f>'P19'!$G56</f>
        <v>0</v>
      </c>
      <c r="BN46" s="25">
        <f>'P20'!$G56</f>
        <v>0</v>
      </c>
      <c r="BO46" s="25"/>
      <c r="BP46" s="25">
        <f>'P22'!$G56</f>
        <v>0</v>
      </c>
      <c r="BQ46" s="25">
        <f>'P23'!$G56</f>
        <v>0</v>
      </c>
      <c r="BR46" s="25">
        <f>'P24'!$G56</f>
        <v>0</v>
      </c>
      <c r="BS46" s="25">
        <f>'P25'!$G56</f>
        <v>0</v>
      </c>
      <c r="BT46" s="223">
        <f>'P26'!$G56</f>
        <v>0</v>
      </c>
      <c r="BU46" s="25">
        <f t="shared" si="5"/>
        <v>0</v>
      </c>
      <c r="BV46" s="224" t="str">
        <f t="shared" si="6"/>
        <v>-</v>
      </c>
    </row>
    <row r="47" spans="1:74" ht="15.75" customHeight="1" x14ac:dyDescent="0.3">
      <c r="A47" s="225" t="s">
        <v>465</v>
      </c>
      <c r="B47" s="218" t="str">
        <f>Résultats!B58</f>
        <v>8.4</v>
      </c>
      <c r="C47" s="219" t="str">
        <f>Résultats!C58</f>
        <v>A</v>
      </c>
      <c r="D47" s="25" t="str">
        <f>Résultats!E58</f>
        <v>x</v>
      </c>
      <c r="E47" s="24"/>
      <c r="F47" s="57" t="str">
        <f>'P01'!F57</f>
        <v>c</v>
      </c>
      <c r="G47" s="131" t="str">
        <f>'P02'!F57</f>
        <v>c</v>
      </c>
      <c r="H47" s="131" t="str">
        <f>'P03'!F57</f>
        <v>c</v>
      </c>
      <c r="I47" s="131" t="str">
        <f>'P04'!F57</f>
        <v>c</v>
      </c>
      <c r="J47" s="131" t="str">
        <f>'P05'!F57</f>
        <v>c</v>
      </c>
      <c r="K47" s="131" t="str">
        <f>'P06'!F57</f>
        <v>c</v>
      </c>
      <c r="L47" s="131" t="str">
        <f>'P07'!F57</f>
        <v>c</v>
      </c>
      <c r="M47" s="131" t="str">
        <f>'P08'!F57</f>
        <v>c</v>
      </c>
      <c r="N47" s="131" t="str">
        <f>'P09'!F57</f>
        <v>c</v>
      </c>
      <c r="O47" s="131" t="str">
        <f>'P10'!F57</f>
        <v>c</v>
      </c>
      <c r="P47" s="131" t="str">
        <f>'P11'!F57</f>
        <v>c</v>
      </c>
      <c r="Q47" s="131" t="str">
        <f>'P12'!F57</f>
        <v>c</v>
      </c>
      <c r="R47" s="131" t="str">
        <f>'P13'!F57</f>
        <v>c</v>
      </c>
      <c r="S47" s="131" t="str">
        <f>'P14'!F57</f>
        <v>c</v>
      </c>
      <c r="T47" s="131" t="str">
        <f>'P15'!F57</f>
        <v>nt</v>
      </c>
      <c r="U47" s="131" t="str">
        <f>'P16'!F57</f>
        <v>nt</v>
      </c>
      <c r="V47" s="131" t="str">
        <f>'P17'!F57</f>
        <v>nt</v>
      </c>
      <c r="W47" s="131" t="str">
        <f>'P18'!F57</f>
        <v>nt</v>
      </c>
      <c r="X47" s="131" t="str">
        <f>'P19'!F57</f>
        <v>nt</v>
      </c>
      <c r="Y47" s="131" t="str">
        <f>'P20'!F57</f>
        <v>nt</v>
      </c>
      <c r="Z47" s="131" t="str">
        <f>'P21'!F57</f>
        <v>nt</v>
      </c>
      <c r="AA47" s="131" t="str">
        <f>'P22'!F57</f>
        <v>nt</v>
      </c>
      <c r="AB47" s="131" t="str">
        <f>'P23'!F57</f>
        <v>nt</v>
      </c>
      <c r="AC47" s="131" t="str">
        <f>'P24'!F57</f>
        <v>nt</v>
      </c>
      <c r="AD47" s="131" t="str">
        <f>'P25'!F57</f>
        <v>nt</v>
      </c>
      <c r="AE47" s="220" t="str">
        <f>'P26'!F57</f>
        <v>nt</v>
      </c>
      <c r="AF47" s="25">
        <f t="shared" si="0"/>
        <v>14</v>
      </c>
      <c r="AG47" s="25">
        <f t="shared" si="1"/>
        <v>0</v>
      </c>
      <c r="AH47" s="25">
        <f t="shared" si="2"/>
        <v>0</v>
      </c>
      <c r="AI47" s="25">
        <f t="shared" si="3"/>
        <v>12</v>
      </c>
      <c r="AJ47" s="35" t="str">
        <f t="shared" si="4"/>
        <v>C</v>
      </c>
      <c r="AK47" s="24"/>
      <c r="AL47" s="24"/>
      <c r="AM47" s="24"/>
      <c r="AN47" s="104"/>
      <c r="AO47" s="104"/>
      <c r="AP47" s="104"/>
      <c r="AQ47" s="235"/>
      <c r="AR47" s="24"/>
      <c r="AS47" s="221" t="str">
        <f>Résultats!B58</f>
        <v>8.4</v>
      </c>
      <c r="AT47" s="222" t="str">
        <f>Résultats!C58</f>
        <v>A</v>
      </c>
      <c r="AU47" s="25">
        <f>'P01'!$G57</f>
        <v>0</v>
      </c>
      <c r="AV47" s="25">
        <f>'P02'!$G57</f>
        <v>0</v>
      </c>
      <c r="AW47" s="25">
        <f>'P03'!$G57</f>
        <v>0</v>
      </c>
      <c r="AX47" s="25">
        <f>'P04'!$G57</f>
        <v>0</v>
      </c>
      <c r="AY47" s="25">
        <f>'P05'!$G57</f>
        <v>0</v>
      </c>
      <c r="AZ47" s="25">
        <f>'P06'!$G57</f>
        <v>0</v>
      </c>
      <c r="BA47" s="25">
        <f>'P07'!$G57</f>
        <v>0</v>
      </c>
      <c r="BB47" s="25">
        <f>'P08'!$G57</f>
        <v>0</v>
      </c>
      <c r="BC47" s="25">
        <f>'P09'!$G57</f>
        <v>0</v>
      </c>
      <c r="BD47" s="25">
        <f>'P10'!$G57</f>
        <v>0</v>
      </c>
      <c r="BE47" s="25">
        <f>'P11'!$G57</f>
        <v>0</v>
      </c>
      <c r="BF47" s="25">
        <f>'P12'!$G57</f>
        <v>0</v>
      </c>
      <c r="BG47" s="25">
        <f>'P13'!$G57</f>
        <v>0</v>
      </c>
      <c r="BH47" s="25">
        <f>'P14'!$G57</f>
        <v>0</v>
      </c>
      <c r="BI47" s="25">
        <f>'P15'!$G57</f>
        <v>0</v>
      </c>
      <c r="BJ47" s="25">
        <f>'P16'!$G57</f>
        <v>0</v>
      </c>
      <c r="BK47" s="25">
        <f>'P17'!$G57</f>
        <v>0</v>
      </c>
      <c r="BL47" s="25">
        <f>'P18'!$G57</f>
        <v>0</v>
      </c>
      <c r="BM47" s="25">
        <f>'P19'!$G57</f>
        <v>0</v>
      </c>
      <c r="BN47" s="25">
        <f>'P20'!$G57</f>
        <v>0</v>
      </c>
      <c r="BO47" s="25"/>
      <c r="BP47" s="25">
        <f>'P22'!$G57</f>
        <v>0</v>
      </c>
      <c r="BQ47" s="25">
        <f>'P23'!$G57</f>
        <v>0</v>
      </c>
      <c r="BR47" s="25">
        <f>'P24'!$G57</f>
        <v>0</v>
      </c>
      <c r="BS47" s="25">
        <f>'P25'!$G57</f>
        <v>0</v>
      </c>
      <c r="BT47" s="223">
        <f>'P26'!$G57</f>
        <v>0</v>
      </c>
      <c r="BU47" s="25">
        <f t="shared" si="5"/>
        <v>0</v>
      </c>
      <c r="BV47" s="224" t="str">
        <f t="shared" si="6"/>
        <v>-</v>
      </c>
    </row>
    <row r="48" spans="1:74" ht="15.75" customHeight="1" x14ac:dyDescent="0.3">
      <c r="A48" s="225" t="s">
        <v>465</v>
      </c>
      <c r="B48" s="218" t="str">
        <f>Résultats!B59</f>
        <v>8.5</v>
      </c>
      <c r="C48" s="219" t="str">
        <f>Résultats!C59</f>
        <v>A</v>
      </c>
      <c r="D48" s="25" t="str">
        <f>Résultats!E59</f>
        <v>x</v>
      </c>
      <c r="E48" s="24"/>
      <c r="F48" s="57" t="str">
        <f>'P01'!F58</f>
        <v>c</v>
      </c>
      <c r="G48" s="131" t="str">
        <f>'P02'!F58</f>
        <v>c</v>
      </c>
      <c r="H48" s="131" t="str">
        <f>'P03'!F58</f>
        <v>c</v>
      </c>
      <c r="I48" s="131" t="str">
        <f>'P04'!F58</f>
        <v>c</v>
      </c>
      <c r="J48" s="131" t="str">
        <f>'P05'!F58</f>
        <v>c</v>
      </c>
      <c r="K48" s="131" t="str">
        <f>'P06'!F58</f>
        <v>c</v>
      </c>
      <c r="L48" s="131" t="str">
        <f>'P07'!F58</f>
        <v>c</v>
      </c>
      <c r="M48" s="131" t="str">
        <f>'P08'!F58</f>
        <v>c</v>
      </c>
      <c r="N48" s="131" t="str">
        <f>'P09'!F58</f>
        <v>c</v>
      </c>
      <c r="O48" s="131" t="str">
        <f>'P10'!F58</f>
        <v>c</v>
      </c>
      <c r="P48" s="131" t="str">
        <f>'P11'!F58</f>
        <v>c</v>
      </c>
      <c r="Q48" s="131" t="str">
        <f>'P12'!F58</f>
        <v>c</v>
      </c>
      <c r="R48" s="131" t="str">
        <f>'P13'!F58</f>
        <v>c</v>
      </c>
      <c r="S48" s="131" t="str">
        <f>'P14'!F58</f>
        <v>c</v>
      </c>
      <c r="T48" s="131" t="str">
        <f>'P15'!F58</f>
        <v>nt</v>
      </c>
      <c r="U48" s="131" t="str">
        <f>'P16'!F58</f>
        <v>nt</v>
      </c>
      <c r="V48" s="131" t="str">
        <f>'P17'!F58</f>
        <v>nt</v>
      </c>
      <c r="W48" s="131" t="str">
        <f>'P18'!F58</f>
        <v>nt</v>
      </c>
      <c r="X48" s="131" t="str">
        <f>'P19'!F58</f>
        <v>nt</v>
      </c>
      <c r="Y48" s="131" t="str">
        <f>'P20'!F58</f>
        <v>nt</v>
      </c>
      <c r="Z48" s="131" t="str">
        <f>'P21'!F58</f>
        <v>nt</v>
      </c>
      <c r="AA48" s="131" t="str">
        <f>'P22'!F58</f>
        <v>nt</v>
      </c>
      <c r="AB48" s="131" t="str">
        <f>'P23'!F58</f>
        <v>nt</v>
      </c>
      <c r="AC48" s="131" t="str">
        <f>'P24'!F58</f>
        <v>nt</v>
      </c>
      <c r="AD48" s="131" t="str">
        <f>'P25'!F58</f>
        <v>nt</v>
      </c>
      <c r="AE48" s="220" t="str">
        <f>'P26'!F58</f>
        <v>nt</v>
      </c>
      <c r="AF48" s="25">
        <f t="shared" si="0"/>
        <v>14</v>
      </c>
      <c r="AG48" s="25">
        <f t="shared" si="1"/>
        <v>0</v>
      </c>
      <c r="AH48" s="25">
        <f t="shared" si="2"/>
        <v>0</v>
      </c>
      <c r="AI48" s="25">
        <f t="shared" si="3"/>
        <v>12</v>
      </c>
      <c r="AJ48" s="35" t="str">
        <f t="shared" si="4"/>
        <v>C</v>
      </c>
      <c r="AK48" s="24"/>
      <c r="AL48" s="24"/>
      <c r="AM48" s="24"/>
      <c r="AN48" s="104"/>
      <c r="AO48" s="104"/>
      <c r="AP48" s="104"/>
      <c r="AQ48" s="235"/>
      <c r="AR48" s="24"/>
      <c r="AS48" s="221" t="str">
        <f>Résultats!B59</f>
        <v>8.5</v>
      </c>
      <c r="AT48" s="222" t="str">
        <f>Résultats!C59</f>
        <v>A</v>
      </c>
      <c r="AU48" s="25">
        <f>'P01'!$G58</f>
        <v>0</v>
      </c>
      <c r="AV48" s="25">
        <f>'P02'!$G58</f>
        <v>0</v>
      </c>
      <c r="AW48" s="25">
        <f>'P03'!$G58</f>
        <v>0</v>
      </c>
      <c r="AX48" s="25">
        <f>'P04'!$G58</f>
        <v>0</v>
      </c>
      <c r="AY48" s="25">
        <f>'P05'!$G58</f>
        <v>0</v>
      </c>
      <c r="AZ48" s="25">
        <f>'P06'!$G58</f>
        <v>0</v>
      </c>
      <c r="BA48" s="25">
        <f>'P07'!$G58</f>
        <v>0</v>
      </c>
      <c r="BB48" s="25">
        <f>'P08'!$G58</f>
        <v>0</v>
      </c>
      <c r="BC48" s="25">
        <f>'P09'!$G58</f>
        <v>0</v>
      </c>
      <c r="BD48" s="25">
        <f>'P10'!$G58</f>
        <v>0</v>
      </c>
      <c r="BE48" s="25">
        <f>'P11'!$G58</f>
        <v>0</v>
      </c>
      <c r="BF48" s="25">
        <f>'P12'!$G58</f>
        <v>0</v>
      </c>
      <c r="BG48" s="25">
        <f>'P13'!$G58</f>
        <v>0</v>
      </c>
      <c r="BH48" s="25">
        <f>'P14'!$G58</f>
        <v>0</v>
      </c>
      <c r="BI48" s="25">
        <f>'P15'!$G58</f>
        <v>0</v>
      </c>
      <c r="BJ48" s="25">
        <f>'P16'!$G58</f>
        <v>0</v>
      </c>
      <c r="BK48" s="25">
        <f>'P17'!$G58</f>
        <v>0</v>
      </c>
      <c r="BL48" s="25">
        <f>'P18'!$G58</f>
        <v>0</v>
      </c>
      <c r="BM48" s="25">
        <f>'P19'!$G58</f>
        <v>0</v>
      </c>
      <c r="BN48" s="25">
        <f>'P20'!$G58</f>
        <v>0</v>
      </c>
      <c r="BO48" s="25"/>
      <c r="BP48" s="25">
        <f>'P22'!$G58</f>
        <v>0</v>
      </c>
      <c r="BQ48" s="25">
        <f>'P23'!$G58</f>
        <v>0</v>
      </c>
      <c r="BR48" s="25">
        <f>'P24'!$G58</f>
        <v>0</v>
      </c>
      <c r="BS48" s="25">
        <f>'P25'!$G58</f>
        <v>0</v>
      </c>
      <c r="BT48" s="223">
        <f>'P26'!$G58</f>
        <v>0</v>
      </c>
      <c r="BU48" s="25">
        <f t="shared" si="5"/>
        <v>0</v>
      </c>
      <c r="BV48" s="224" t="str">
        <f t="shared" si="6"/>
        <v>-</v>
      </c>
    </row>
    <row r="49" spans="1:74" ht="15.75" customHeight="1" x14ac:dyDescent="0.3">
      <c r="A49" s="225" t="s">
        <v>465</v>
      </c>
      <c r="B49" s="218" t="str">
        <f>Résultats!B60</f>
        <v>8.6</v>
      </c>
      <c r="C49" s="219" t="str">
        <f>Résultats!C60</f>
        <v>A</v>
      </c>
      <c r="D49" s="25">
        <f>Résultats!E60</f>
        <v>0</v>
      </c>
      <c r="E49" s="24"/>
      <c r="F49" s="57" t="str">
        <f>'P01'!F59</f>
        <v>c</v>
      </c>
      <c r="G49" s="131" t="str">
        <f>'P02'!F59</f>
        <v>c</v>
      </c>
      <c r="H49" s="131" t="str">
        <f>'P03'!F59</f>
        <v>c</v>
      </c>
      <c r="I49" s="131" t="str">
        <f>'P04'!F59</f>
        <v>c</v>
      </c>
      <c r="J49" s="131" t="str">
        <f>'P05'!F59</f>
        <v>c</v>
      </c>
      <c r="K49" s="131" t="str">
        <f>'P06'!F59</f>
        <v>c</v>
      </c>
      <c r="L49" s="131" t="str">
        <f>'P07'!F59</f>
        <v>c</v>
      </c>
      <c r="M49" s="131" t="str">
        <f>'P08'!F59</f>
        <v>c</v>
      </c>
      <c r="N49" s="131" t="str">
        <f>'P09'!F59</f>
        <v>c</v>
      </c>
      <c r="O49" s="131" t="str">
        <f>'P10'!F59</f>
        <v>c</v>
      </c>
      <c r="P49" s="131" t="str">
        <f>'P11'!F59</f>
        <v>c</v>
      </c>
      <c r="Q49" s="131" t="str">
        <f>'P12'!F59</f>
        <v>c</v>
      </c>
      <c r="R49" s="131" t="str">
        <f>'P13'!F59</f>
        <v>c</v>
      </c>
      <c r="S49" s="131" t="str">
        <f>'P14'!F59</f>
        <v>c</v>
      </c>
      <c r="T49" s="131" t="str">
        <f>'P15'!F59</f>
        <v>nt</v>
      </c>
      <c r="U49" s="131" t="str">
        <f>'P16'!F59</f>
        <v>nt</v>
      </c>
      <c r="V49" s="131" t="str">
        <f>'P17'!F59</f>
        <v>nt</v>
      </c>
      <c r="W49" s="131" t="str">
        <f>'P18'!F59</f>
        <v>nt</v>
      </c>
      <c r="X49" s="131" t="str">
        <f>'P19'!F59</f>
        <v>nt</v>
      </c>
      <c r="Y49" s="131" t="str">
        <f>'P20'!F59</f>
        <v>nt</v>
      </c>
      <c r="Z49" s="131" t="str">
        <f>'P21'!F59</f>
        <v>nt</v>
      </c>
      <c r="AA49" s="131" t="str">
        <f>'P22'!F59</f>
        <v>nt</v>
      </c>
      <c r="AB49" s="131" t="str">
        <f>'P23'!F59</f>
        <v>nt</v>
      </c>
      <c r="AC49" s="131" t="str">
        <f>'P24'!F59</f>
        <v>nt</v>
      </c>
      <c r="AD49" s="131" t="str">
        <f>'P25'!F59</f>
        <v>nt</v>
      </c>
      <c r="AE49" s="220" t="str">
        <f>'P26'!F59</f>
        <v>nt</v>
      </c>
      <c r="AF49" s="25">
        <f t="shared" si="0"/>
        <v>14</v>
      </c>
      <c r="AG49" s="25">
        <f t="shared" si="1"/>
        <v>0</v>
      </c>
      <c r="AH49" s="25">
        <f t="shared" si="2"/>
        <v>0</v>
      </c>
      <c r="AI49" s="25">
        <f t="shared" si="3"/>
        <v>12</v>
      </c>
      <c r="AJ49" s="35" t="str">
        <f t="shared" si="4"/>
        <v>C</v>
      </c>
      <c r="AK49" s="24"/>
      <c r="AL49" s="24"/>
      <c r="AM49" s="24"/>
      <c r="AN49" s="104"/>
      <c r="AO49" s="104"/>
      <c r="AP49" s="104"/>
      <c r="AQ49" s="235"/>
      <c r="AR49" s="24"/>
      <c r="AS49" s="221" t="str">
        <f>Résultats!B60</f>
        <v>8.6</v>
      </c>
      <c r="AT49" s="222" t="str">
        <f>Résultats!C60</f>
        <v>A</v>
      </c>
      <c r="AU49" s="25">
        <f>'P01'!$G59</f>
        <v>0</v>
      </c>
      <c r="AV49" s="25">
        <f>'P02'!$G59</f>
        <v>0</v>
      </c>
      <c r="AW49" s="25">
        <f>'P03'!$G59</f>
        <v>0</v>
      </c>
      <c r="AX49" s="25">
        <f>'P04'!$G59</f>
        <v>0</v>
      </c>
      <c r="AY49" s="25">
        <f>'P05'!$G59</f>
        <v>0</v>
      </c>
      <c r="AZ49" s="25">
        <f>'P06'!$G59</f>
        <v>0</v>
      </c>
      <c r="BA49" s="25">
        <f>'P07'!$G59</f>
        <v>0</v>
      </c>
      <c r="BB49" s="25">
        <f>'P08'!$G59</f>
        <v>0</v>
      </c>
      <c r="BC49" s="25">
        <f>'P09'!$G59</f>
        <v>0</v>
      </c>
      <c r="BD49" s="25">
        <f>'P10'!$G59</f>
        <v>0</v>
      </c>
      <c r="BE49" s="25">
        <f>'P11'!$G59</f>
        <v>0</v>
      </c>
      <c r="BF49" s="25">
        <f>'P12'!$G59</f>
        <v>0</v>
      </c>
      <c r="BG49" s="25">
        <f>'P13'!$G59</f>
        <v>0</v>
      </c>
      <c r="BH49" s="25">
        <f>'P14'!$G59</f>
        <v>0</v>
      </c>
      <c r="BI49" s="25">
        <f>'P15'!$G59</f>
        <v>0</v>
      </c>
      <c r="BJ49" s="25">
        <f>'P16'!$G59</f>
        <v>0</v>
      </c>
      <c r="BK49" s="25">
        <f>'P17'!$G59</f>
        <v>0</v>
      </c>
      <c r="BL49" s="25">
        <f>'P18'!$G59</f>
        <v>0</v>
      </c>
      <c r="BM49" s="25">
        <f>'P19'!$G59</f>
        <v>0</v>
      </c>
      <c r="BN49" s="25">
        <f>'P20'!$G59</f>
        <v>0</v>
      </c>
      <c r="BO49" s="25"/>
      <c r="BP49" s="25">
        <f>'P22'!$G59</f>
        <v>0</v>
      </c>
      <c r="BQ49" s="25">
        <f>'P23'!$G59</f>
        <v>0</v>
      </c>
      <c r="BR49" s="25">
        <f>'P24'!$G59</f>
        <v>0</v>
      </c>
      <c r="BS49" s="25">
        <f>'P25'!$G59</f>
        <v>0</v>
      </c>
      <c r="BT49" s="223">
        <f>'P26'!$G59</f>
        <v>0</v>
      </c>
      <c r="BU49" s="25">
        <f t="shared" si="5"/>
        <v>0</v>
      </c>
      <c r="BV49" s="224" t="str">
        <f t="shared" si="6"/>
        <v>-</v>
      </c>
    </row>
    <row r="50" spans="1:74" ht="15.75" customHeight="1" x14ac:dyDescent="0.3">
      <c r="A50" s="225" t="s">
        <v>465</v>
      </c>
      <c r="B50" s="218" t="str">
        <f>Résultats!B61</f>
        <v>8.7</v>
      </c>
      <c r="C50" s="219" t="str">
        <f>Résultats!C61</f>
        <v>AA</v>
      </c>
      <c r="D50" s="25">
        <f>Résultats!E61</f>
        <v>0</v>
      </c>
      <c r="E50" s="24"/>
      <c r="F50" s="57" t="str">
        <f>'P01'!F60</f>
        <v>na</v>
      </c>
      <c r="G50" s="131" t="str">
        <f>'P02'!F60</f>
        <v>na</v>
      </c>
      <c r="H50" s="131" t="str">
        <f>'P03'!F60</f>
        <v>na</v>
      </c>
      <c r="I50" s="131" t="str">
        <f>'P04'!F60</f>
        <v>na</v>
      </c>
      <c r="J50" s="131" t="str">
        <f>'P05'!F60</f>
        <v>na</v>
      </c>
      <c r="K50" s="131" t="str">
        <f>'P06'!F60</f>
        <v>na</v>
      </c>
      <c r="L50" s="131" t="str">
        <f>'P07'!F60</f>
        <v>na</v>
      </c>
      <c r="M50" s="131" t="str">
        <f>'P08'!F60</f>
        <v>na</v>
      </c>
      <c r="N50" s="131" t="str">
        <f>'P09'!F60</f>
        <v>na</v>
      </c>
      <c r="O50" s="131" t="str">
        <f>'P10'!F60</f>
        <v>na</v>
      </c>
      <c r="P50" s="131" t="str">
        <f>'P11'!F60</f>
        <v>na</v>
      </c>
      <c r="Q50" s="131" t="str">
        <f>'P12'!F60</f>
        <v>na</v>
      </c>
      <c r="R50" s="131" t="str">
        <f>'P13'!F60</f>
        <v>na</v>
      </c>
      <c r="S50" s="131" t="str">
        <f>'P14'!F60</f>
        <v>na</v>
      </c>
      <c r="T50" s="131" t="str">
        <f>'P15'!F60</f>
        <v>nt</v>
      </c>
      <c r="U50" s="131" t="str">
        <f>'P16'!F60</f>
        <v>nt</v>
      </c>
      <c r="V50" s="131" t="str">
        <f>'P17'!F60</f>
        <v>nt</v>
      </c>
      <c r="W50" s="131" t="str">
        <f>'P18'!F60</f>
        <v>nt</v>
      </c>
      <c r="X50" s="131" t="str">
        <f>'P19'!F60</f>
        <v>nt</v>
      </c>
      <c r="Y50" s="131" t="str">
        <f>'P20'!F60</f>
        <v>nt</v>
      </c>
      <c r="Z50" s="131" t="str">
        <f>'P21'!F60</f>
        <v>nt</v>
      </c>
      <c r="AA50" s="131" t="str">
        <f>'P22'!F60</f>
        <v>nt</v>
      </c>
      <c r="AB50" s="131" t="str">
        <f>'P23'!F60</f>
        <v>nt</v>
      </c>
      <c r="AC50" s="131" t="str">
        <f>'P24'!F60</f>
        <v>nt</v>
      </c>
      <c r="AD50" s="131" t="str">
        <f>'P25'!F60</f>
        <v>nt</v>
      </c>
      <c r="AE50" s="220" t="str">
        <f>'P26'!F60</f>
        <v>nt</v>
      </c>
      <c r="AF50" s="25">
        <f t="shared" si="0"/>
        <v>0</v>
      </c>
      <c r="AG50" s="25">
        <f t="shared" si="1"/>
        <v>0</v>
      </c>
      <c r="AH50" s="25">
        <f t="shared" si="2"/>
        <v>14</v>
      </c>
      <c r="AI50" s="25">
        <f t="shared" si="3"/>
        <v>12</v>
      </c>
      <c r="AJ50" s="35" t="str">
        <f t="shared" si="4"/>
        <v>NA</v>
      </c>
      <c r="AK50" s="24"/>
      <c r="AL50" s="24"/>
      <c r="AM50" s="24"/>
      <c r="AN50" s="104"/>
      <c r="AO50" s="104"/>
      <c r="AP50" s="104"/>
      <c r="AQ50" s="235"/>
      <c r="AR50" s="24"/>
      <c r="AS50" s="221" t="str">
        <f>Résultats!B61</f>
        <v>8.7</v>
      </c>
      <c r="AT50" s="222" t="str">
        <f>Résultats!C61</f>
        <v>AA</v>
      </c>
      <c r="AU50" s="25">
        <f>'P01'!$G60</f>
        <v>0</v>
      </c>
      <c r="AV50" s="25">
        <f>'P02'!$G60</f>
        <v>0</v>
      </c>
      <c r="AW50" s="25">
        <f>'P03'!$G60</f>
        <v>0</v>
      </c>
      <c r="AX50" s="25">
        <f>'P04'!$G60</f>
        <v>0</v>
      </c>
      <c r="AY50" s="25">
        <f>'P05'!$G60</f>
        <v>0</v>
      </c>
      <c r="AZ50" s="25">
        <f>'P06'!$G60</f>
        <v>0</v>
      </c>
      <c r="BA50" s="25">
        <f>'P07'!$G60</f>
        <v>0</v>
      </c>
      <c r="BB50" s="25">
        <f>'P08'!$G60</f>
        <v>0</v>
      </c>
      <c r="BC50" s="25">
        <f>'P09'!$G60</f>
        <v>0</v>
      </c>
      <c r="BD50" s="25">
        <f>'P10'!$G60</f>
        <v>0</v>
      </c>
      <c r="BE50" s="25">
        <f>'P11'!$G60</f>
        <v>0</v>
      </c>
      <c r="BF50" s="25">
        <f>'P12'!$G60</f>
        <v>0</v>
      </c>
      <c r="BG50" s="25">
        <f>'P13'!$G60</f>
        <v>0</v>
      </c>
      <c r="BH50" s="25">
        <f>'P14'!$G60</f>
        <v>0</v>
      </c>
      <c r="BI50" s="25">
        <f>'P15'!$G60</f>
        <v>0</v>
      </c>
      <c r="BJ50" s="25">
        <f>'P16'!$G60</f>
        <v>0</v>
      </c>
      <c r="BK50" s="25">
        <f>'P17'!$G60</f>
        <v>0</v>
      </c>
      <c r="BL50" s="25">
        <f>'P18'!$G60</f>
        <v>0</v>
      </c>
      <c r="BM50" s="25">
        <f>'P19'!$G60</f>
        <v>0</v>
      </c>
      <c r="BN50" s="25">
        <f>'P20'!$G60</f>
        <v>0</v>
      </c>
      <c r="BO50" s="25"/>
      <c r="BP50" s="25">
        <f>'P22'!$G60</f>
        <v>0</v>
      </c>
      <c r="BQ50" s="25">
        <f>'P23'!$G60</f>
        <v>0</v>
      </c>
      <c r="BR50" s="25">
        <f>'P24'!$G60</f>
        <v>0</v>
      </c>
      <c r="BS50" s="25">
        <f>'P25'!$G60</f>
        <v>0</v>
      </c>
      <c r="BT50" s="223">
        <f>'P26'!$G60</f>
        <v>0</v>
      </c>
      <c r="BU50" s="25">
        <f t="shared" si="5"/>
        <v>0</v>
      </c>
      <c r="BV50" s="224" t="str">
        <f t="shared" si="6"/>
        <v>-</v>
      </c>
    </row>
    <row r="51" spans="1:74" ht="15.75" customHeight="1" x14ac:dyDescent="0.3">
      <c r="A51" s="225" t="s">
        <v>465</v>
      </c>
      <c r="B51" s="218" t="str">
        <f>Résultats!B62</f>
        <v>8.8</v>
      </c>
      <c r="C51" s="219" t="str">
        <f>Résultats!C62</f>
        <v>AA</v>
      </c>
      <c r="D51" s="25">
        <f>Résultats!E62</f>
        <v>0</v>
      </c>
      <c r="E51" s="24"/>
      <c r="F51" s="57" t="str">
        <f>'P01'!F61</f>
        <v>na</v>
      </c>
      <c r="G51" s="131" t="str">
        <f>'P02'!F61</f>
        <v>na</v>
      </c>
      <c r="H51" s="131" t="str">
        <f>'P03'!F61</f>
        <v>na</v>
      </c>
      <c r="I51" s="131" t="str">
        <f>'P04'!F61</f>
        <v>na</v>
      </c>
      <c r="J51" s="131" t="str">
        <f>'P05'!F61</f>
        <v>na</v>
      </c>
      <c r="K51" s="131" t="str">
        <f>'P06'!F61</f>
        <v>na</v>
      </c>
      <c r="L51" s="131" t="str">
        <f>'P07'!F61</f>
        <v>na</v>
      </c>
      <c r="M51" s="131" t="str">
        <f>'P08'!F61</f>
        <v>na</v>
      </c>
      <c r="N51" s="131" t="str">
        <f>'P09'!F61</f>
        <v>na</v>
      </c>
      <c r="O51" s="131" t="str">
        <f>'P10'!F61</f>
        <v>na</v>
      </c>
      <c r="P51" s="131" t="str">
        <f>'P11'!F61</f>
        <v>na</v>
      </c>
      <c r="Q51" s="131" t="str">
        <f>'P12'!F61</f>
        <v>na</v>
      </c>
      <c r="R51" s="131" t="str">
        <f>'P13'!F61</f>
        <v>na</v>
      </c>
      <c r="S51" s="131" t="str">
        <f>'P14'!F61</f>
        <v>na</v>
      </c>
      <c r="T51" s="131" t="str">
        <f>'P15'!F61</f>
        <v>nt</v>
      </c>
      <c r="U51" s="131" t="str">
        <f>'P16'!F61</f>
        <v>nt</v>
      </c>
      <c r="V51" s="131" t="str">
        <f>'P17'!F61</f>
        <v>nt</v>
      </c>
      <c r="W51" s="131" t="str">
        <f>'P18'!F61</f>
        <v>nt</v>
      </c>
      <c r="X51" s="131" t="str">
        <f>'P19'!F61</f>
        <v>nt</v>
      </c>
      <c r="Y51" s="131" t="str">
        <f>'P20'!F61</f>
        <v>nt</v>
      </c>
      <c r="Z51" s="131" t="str">
        <f>'P21'!F61</f>
        <v>nt</v>
      </c>
      <c r="AA51" s="131" t="str">
        <f>'P22'!F61</f>
        <v>nt</v>
      </c>
      <c r="AB51" s="131" t="str">
        <f>'P23'!F61</f>
        <v>nt</v>
      </c>
      <c r="AC51" s="131" t="str">
        <f>'P24'!F61</f>
        <v>nt</v>
      </c>
      <c r="AD51" s="131" t="str">
        <f>'P25'!F61</f>
        <v>nt</v>
      </c>
      <c r="AE51" s="220" t="str">
        <f>'P26'!F61</f>
        <v>nt</v>
      </c>
      <c r="AF51" s="25">
        <f t="shared" si="0"/>
        <v>0</v>
      </c>
      <c r="AG51" s="25">
        <f t="shared" si="1"/>
        <v>0</v>
      </c>
      <c r="AH51" s="25">
        <f t="shared" si="2"/>
        <v>14</v>
      </c>
      <c r="AI51" s="25">
        <f t="shared" si="3"/>
        <v>12</v>
      </c>
      <c r="AJ51" s="35" t="str">
        <f t="shared" si="4"/>
        <v>NA</v>
      </c>
      <c r="AK51" s="24"/>
      <c r="AL51" s="24"/>
      <c r="AM51" s="24"/>
      <c r="AN51" s="104"/>
      <c r="AO51" s="104"/>
      <c r="AP51" s="104"/>
      <c r="AQ51" s="230"/>
      <c r="AR51" s="24"/>
      <c r="AS51" s="221" t="str">
        <f>Résultats!B62</f>
        <v>8.8</v>
      </c>
      <c r="AT51" s="222" t="str">
        <f>Résultats!C62</f>
        <v>AA</v>
      </c>
      <c r="AU51" s="25">
        <f>'P01'!$G61</f>
        <v>0</v>
      </c>
      <c r="AV51" s="25">
        <f>'P02'!$G61</f>
        <v>0</v>
      </c>
      <c r="AW51" s="25">
        <f>'P03'!$G61</f>
        <v>0</v>
      </c>
      <c r="AX51" s="25">
        <f>'P04'!$G61</f>
        <v>0</v>
      </c>
      <c r="AY51" s="25">
        <f>'P05'!$G61</f>
        <v>0</v>
      </c>
      <c r="AZ51" s="25">
        <f>'P06'!$G61</f>
        <v>0</v>
      </c>
      <c r="BA51" s="25">
        <f>'P07'!$G61</f>
        <v>0</v>
      </c>
      <c r="BB51" s="25">
        <f>'P08'!$G61</f>
        <v>0</v>
      </c>
      <c r="BC51" s="25">
        <f>'P09'!$G61</f>
        <v>0</v>
      </c>
      <c r="BD51" s="25">
        <f>'P10'!$G61</f>
        <v>0</v>
      </c>
      <c r="BE51" s="25">
        <f>'P11'!$G61</f>
        <v>0</v>
      </c>
      <c r="BF51" s="25">
        <f>'P12'!$G61</f>
        <v>0</v>
      </c>
      <c r="BG51" s="25">
        <f>'P13'!$G61</f>
        <v>0</v>
      </c>
      <c r="BH51" s="25">
        <f>'P14'!$G61</f>
        <v>0</v>
      </c>
      <c r="BI51" s="25">
        <f>'P15'!$G61</f>
        <v>0</v>
      </c>
      <c r="BJ51" s="25">
        <f>'P16'!$G61</f>
        <v>0</v>
      </c>
      <c r="BK51" s="25">
        <f>'P17'!$G61</f>
        <v>0</v>
      </c>
      <c r="BL51" s="25">
        <f>'P18'!$G61</f>
        <v>0</v>
      </c>
      <c r="BM51" s="25">
        <f>'P19'!$G61</f>
        <v>0</v>
      </c>
      <c r="BN51" s="25">
        <f>'P20'!$G61</f>
        <v>0</v>
      </c>
      <c r="BO51" s="25"/>
      <c r="BP51" s="25">
        <f>'P22'!$G61</f>
        <v>0</v>
      </c>
      <c r="BQ51" s="25">
        <f>'P23'!$G61</f>
        <v>0</v>
      </c>
      <c r="BR51" s="25">
        <f>'P24'!$G61</f>
        <v>0</v>
      </c>
      <c r="BS51" s="25">
        <f>'P25'!$G61</f>
        <v>0</v>
      </c>
      <c r="BT51" s="223">
        <f>'P26'!$G61</f>
        <v>0</v>
      </c>
      <c r="BU51" s="25">
        <f t="shared" si="5"/>
        <v>0</v>
      </c>
      <c r="BV51" s="224" t="str">
        <f t="shared" si="6"/>
        <v>-</v>
      </c>
    </row>
    <row r="52" spans="1:74" ht="15.75" customHeight="1" x14ac:dyDescent="0.3">
      <c r="A52" s="225" t="s">
        <v>465</v>
      </c>
      <c r="B52" s="218" t="str">
        <f>Résultats!B63</f>
        <v>8.9</v>
      </c>
      <c r="C52" s="219" t="str">
        <f>Résultats!C63</f>
        <v>A</v>
      </c>
      <c r="D52" s="25">
        <f>Résultats!E63</f>
        <v>0</v>
      </c>
      <c r="E52" s="24"/>
      <c r="F52" s="57" t="str">
        <f>'P01'!F62</f>
        <v>c</v>
      </c>
      <c r="G52" s="131" t="str">
        <f>'P02'!F62</f>
        <v>c</v>
      </c>
      <c r="H52" s="131" t="str">
        <f>'P03'!F62</f>
        <v>c</v>
      </c>
      <c r="I52" s="131" t="str">
        <f>'P04'!F62</f>
        <v>c</v>
      </c>
      <c r="J52" s="131" t="str">
        <f>'P05'!F62</f>
        <v>c</v>
      </c>
      <c r="K52" s="131" t="str">
        <f>'P06'!F62</f>
        <v>c</v>
      </c>
      <c r="L52" s="131" t="str">
        <f>'P07'!F62</f>
        <v>c</v>
      </c>
      <c r="M52" s="131" t="str">
        <f>'P08'!F62</f>
        <v>c</v>
      </c>
      <c r="N52" s="131" t="str">
        <f>'P09'!F62</f>
        <v>c</v>
      </c>
      <c r="O52" s="131" t="str">
        <f>'P10'!F62</f>
        <v>c</v>
      </c>
      <c r="P52" s="131" t="str">
        <f>'P11'!F62</f>
        <v>c</v>
      </c>
      <c r="Q52" s="131" t="str">
        <f>'P12'!F62</f>
        <v>c</v>
      </c>
      <c r="R52" s="131" t="str">
        <f>'P13'!F62</f>
        <v>c</v>
      </c>
      <c r="S52" s="131" t="str">
        <f>'P14'!F62</f>
        <v>c</v>
      </c>
      <c r="T52" s="131" t="str">
        <f>'P15'!F62</f>
        <v>nt</v>
      </c>
      <c r="U52" s="131" t="str">
        <f>'P16'!F62</f>
        <v>nt</v>
      </c>
      <c r="V52" s="131" t="str">
        <f>'P17'!F62</f>
        <v>nt</v>
      </c>
      <c r="W52" s="131" t="str">
        <f>'P18'!F62</f>
        <v>nt</v>
      </c>
      <c r="X52" s="131" t="str">
        <f>'P19'!F62</f>
        <v>nt</v>
      </c>
      <c r="Y52" s="131" t="str">
        <f>'P20'!F62</f>
        <v>nt</v>
      </c>
      <c r="Z52" s="131" t="str">
        <f>'P21'!F62</f>
        <v>nt</v>
      </c>
      <c r="AA52" s="131" t="str">
        <f>'P22'!F62</f>
        <v>nt</v>
      </c>
      <c r="AB52" s="131" t="str">
        <f>'P23'!F62</f>
        <v>nt</v>
      </c>
      <c r="AC52" s="131" t="str">
        <f>'P24'!F62</f>
        <v>nt</v>
      </c>
      <c r="AD52" s="131" t="str">
        <f>'P25'!F62</f>
        <v>nt</v>
      </c>
      <c r="AE52" s="220" t="str">
        <f>'P26'!F62</f>
        <v>nt</v>
      </c>
      <c r="AF52" s="25">
        <f t="shared" si="0"/>
        <v>14</v>
      </c>
      <c r="AG52" s="25">
        <f t="shared" si="1"/>
        <v>0</v>
      </c>
      <c r="AH52" s="25">
        <f t="shared" si="2"/>
        <v>0</v>
      </c>
      <c r="AI52" s="25">
        <f t="shared" si="3"/>
        <v>12</v>
      </c>
      <c r="AJ52" s="35" t="str">
        <f t="shared" si="4"/>
        <v>C</v>
      </c>
      <c r="AK52" s="24"/>
      <c r="AL52" s="24"/>
      <c r="AM52" s="24"/>
      <c r="AN52" s="104"/>
      <c r="AO52" s="104"/>
      <c r="AP52" s="104"/>
      <c r="AQ52" s="230"/>
      <c r="AR52" s="24"/>
      <c r="AS52" s="221" t="str">
        <f>Résultats!B63</f>
        <v>8.9</v>
      </c>
      <c r="AT52" s="222" t="str">
        <f>Résultats!C63</f>
        <v>A</v>
      </c>
      <c r="AU52" s="25">
        <f>'P01'!$G62</f>
        <v>0</v>
      </c>
      <c r="AV52" s="25">
        <f>'P02'!$G62</f>
        <v>0</v>
      </c>
      <c r="AW52" s="25">
        <f>'P03'!$G62</f>
        <v>0</v>
      </c>
      <c r="AX52" s="25">
        <f>'P04'!$G62</f>
        <v>0</v>
      </c>
      <c r="AY52" s="25">
        <f>'P05'!$G62</f>
        <v>0</v>
      </c>
      <c r="AZ52" s="25">
        <f>'P06'!$G62</f>
        <v>0</v>
      </c>
      <c r="BA52" s="25">
        <f>'P07'!$G62</f>
        <v>0</v>
      </c>
      <c r="BB52" s="25">
        <f>'P08'!$G62</f>
        <v>0</v>
      </c>
      <c r="BC52" s="25">
        <f>'P09'!$G62</f>
        <v>0</v>
      </c>
      <c r="BD52" s="25">
        <f>'P10'!$G62</f>
        <v>0</v>
      </c>
      <c r="BE52" s="25">
        <f>'P11'!$G62</f>
        <v>0</v>
      </c>
      <c r="BF52" s="25">
        <f>'P12'!$G62</f>
        <v>0</v>
      </c>
      <c r="BG52" s="25">
        <f>'P13'!$G62</f>
        <v>0</v>
      </c>
      <c r="BH52" s="25">
        <f>'P14'!$G62</f>
        <v>0</v>
      </c>
      <c r="BI52" s="25">
        <f>'P15'!$G62</f>
        <v>0</v>
      </c>
      <c r="BJ52" s="25">
        <f>'P16'!$G62</f>
        <v>0</v>
      </c>
      <c r="BK52" s="25">
        <f>'P17'!$G62</f>
        <v>0</v>
      </c>
      <c r="BL52" s="25">
        <f>'P18'!$G62</f>
        <v>0</v>
      </c>
      <c r="BM52" s="25">
        <f>'P19'!$G62</f>
        <v>0</v>
      </c>
      <c r="BN52" s="25">
        <f>'P20'!$G62</f>
        <v>0</v>
      </c>
      <c r="BO52" s="25"/>
      <c r="BP52" s="25">
        <f>'P22'!$G62</f>
        <v>0</v>
      </c>
      <c r="BQ52" s="25">
        <f>'P23'!$G62</f>
        <v>0</v>
      </c>
      <c r="BR52" s="25">
        <f>'P24'!$G62</f>
        <v>0</v>
      </c>
      <c r="BS52" s="25">
        <f>'P25'!$G62</f>
        <v>0</v>
      </c>
      <c r="BT52" s="223">
        <f>'P26'!$G62</f>
        <v>0</v>
      </c>
      <c r="BU52" s="25">
        <f t="shared" si="5"/>
        <v>0</v>
      </c>
      <c r="BV52" s="224" t="str">
        <f t="shared" si="6"/>
        <v>-</v>
      </c>
    </row>
    <row r="53" spans="1:74" ht="15.75" customHeight="1" x14ac:dyDescent="0.3">
      <c r="A53" s="241" t="s">
        <v>465</v>
      </c>
      <c r="B53" s="218" t="str">
        <f>Résultats!B64</f>
        <v>8.10</v>
      </c>
      <c r="C53" s="219" t="str">
        <f>Résultats!C64</f>
        <v>A</v>
      </c>
      <c r="D53" s="25">
        <f>Résultats!E64</f>
        <v>0</v>
      </c>
      <c r="E53" s="24"/>
      <c r="F53" s="57" t="str">
        <f>'P01'!F63</f>
        <v>na</v>
      </c>
      <c r="G53" s="131" t="str">
        <f>'P02'!F63</f>
        <v>na</v>
      </c>
      <c r="H53" s="131" t="str">
        <f>'P03'!F63</f>
        <v>na</v>
      </c>
      <c r="I53" s="131" t="str">
        <f>'P04'!F63</f>
        <v>na</v>
      </c>
      <c r="J53" s="131" t="str">
        <f>'P05'!F63</f>
        <v>na</v>
      </c>
      <c r="K53" s="131" t="str">
        <f>'P06'!F63</f>
        <v>na</v>
      </c>
      <c r="L53" s="131" t="str">
        <f>'P07'!F63</f>
        <v>na</v>
      </c>
      <c r="M53" s="131" t="str">
        <f>'P08'!F63</f>
        <v>na</v>
      </c>
      <c r="N53" s="131" t="str">
        <f>'P09'!F63</f>
        <v>na</v>
      </c>
      <c r="O53" s="131" t="str">
        <f>'P10'!F63</f>
        <v>na</v>
      </c>
      <c r="P53" s="131" t="str">
        <f>'P11'!F63</f>
        <v>na</v>
      </c>
      <c r="Q53" s="131" t="str">
        <f>'P12'!F63</f>
        <v>na</v>
      </c>
      <c r="R53" s="131" t="str">
        <f>'P13'!F63</f>
        <v>na</v>
      </c>
      <c r="S53" s="131" t="str">
        <f>'P14'!F63</f>
        <v>na</v>
      </c>
      <c r="T53" s="131" t="str">
        <f>'P15'!F63</f>
        <v>nt</v>
      </c>
      <c r="U53" s="131" t="str">
        <f>'P16'!F63</f>
        <v>nt</v>
      </c>
      <c r="V53" s="131" t="str">
        <f>'P17'!F63</f>
        <v>nt</v>
      </c>
      <c r="W53" s="131" t="str">
        <f>'P18'!F63</f>
        <v>nt</v>
      </c>
      <c r="X53" s="131" t="str">
        <f>'P19'!F63</f>
        <v>nt</v>
      </c>
      <c r="Y53" s="131" t="str">
        <f>'P20'!F63</f>
        <v>nt</v>
      </c>
      <c r="Z53" s="131" t="str">
        <f>'P21'!F63</f>
        <v>nt</v>
      </c>
      <c r="AA53" s="131" t="str">
        <f>'P22'!F63</f>
        <v>nt</v>
      </c>
      <c r="AB53" s="131" t="str">
        <f>'P23'!F63</f>
        <v>nt</v>
      </c>
      <c r="AC53" s="131" t="str">
        <f>'P24'!F63</f>
        <v>nt</v>
      </c>
      <c r="AD53" s="131" t="str">
        <f>'P25'!F63</f>
        <v>nt</v>
      </c>
      <c r="AE53" s="220" t="str">
        <f>'P26'!F63</f>
        <v>nt</v>
      </c>
      <c r="AF53" s="25">
        <f t="shared" si="0"/>
        <v>0</v>
      </c>
      <c r="AG53" s="25">
        <f t="shared" si="1"/>
        <v>0</v>
      </c>
      <c r="AH53" s="25">
        <f t="shared" si="2"/>
        <v>14</v>
      </c>
      <c r="AI53" s="25">
        <f t="shared" si="3"/>
        <v>12</v>
      </c>
      <c r="AJ53" s="35" t="str">
        <f t="shared" si="4"/>
        <v>NA</v>
      </c>
      <c r="AK53" s="24"/>
      <c r="AL53" s="24"/>
      <c r="AM53" s="24"/>
      <c r="AN53" s="104"/>
      <c r="AO53" s="104"/>
      <c r="AP53" s="104"/>
      <c r="AQ53" s="230"/>
      <c r="AR53" s="24"/>
      <c r="AS53" s="221" t="str">
        <f>Résultats!B64</f>
        <v>8.10</v>
      </c>
      <c r="AT53" s="222" t="str">
        <f>Résultats!C64</f>
        <v>A</v>
      </c>
      <c r="AU53" s="25">
        <f>'P01'!$G63</f>
        <v>0</v>
      </c>
      <c r="AV53" s="25">
        <f>'P02'!$G63</f>
        <v>0</v>
      </c>
      <c r="AW53" s="25">
        <f>'P03'!$G63</f>
        <v>0</v>
      </c>
      <c r="AX53" s="25">
        <f>'P04'!$G63</f>
        <v>0</v>
      </c>
      <c r="AY53" s="25">
        <f>'P05'!$G63</f>
        <v>0</v>
      </c>
      <c r="AZ53" s="25">
        <f>'P06'!$G63</f>
        <v>0</v>
      </c>
      <c r="BA53" s="25">
        <f>'P07'!$G63</f>
        <v>0</v>
      </c>
      <c r="BB53" s="25">
        <f>'P08'!$G63</f>
        <v>0</v>
      </c>
      <c r="BC53" s="25">
        <f>'P09'!$G63</f>
        <v>0</v>
      </c>
      <c r="BD53" s="25">
        <f>'P10'!$G63</f>
        <v>0</v>
      </c>
      <c r="BE53" s="25">
        <f>'P11'!$G63</f>
        <v>0</v>
      </c>
      <c r="BF53" s="25">
        <f>'P12'!$G63</f>
        <v>0</v>
      </c>
      <c r="BG53" s="25">
        <f>'P13'!$G63</f>
        <v>0</v>
      </c>
      <c r="BH53" s="25">
        <f>'P14'!$G63</f>
        <v>0</v>
      </c>
      <c r="BI53" s="25">
        <f>'P15'!$G63</f>
        <v>0</v>
      </c>
      <c r="BJ53" s="25">
        <f>'P16'!$G63</f>
        <v>0</v>
      </c>
      <c r="BK53" s="25">
        <f>'P17'!$G63</f>
        <v>0</v>
      </c>
      <c r="BL53" s="25">
        <f>'P18'!$G63</f>
        <v>0</v>
      </c>
      <c r="BM53" s="25">
        <f>'P19'!$G63</f>
        <v>0</v>
      </c>
      <c r="BN53" s="25">
        <f>'P20'!$G63</f>
        <v>0</v>
      </c>
      <c r="BO53" s="25"/>
      <c r="BP53" s="25">
        <f>'P22'!$G63</f>
        <v>0</v>
      </c>
      <c r="BQ53" s="25">
        <f>'P23'!$G63</f>
        <v>0</v>
      </c>
      <c r="BR53" s="25">
        <f>'P24'!$G63</f>
        <v>0</v>
      </c>
      <c r="BS53" s="25">
        <f>'P25'!$G63</f>
        <v>0</v>
      </c>
      <c r="BT53" s="223">
        <f>'P26'!$G63</f>
        <v>0</v>
      </c>
      <c r="BU53" s="25">
        <f t="shared" si="5"/>
        <v>0</v>
      </c>
      <c r="BV53" s="224" t="str">
        <f t="shared" si="6"/>
        <v>-</v>
      </c>
    </row>
    <row r="54" spans="1:74" ht="15.75" customHeight="1" x14ac:dyDescent="0.3">
      <c r="A54" s="225" t="s">
        <v>466</v>
      </c>
      <c r="B54" s="218" t="str">
        <f>Résultats!B65</f>
        <v>9.1</v>
      </c>
      <c r="C54" s="219" t="str">
        <f>Résultats!C65</f>
        <v>A</v>
      </c>
      <c r="D54" s="25" t="str">
        <f>Résultats!E65</f>
        <v>x</v>
      </c>
      <c r="E54" s="24"/>
      <c r="F54" s="57" t="str">
        <f>'P01'!F64</f>
        <v>c</v>
      </c>
      <c r="G54" s="131" t="str">
        <f>'P02'!F64</f>
        <v>c</v>
      </c>
      <c r="H54" s="131" t="str">
        <f>'P03'!F64</f>
        <v>c</v>
      </c>
      <c r="I54" s="131" t="str">
        <f>'P04'!F64</f>
        <v>c</v>
      </c>
      <c r="J54" s="131" t="str">
        <f>'P05'!F64</f>
        <v>c</v>
      </c>
      <c r="K54" s="131" t="str">
        <f>'P06'!F64</f>
        <v>c</v>
      </c>
      <c r="L54" s="131" t="str">
        <f>'P07'!F64</f>
        <v>c</v>
      </c>
      <c r="M54" s="131" t="str">
        <f>'P08'!F64</f>
        <v>c</v>
      </c>
      <c r="N54" s="131" t="str">
        <f>'P09'!F64</f>
        <v>c</v>
      </c>
      <c r="O54" s="131" t="str">
        <f>'P10'!F64</f>
        <v>c</v>
      </c>
      <c r="P54" s="131" t="str">
        <f>'P11'!F64</f>
        <v>c</v>
      </c>
      <c r="Q54" s="131" t="str">
        <f>'P12'!F64</f>
        <v>c</v>
      </c>
      <c r="R54" s="131" t="str">
        <f>'P13'!F64</f>
        <v>c</v>
      </c>
      <c r="S54" s="131" t="str">
        <f>'P14'!F64</f>
        <v>c</v>
      </c>
      <c r="T54" s="131" t="str">
        <f>'P15'!F64</f>
        <v>nt</v>
      </c>
      <c r="U54" s="131" t="str">
        <f>'P16'!F64</f>
        <v>nt</v>
      </c>
      <c r="V54" s="131" t="str">
        <f>'P17'!F64</f>
        <v>nt</v>
      </c>
      <c r="W54" s="131" t="str">
        <f>'P18'!F64</f>
        <v>nt</v>
      </c>
      <c r="X54" s="131" t="str">
        <f>'P19'!F64</f>
        <v>nt</v>
      </c>
      <c r="Y54" s="131" t="str">
        <f>'P20'!F64</f>
        <v>nt</v>
      </c>
      <c r="Z54" s="131" t="str">
        <f>'P21'!F64</f>
        <v>nt</v>
      </c>
      <c r="AA54" s="131" t="str">
        <f>'P22'!F64</f>
        <v>nt</v>
      </c>
      <c r="AB54" s="131" t="str">
        <f>'P23'!F64</f>
        <v>nt</v>
      </c>
      <c r="AC54" s="131" t="str">
        <f>'P24'!F64</f>
        <v>nt</v>
      </c>
      <c r="AD54" s="131" t="str">
        <f>'P25'!F64</f>
        <v>nt</v>
      </c>
      <c r="AE54" s="220" t="str">
        <f>'P26'!F64</f>
        <v>nt</v>
      </c>
      <c r="AF54" s="25">
        <f t="shared" si="0"/>
        <v>14</v>
      </c>
      <c r="AG54" s="25">
        <f t="shared" si="1"/>
        <v>0</v>
      </c>
      <c r="AH54" s="25">
        <f t="shared" si="2"/>
        <v>0</v>
      </c>
      <c r="AI54" s="25">
        <f t="shared" si="3"/>
        <v>12</v>
      </c>
      <c r="AJ54" s="35" t="str">
        <f t="shared" si="4"/>
        <v>C</v>
      </c>
      <c r="AK54" s="24"/>
      <c r="AL54" s="24"/>
      <c r="AM54" s="24"/>
      <c r="AN54" s="104"/>
      <c r="AO54" s="104"/>
      <c r="AP54" s="104"/>
      <c r="AQ54" s="230"/>
      <c r="AR54" s="24"/>
      <c r="AS54" s="221" t="str">
        <f>Résultats!B65</f>
        <v>9.1</v>
      </c>
      <c r="AT54" s="222" t="str">
        <f>Résultats!C65</f>
        <v>A</v>
      </c>
      <c r="AU54" s="25">
        <f>'P01'!$G64</f>
        <v>0</v>
      </c>
      <c r="AV54" s="25">
        <f>'P02'!$G64</f>
        <v>0</v>
      </c>
      <c r="AW54" s="25">
        <f>'P03'!$G64</f>
        <v>0</v>
      </c>
      <c r="AX54" s="25">
        <f>'P04'!$G64</f>
        <v>0</v>
      </c>
      <c r="AY54" s="25">
        <f>'P05'!$G64</f>
        <v>0</v>
      </c>
      <c r="AZ54" s="25">
        <f>'P06'!$G64</f>
        <v>0</v>
      </c>
      <c r="BA54" s="25">
        <f>'P07'!$G64</f>
        <v>0</v>
      </c>
      <c r="BB54" s="25">
        <f>'P08'!$G64</f>
        <v>0</v>
      </c>
      <c r="BC54" s="25">
        <f>'P09'!$G64</f>
        <v>0</v>
      </c>
      <c r="BD54" s="25">
        <f>'P10'!$G64</f>
        <v>0</v>
      </c>
      <c r="BE54" s="25">
        <f>'P11'!$G64</f>
        <v>0</v>
      </c>
      <c r="BF54" s="25">
        <f>'P12'!$G64</f>
        <v>0</v>
      </c>
      <c r="BG54" s="25">
        <f>'P13'!$G64</f>
        <v>0</v>
      </c>
      <c r="BH54" s="25">
        <f>'P14'!$G64</f>
        <v>0</v>
      </c>
      <c r="BI54" s="25">
        <f>'P15'!$G64</f>
        <v>0</v>
      </c>
      <c r="BJ54" s="25">
        <f>'P16'!$G64</f>
        <v>0</v>
      </c>
      <c r="BK54" s="25">
        <f>'P17'!$G64</f>
        <v>0</v>
      </c>
      <c r="BL54" s="25">
        <f>'P18'!$G64</f>
        <v>0</v>
      </c>
      <c r="BM54" s="25">
        <f>'P19'!$G64</f>
        <v>0</v>
      </c>
      <c r="BN54" s="25">
        <f>'P20'!$G64</f>
        <v>0</v>
      </c>
      <c r="BO54" s="25"/>
      <c r="BP54" s="25">
        <f>'P22'!$G64</f>
        <v>0</v>
      </c>
      <c r="BQ54" s="25">
        <f>'P23'!$G64</f>
        <v>0</v>
      </c>
      <c r="BR54" s="25">
        <f>'P24'!$G64</f>
        <v>0</v>
      </c>
      <c r="BS54" s="25">
        <f>'P25'!$G64</f>
        <v>0</v>
      </c>
      <c r="BT54" s="223">
        <f>'P26'!$G64</f>
        <v>0</v>
      </c>
      <c r="BU54" s="25">
        <f t="shared" si="5"/>
        <v>0</v>
      </c>
      <c r="BV54" s="224" t="str">
        <f t="shared" si="6"/>
        <v>-</v>
      </c>
    </row>
    <row r="55" spans="1:74" ht="15.75" customHeight="1" x14ac:dyDescent="0.3">
      <c r="A55" s="225" t="s">
        <v>466</v>
      </c>
      <c r="B55" s="218" t="str">
        <f>Résultats!B66</f>
        <v>9.2</v>
      </c>
      <c r="C55" s="219" t="str">
        <f>Résultats!C66</f>
        <v>A</v>
      </c>
      <c r="D55" s="25">
        <f>Résultats!E66</f>
        <v>0</v>
      </c>
      <c r="E55" s="24"/>
      <c r="F55" s="57" t="str">
        <f>'P01'!F65</f>
        <v>c</v>
      </c>
      <c r="G55" s="131" t="str">
        <f>'P02'!F65</f>
        <v>c</v>
      </c>
      <c r="H55" s="131" t="str">
        <f>'P03'!F65</f>
        <v>c</v>
      </c>
      <c r="I55" s="131" t="str">
        <f>'P04'!F65</f>
        <v>c</v>
      </c>
      <c r="J55" s="131" t="str">
        <f>'P05'!F65</f>
        <v>c</v>
      </c>
      <c r="K55" s="131" t="str">
        <f>'P06'!F65</f>
        <v>c</v>
      </c>
      <c r="L55" s="131" t="str">
        <f>'P07'!F65</f>
        <v>c</v>
      </c>
      <c r="M55" s="131" t="str">
        <f>'P08'!F65</f>
        <v>c</v>
      </c>
      <c r="N55" s="131" t="str">
        <f>'P09'!F65</f>
        <v>c</v>
      </c>
      <c r="O55" s="131" t="str">
        <f>'P10'!F65</f>
        <v>c</v>
      </c>
      <c r="P55" s="131" t="str">
        <f>'P11'!F65</f>
        <v>c</v>
      </c>
      <c r="Q55" s="131" t="str">
        <f>'P12'!F65</f>
        <v>c</v>
      </c>
      <c r="R55" s="131" t="str">
        <f>'P13'!F65</f>
        <v>c</v>
      </c>
      <c r="S55" s="131" t="str">
        <f>'P14'!F65</f>
        <v>c</v>
      </c>
      <c r="T55" s="131" t="str">
        <f>'P15'!F65</f>
        <v>nt</v>
      </c>
      <c r="U55" s="131" t="str">
        <f>'P16'!F65</f>
        <v>nt</v>
      </c>
      <c r="V55" s="131" t="str">
        <f>'P17'!F65</f>
        <v>nt</v>
      </c>
      <c r="W55" s="131" t="str">
        <f>'P18'!F65</f>
        <v>nt</v>
      </c>
      <c r="X55" s="131" t="str">
        <f>'P19'!F65</f>
        <v>nt</v>
      </c>
      <c r="Y55" s="131" t="str">
        <f>'P20'!F65</f>
        <v>nt</v>
      </c>
      <c r="Z55" s="131" t="str">
        <f>'P21'!F65</f>
        <v>nt</v>
      </c>
      <c r="AA55" s="131" t="str">
        <f>'P22'!F65</f>
        <v>nt</v>
      </c>
      <c r="AB55" s="131" t="str">
        <f>'P23'!F65</f>
        <v>nt</v>
      </c>
      <c r="AC55" s="131" t="str">
        <f>'P24'!F65</f>
        <v>nt</v>
      </c>
      <c r="AD55" s="131" t="str">
        <f>'P25'!F65</f>
        <v>nt</v>
      </c>
      <c r="AE55" s="220" t="str">
        <f>'P26'!F65</f>
        <v>nt</v>
      </c>
      <c r="AF55" s="25">
        <f t="shared" si="0"/>
        <v>14</v>
      </c>
      <c r="AG55" s="25">
        <f t="shared" si="1"/>
        <v>0</v>
      </c>
      <c r="AH55" s="25">
        <f t="shared" si="2"/>
        <v>0</v>
      </c>
      <c r="AI55" s="25">
        <f t="shared" si="3"/>
        <v>12</v>
      </c>
      <c r="AJ55" s="35" t="str">
        <f t="shared" si="4"/>
        <v>C</v>
      </c>
      <c r="AK55" s="24"/>
      <c r="AL55" s="24"/>
      <c r="AM55" s="24"/>
      <c r="AN55" s="104"/>
      <c r="AO55" s="104"/>
      <c r="AP55" s="104"/>
      <c r="AQ55" s="230"/>
      <c r="AR55" s="24"/>
      <c r="AS55" s="221" t="str">
        <f>Résultats!B66</f>
        <v>9.2</v>
      </c>
      <c r="AT55" s="222" t="str">
        <f>Résultats!C66</f>
        <v>A</v>
      </c>
      <c r="AU55" s="25">
        <f>'P01'!$G65</f>
        <v>0</v>
      </c>
      <c r="AV55" s="25">
        <f>'P02'!$G65</f>
        <v>0</v>
      </c>
      <c r="AW55" s="25">
        <f>'P03'!$G65</f>
        <v>0</v>
      </c>
      <c r="AX55" s="25">
        <f>'P04'!$G65</f>
        <v>0</v>
      </c>
      <c r="AY55" s="25">
        <f>'P05'!$G65</f>
        <v>0</v>
      </c>
      <c r="AZ55" s="25">
        <f>'P06'!$G65</f>
        <v>0</v>
      </c>
      <c r="BA55" s="25">
        <f>'P07'!$G65</f>
        <v>0</v>
      </c>
      <c r="BB55" s="25">
        <f>'P08'!$G65</f>
        <v>0</v>
      </c>
      <c r="BC55" s="25">
        <f>'P09'!$G65</f>
        <v>0</v>
      </c>
      <c r="BD55" s="25">
        <f>'P10'!$G65</f>
        <v>0</v>
      </c>
      <c r="BE55" s="25">
        <f>'P11'!$G65</f>
        <v>0</v>
      </c>
      <c r="BF55" s="25">
        <f>'P12'!$G65</f>
        <v>0</v>
      </c>
      <c r="BG55" s="25">
        <f>'P13'!$G65</f>
        <v>0</v>
      </c>
      <c r="BH55" s="25">
        <f>'P14'!$G65</f>
        <v>0</v>
      </c>
      <c r="BI55" s="25">
        <f>'P15'!$G65</f>
        <v>0</v>
      </c>
      <c r="BJ55" s="25">
        <f>'P16'!$G65</f>
        <v>0</v>
      </c>
      <c r="BK55" s="25">
        <f>'P17'!$G65</f>
        <v>0</v>
      </c>
      <c r="BL55" s="25">
        <f>'P18'!$G65</f>
        <v>0</v>
      </c>
      <c r="BM55" s="25">
        <f>'P19'!$G65</f>
        <v>0</v>
      </c>
      <c r="BN55" s="25">
        <f>'P20'!$G65</f>
        <v>0</v>
      </c>
      <c r="BO55" s="25"/>
      <c r="BP55" s="25">
        <f>'P22'!$G65</f>
        <v>0</v>
      </c>
      <c r="BQ55" s="25">
        <f>'P23'!$G65</f>
        <v>0</v>
      </c>
      <c r="BR55" s="25">
        <f>'P24'!$G65</f>
        <v>0</v>
      </c>
      <c r="BS55" s="25">
        <f>'P25'!$G65</f>
        <v>0</v>
      </c>
      <c r="BT55" s="223">
        <f>'P26'!$G65</f>
        <v>0</v>
      </c>
      <c r="BU55" s="25">
        <f t="shared" si="5"/>
        <v>0</v>
      </c>
      <c r="BV55" s="224" t="str">
        <f t="shared" si="6"/>
        <v>-</v>
      </c>
    </row>
    <row r="56" spans="1:74" ht="15.75" customHeight="1" x14ac:dyDescent="0.3">
      <c r="A56" s="225" t="s">
        <v>466</v>
      </c>
      <c r="B56" s="218" t="str">
        <f>Résultats!B67</f>
        <v>9.3</v>
      </c>
      <c r="C56" s="219" t="str">
        <f>Résultats!C67</f>
        <v>A</v>
      </c>
      <c r="D56" s="25">
        <f>Résultats!E67</f>
        <v>0</v>
      </c>
      <c r="E56" s="24"/>
      <c r="F56" s="57" t="str">
        <f>'P01'!F66</f>
        <v>c</v>
      </c>
      <c r="G56" s="131" t="str">
        <f>'P02'!F66</f>
        <v>c</v>
      </c>
      <c r="H56" s="131" t="str">
        <f>'P03'!F66</f>
        <v>c</v>
      </c>
      <c r="I56" s="131" t="str">
        <f>'P04'!F66</f>
        <v>c</v>
      </c>
      <c r="J56" s="131" t="str">
        <f>'P05'!F66</f>
        <v>c</v>
      </c>
      <c r="K56" s="131" t="str">
        <f>'P06'!F66</f>
        <v>c</v>
      </c>
      <c r="L56" s="131" t="str">
        <f>'P07'!F66</f>
        <v>c</v>
      </c>
      <c r="M56" s="131" t="str">
        <f>'P08'!F66</f>
        <v>c</v>
      </c>
      <c r="N56" s="131" t="str">
        <f>'P09'!F66</f>
        <v>c</v>
      </c>
      <c r="O56" s="131" t="str">
        <f>'P10'!F66</f>
        <v>c</v>
      </c>
      <c r="P56" s="131" t="str">
        <f>'P11'!F66</f>
        <v>c</v>
      </c>
      <c r="Q56" s="131" t="str">
        <f>'P12'!F66</f>
        <v>c</v>
      </c>
      <c r="R56" s="131" t="str">
        <f>'P13'!F66</f>
        <v>c</v>
      </c>
      <c r="S56" s="131" t="str">
        <f>'P14'!F66</f>
        <v>c</v>
      </c>
      <c r="T56" s="131" t="str">
        <f>'P15'!F66</f>
        <v>nt</v>
      </c>
      <c r="U56" s="131" t="str">
        <f>'P16'!F66</f>
        <v>nt</v>
      </c>
      <c r="V56" s="131" t="str">
        <f>'P17'!F66</f>
        <v>nt</v>
      </c>
      <c r="W56" s="131" t="str">
        <f>'P18'!F66</f>
        <v>nt</v>
      </c>
      <c r="X56" s="131" t="str">
        <f>'P19'!F66</f>
        <v>nt</v>
      </c>
      <c r="Y56" s="131" t="str">
        <f>'P20'!F66</f>
        <v>nt</v>
      </c>
      <c r="Z56" s="131" t="str">
        <f>'P21'!F66</f>
        <v>nt</v>
      </c>
      <c r="AA56" s="131" t="str">
        <f>'P22'!F66</f>
        <v>nt</v>
      </c>
      <c r="AB56" s="131" t="str">
        <f>'P23'!F66</f>
        <v>nt</v>
      </c>
      <c r="AC56" s="131" t="str">
        <f>'P24'!F66</f>
        <v>nt</v>
      </c>
      <c r="AD56" s="131" t="str">
        <f>'P25'!F66</f>
        <v>nt</v>
      </c>
      <c r="AE56" s="220" t="str">
        <f>'P26'!F66</f>
        <v>nt</v>
      </c>
      <c r="AF56" s="25">
        <f t="shared" si="0"/>
        <v>14</v>
      </c>
      <c r="AG56" s="25">
        <f t="shared" si="1"/>
        <v>0</v>
      </c>
      <c r="AH56" s="25">
        <f t="shared" si="2"/>
        <v>0</v>
      </c>
      <c r="AI56" s="25">
        <f t="shared" si="3"/>
        <v>12</v>
      </c>
      <c r="AJ56" s="35" t="str">
        <f t="shared" si="4"/>
        <v>C</v>
      </c>
      <c r="AK56" s="24"/>
      <c r="AL56" s="230"/>
      <c r="AM56" s="230"/>
      <c r="AN56" s="230"/>
      <c r="AO56" s="230"/>
      <c r="AP56" s="230"/>
      <c r="AQ56" s="230"/>
      <c r="AR56" s="24"/>
      <c r="AS56" s="221" t="str">
        <f>Résultats!B67</f>
        <v>9.3</v>
      </c>
      <c r="AT56" s="222" t="str">
        <f>Résultats!C67</f>
        <v>A</v>
      </c>
      <c r="AU56" s="25">
        <f>'P01'!$G66</f>
        <v>0</v>
      </c>
      <c r="AV56" s="25">
        <f>'P02'!$G66</f>
        <v>0</v>
      </c>
      <c r="AW56" s="25">
        <f>'P03'!$G66</f>
        <v>0</v>
      </c>
      <c r="AX56" s="25">
        <f>'P04'!$G66</f>
        <v>0</v>
      </c>
      <c r="AY56" s="25">
        <f>'P05'!$G66</f>
        <v>0</v>
      </c>
      <c r="AZ56" s="25">
        <f>'P06'!$G66</f>
        <v>0</v>
      </c>
      <c r="BA56" s="25">
        <f>'P07'!$G66</f>
        <v>0</v>
      </c>
      <c r="BB56" s="25">
        <f>'P08'!$G66</f>
        <v>0</v>
      </c>
      <c r="BC56" s="25">
        <f>'P09'!$G66</f>
        <v>0</v>
      </c>
      <c r="BD56" s="25">
        <f>'P10'!$G66</f>
        <v>0</v>
      </c>
      <c r="BE56" s="25">
        <f>'P11'!$G66</f>
        <v>0</v>
      </c>
      <c r="BF56" s="25">
        <f>'P12'!$G66</f>
        <v>0</v>
      </c>
      <c r="BG56" s="25">
        <f>'P13'!$G66</f>
        <v>0</v>
      </c>
      <c r="BH56" s="25">
        <f>'P14'!$G66</f>
        <v>0</v>
      </c>
      <c r="BI56" s="25">
        <f>'P15'!$G66</f>
        <v>0</v>
      </c>
      <c r="BJ56" s="25">
        <f>'P16'!$G66</f>
        <v>0</v>
      </c>
      <c r="BK56" s="25">
        <f>'P17'!$G66</f>
        <v>0</v>
      </c>
      <c r="BL56" s="25">
        <f>'P18'!$G66</f>
        <v>0</v>
      </c>
      <c r="BM56" s="25">
        <f>'P19'!$G66</f>
        <v>0</v>
      </c>
      <c r="BN56" s="25">
        <f>'P20'!$G66</f>
        <v>0</v>
      </c>
      <c r="BO56" s="25"/>
      <c r="BP56" s="25">
        <f>'P22'!$G66</f>
        <v>0</v>
      </c>
      <c r="BQ56" s="25">
        <f>'P23'!$G66</f>
        <v>0</v>
      </c>
      <c r="BR56" s="25">
        <f>'P24'!$G66</f>
        <v>0</v>
      </c>
      <c r="BS56" s="25">
        <f>'P25'!$G66</f>
        <v>0</v>
      </c>
      <c r="BT56" s="223">
        <f>'P26'!$G66</f>
        <v>0</v>
      </c>
      <c r="BU56" s="25">
        <f t="shared" si="5"/>
        <v>0</v>
      </c>
      <c r="BV56" s="224" t="str">
        <f t="shared" si="6"/>
        <v>-</v>
      </c>
    </row>
    <row r="57" spans="1:74" ht="15.75" customHeight="1" x14ac:dyDescent="0.3">
      <c r="A57" s="241" t="s">
        <v>466</v>
      </c>
      <c r="B57" s="218" t="str">
        <f>Résultats!B68</f>
        <v>9.4</v>
      </c>
      <c r="C57" s="219" t="str">
        <f>Résultats!C68</f>
        <v>A</v>
      </c>
      <c r="D57" s="25">
        <f>Résultats!E68</f>
        <v>0</v>
      </c>
      <c r="E57" s="24"/>
      <c r="F57" s="57" t="str">
        <f>'P01'!F67</f>
        <v>na</v>
      </c>
      <c r="G57" s="131" t="str">
        <f>'P02'!F67</f>
        <v>na</v>
      </c>
      <c r="H57" s="131" t="str">
        <f>'P03'!F67</f>
        <v>na</v>
      </c>
      <c r="I57" s="131" t="str">
        <f>'P04'!F67</f>
        <v>na</v>
      </c>
      <c r="J57" s="131" t="str">
        <f>'P05'!F67</f>
        <v>na</v>
      </c>
      <c r="K57" s="131" t="str">
        <f>'P06'!F67</f>
        <v>na</v>
      </c>
      <c r="L57" s="131" t="str">
        <f>'P07'!F67</f>
        <v>na</v>
      </c>
      <c r="M57" s="131" t="str">
        <f>'P08'!F67</f>
        <v>na</v>
      </c>
      <c r="N57" s="131" t="str">
        <f>'P09'!F67</f>
        <v>na</v>
      </c>
      <c r="O57" s="131" t="str">
        <f>'P10'!F67</f>
        <v>na</v>
      </c>
      <c r="P57" s="131" t="str">
        <f>'P11'!F67</f>
        <v>na</v>
      </c>
      <c r="Q57" s="131" t="str">
        <f>'P12'!F67</f>
        <v>na</v>
      </c>
      <c r="R57" s="131" t="str">
        <f>'P13'!F67</f>
        <v>na</v>
      </c>
      <c r="S57" s="131" t="str">
        <f>'P14'!F67</f>
        <v>na</v>
      </c>
      <c r="T57" s="131" t="str">
        <f>'P15'!F67</f>
        <v>nt</v>
      </c>
      <c r="U57" s="131" t="str">
        <f>'P16'!F67</f>
        <v>nt</v>
      </c>
      <c r="V57" s="131" t="str">
        <f>'P17'!F67</f>
        <v>nt</v>
      </c>
      <c r="W57" s="131" t="str">
        <f>'P18'!F67</f>
        <v>nt</v>
      </c>
      <c r="X57" s="131" t="str">
        <f>'P19'!F67</f>
        <v>nt</v>
      </c>
      <c r="Y57" s="131" t="str">
        <f>'P20'!F67</f>
        <v>nt</v>
      </c>
      <c r="Z57" s="131" t="str">
        <f>'P21'!F67</f>
        <v>nt</v>
      </c>
      <c r="AA57" s="131" t="str">
        <f>'P22'!F67</f>
        <v>nt</v>
      </c>
      <c r="AB57" s="131" t="str">
        <f>'P23'!F67</f>
        <v>nt</v>
      </c>
      <c r="AC57" s="131" t="str">
        <f>'P24'!F67</f>
        <v>nt</v>
      </c>
      <c r="AD57" s="131" t="str">
        <f>'P25'!F67</f>
        <v>nt</v>
      </c>
      <c r="AE57" s="220" t="str">
        <f>'P26'!F67</f>
        <v>nt</v>
      </c>
      <c r="AF57" s="25">
        <f t="shared" si="0"/>
        <v>0</v>
      </c>
      <c r="AG57" s="25">
        <f t="shared" si="1"/>
        <v>0</v>
      </c>
      <c r="AH57" s="25">
        <f t="shared" si="2"/>
        <v>14</v>
      </c>
      <c r="AI57" s="25">
        <f t="shared" si="3"/>
        <v>12</v>
      </c>
      <c r="AJ57" s="35" t="str">
        <f t="shared" si="4"/>
        <v>NA</v>
      </c>
      <c r="AK57" s="24"/>
      <c r="AL57" s="24"/>
      <c r="AM57" s="24"/>
      <c r="AN57" s="24"/>
      <c r="AO57" s="24"/>
      <c r="AP57" s="24"/>
      <c r="AQ57" s="24"/>
      <c r="AR57" s="24"/>
      <c r="AS57" s="221" t="str">
        <f>Résultats!B68</f>
        <v>9.4</v>
      </c>
      <c r="AT57" s="222" t="str">
        <f>Résultats!C68</f>
        <v>A</v>
      </c>
      <c r="AU57" s="25">
        <f>'P01'!$G67</f>
        <v>0</v>
      </c>
      <c r="AV57" s="25">
        <f>'P02'!$G67</f>
        <v>0</v>
      </c>
      <c r="AW57" s="25">
        <f>'P03'!$G67</f>
        <v>0</v>
      </c>
      <c r="AX57" s="25">
        <f>'P04'!$G67</f>
        <v>0</v>
      </c>
      <c r="AY57" s="25">
        <f>'P05'!$G67</f>
        <v>0</v>
      </c>
      <c r="AZ57" s="25">
        <f>'P06'!$G67</f>
        <v>0</v>
      </c>
      <c r="BA57" s="25">
        <f>'P07'!$G67</f>
        <v>0</v>
      </c>
      <c r="BB57" s="25">
        <f>'P08'!$G67</f>
        <v>0</v>
      </c>
      <c r="BC57" s="25">
        <f>'P09'!$G67</f>
        <v>0</v>
      </c>
      <c r="BD57" s="25">
        <f>'P10'!$G67</f>
        <v>0</v>
      </c>
      <c r="BE57" s="25">
        <f>'P11'!$G67</f>
        <v>0</v>
      </c>
      <c r="BF57" s="25">
        <f>'P12'!$G67</f>
        <v>0</v>
      </c>
      <c r="BG57" s="25">
        <f>'P13'!$G67</f>
        <v>0</v>
      </c>
      <c r="BH57" s="25">
        <f>'P14'!$G67</f>
        <v>0</v>
      </c>
      <c r="BI57" s="25">
        <f>'P15'!$G67</f>
        <v>0</v>
      </c>
      <c r="BJ57" s="25">
        <f>'P16'!$G67</f>
        <v>0</v>
      </c>
      <c r="BK57" s="25">
        <f>'P17'!$G67</f>
        <v>0</v>
      </c>
      <c r="BL57" s="25">
        <f>'P18'!$G67</f>
        <v>0</v>
      </c>
      <c r="BM57" s="25">
        <f>'P19'!$G67</f>
        <v>0</v>
      </c>
      <c r="BN57" s="25">
        <f>'P20'!$G67</f>
        <v>0</v>
      </c>
      <c r="BO57" s="25"/>
      <c r="BP57" s="25">
        <f>'P22'!$G67</f>
        <v>0</v>
      </c>
      <c r="BQ57" s="25">
        <f>'P23'!$G67</f>
        <v>0</v>
      </c>
      <c r="BR57" s="25">
        <f>'P24'!$G67</f>
        <v>0</v>
      </c>
      <c r="BS57" s="25">
        <f>'P25'!$G67</f>
        <v>0</v>
      </c>
      <c r="BT57" s="223">
        <f>'P26'!$G67</f>
        <v>0</v>
      </c>
      <c r="BU57" s="25">
        <f t="shared" si="5"/>
        <v>0</v>
      </c>
      <c r="BV57" s="224" t="str">
        <f t="shared" si="6"/>
        <v>-</v>
      </c>
    </row>
    <row r="58" spans="1:74" ht="15.75" customHeight="1" x14ac:dyDescent="0.3">
      <c r="A58" s="225" t="s">
        <v>467</v>
      </c>
      <c r="B58" s="218" t="str">
        <f>Résultats!B69</f>
        <v>10.1</v>
      </c>
      <c r="C58" s="219" t="str">
        <f>Résultats!C69</f>
        <v>A</v>
      </c>
      <c r="D58" s="25">
        <f>Résultats!E69</f>
        <v>0</v>
      </c>
      <c r="E58" s="24"/>
      <c r="F58" s="57" t="str">
        <f>'P01'!F68</f>
        <v>c</v>
      </c>
      <c r="G58" s="131" t="str">
        <f>'P02'!F68</f>
        <v>c</v>
      </c>
      <c r="H58" s="131" t="str">
        <f>'P03'!F68</f>
        <v>c</v>
      </c>
      <c r="I58" s="131" t="str">
        <f>'P04'!F68</f>
        <v>c</v>
      </c>
      <c r="J58" s="131" t="str">
        <f>'P05'!F68</f>
        <v>c</v>
      </c>
      <c r="K58" s="131" t="str">
        <f>'P06'!F68</f>
        <v>c</v>
      </c>
      <c r="L58" s="131" t="str">
        <f>'P07'!F68</f>
        <v>c</v>
      </c>
      <c r="M58" s="131" t="str">
        <f>'P08'!F68</f>
        <v>c</v>
      </c>
      <c r="N58" s="131" t="str">
        <f>'P09'!F68</f>
        <v>c</v>
      </c>
      <c r="O58" s="131" t="str">
        <f>'P10'!F68</f>
        <v>c</v>
      </c>
      <c r="P58" s="131" t="str">
        <f>'P11'!F68</f>
        <v>c</v>
      </c>
      <c r="Q58" s="131" t="str">
        <f>'P12'!F68</f>
        <v>c</v>
      </c>
      <c r="R58" s="131" t="str">
        <f>'P13'!F68</f>
        <v>c</v>
      </c>
      <c r="S58" s="131" t="str">
        <f>'P14'!F68</f>
        <v>c</v>
      </c>
      <c r="T58" s="131" t="str">
        <f>'P15'!F68</f>
        <v>nt</v>
      </c>
      <c r="U58" s="131" t="str">
        <f>'P16'!F68</f>
        <v>nt</v>
      </c>
      <c r="V58" s="131" t="str">
        <f>'P17'!F68</f>
        <v>nt</v>
      </c>
      <c r="W58" s="131" t="str">
        <f>'P18'!F68</f>
        <v>nt</v>
      </c>
      <c r="X58" s="131" t="str">
        <f>'P19'!F68</f>
        <v>nt</v>
      </c>
      <c r="Y58" s="131" t="str">
        <f>'P20'!F68</f>
        <v>nt</v>
      </c>
      <c r="Z58" s="131" t="str">
        <f>'P21'!F68</f>
        <v>nt</v>
      </c>
      <c r="AA58" s="131" t="str">
        <f>'P22'!F68</f>
        <v>nt</v>
      </c>
      <c r="AB58" s="131" t="str">
        <f>'P23'!F68</f>
        <v>nt</v>
      </c>
      <c r="AC58" s="131" t="str">
        <f>'P24'!F68</f>
        <v>nt</v>
      </c>
      <c r="AD58" s="131" t="str">
        <f>'P25'!F68</f>
        <v>nt</v>
      </c>
      <c r="AE58" s="220" t="str">
        <f>'P26'!F68</f>
        <v>nt</v>
      </c>
      <c r="AF58" s="25">
        <f t="shared" si="0"/>
        <v>14</v>
      </c>
      <c r="AG58" s="25">
        <f t="shared" si="1"/>
        <v>0</v>
      </c>
      <c r="AH58" s="25">
        <f t="shared" si="2"/>
        <v>0</v>
      </c>
      <c r="AI58" s="25">
        <f t="shared" si="3"/>
        <v>12</v>
      </c>
      <c r="AJ58" s="35" t="str">
        <f t="shared" si="4"/>
        <v>C</v>
      </c>
      <c r="AK58" s="24"/>
      <c r="AL58" s="24"/>
      <c r="AM58" s="24"/>
      <c r="AN58" s="24"/>
      <c r="AO58" s="24"/>
      <c r="AP58" s="24"/>
      <c r="AQ58" s="24"/>
      <c r="AR58" s="24"/>
      <c r="AS58" s="221" t="str">
        <f>Résultats!B69</f>
        <v>10.1</v>
      </c>
      <c r="AT58" s="222" t="str">
        <f>Résultats!C69</f>
        <v>A</v>
      </c>
      <c r="AU58" s="25">
        <f>'P01'!$G68</f>
        <v>0</v>
      </c>
      <c r="AV58" s="25">
        <f>'P02'!$G68</f>
        <v>0</v>
      </c>
      <c r="AW58" s="25">
        <f>'P03'!$G68</f>
        <v>0</v>
      </c>
      <c r="AX58" s="25">
        <f>'P04'!$G68</f>
        <v>0</v>
      </c>
      <c r="AY58" s="25">
        <f>'P05'!$G68</f>
        <v>0</v>
      </c>
      <c r="AZ58" s="25">
        <f>'P06'!$G68</f>
        <v>0</v>
      </c>
      <c r="BA58" s="25">
        <f>'P07'!$G68</f>
        <v>0</v>
      </c>
      <c r="BB58" s="25">
        <f>'P08'!$G68</f>
        <v>0</v>
      </c>
      <c r="BC58" s="25">
        <f>'P09'!$G68</f>
        <v>0</v>
      </c>
      <c r="BD58" s="25">
        <f>'P10'!$G68</f>
        <v>0</v>
      </c>
      <c r="BE58" s="25">
        <f>'P11'!$G68</f>
        <v>0</v>
      </c>
      <c r="BF58" s="25">
        <f>'P12'!$G68</f>
        <v>0</v>
      </c>
      <c r="BG58" s="25">
        <f>'P13'!$G68</f>
        <v>0</v>
      </c>
      <c r="BH58" s="25">
        <f>'P14'!$G68</f>
        <v>0</v>
      </c>
      <c r="BI58" s="25">
        <f>'P15'!$G68</f>
        <v>0</v>
      </c>
      <c r="BJ58" s="25">
        <f>'P16'!$G68</f>
        <v>0</v>
      </c>
      <c r="BK58" s="25">
        <f>'P17'!$G68</f>
        <v>0</v>
      </c>
      <c r="BL58" s="25">
        <f>'P18'!$G68</f>
        <v>0</v>
      </c>
      <c r="BM58" s="25">
        <f>'P19'!$G68</f>
        <v>0</v>
      </c>
      <c r="BN58" s="25">
        <f>'P20'!$G68</f>
        <v>0</v>
      </c>
      <c r="BO58" s="25"/>
      <c r="BP58" s="25">
        <f>'P22'!$G68</f>
        <v>0</v>
      </c>
      <c r="BQ58" s="25">
        <f>'P23'!$G68</f>
        <v>0</v>
      </c>
      <c r="BR58" s="25">
        <f>'P24'!$G68</f>
        <v>0</v>
      </c>
      <c r="BS58" s="25">
        <f>'P25'!$G68</f>
        <v>0</v>
      </c>
      <c r="BT58" s="223">
        <f>'P26'!$G68</f>
        <v>0</v>
      </c>
      <c r="BU58" s="25">
        <f t="shared" si="5"/>
        <v>0</v>
      </c>
      <c r="BV58" s="224" t="str">
        <f t="shared" si="6"/>
        <v>-</v>
      </c>
    </row>
    <row r="59" spans="1:74" ht="15.75" customHeight="1" x14ac:dyDescent="0.3">
      <c r="A59" s="225" t="s">
        <v>467</v>
      </c>
      <c r="B59" s="218" t="str">
        <f>Résultats!B70</f>
        <v>10.2</v>
      </c>
      <c r="C59" s="219" t="str">
        <f>Résultats!C70</f>
        <v>A</v>
      </c>
      <c r="D59" s="25">
        <f>Résultats!E70</f>
        <v>0</v>
      </c>
      <c r="E59" s="24"/>
      <c r="F59" s="57" t="str">
        <f>'P01'!F69</f>
        <v>c</v>
      </c>
      <c r="G59" s="131" t="str">
        <f>'P02'!F69</f>
        <v>c</v>
      </c>
      <c r="H59" s="131" t="str">
        <f>'P03'!F69</f>
        <v>c</v>
      </c>
      <c r="I59" s="131" t="str">
        <f>'P04'!F69</f>
        <v>c</v>
      </c>
      <c r="J59" s="131" t="str">
        <f>'P05'!F69</f>
        <v>c</v>
      </c>
      <c r="K59" s="131" t="str">
        <f>'P06'!F69</f>
        <v>c</v>
      </c>
      <c r="L59" s="131" t="str">
        <f>'P07'!F69</f>
        <v>c</v>
      </c>
      <c r="M59" s="131" t="str">
        <f>'P08'!F69</f>
        <v>c</v>
      </c>
      <c r="N59" s="131" t="str">
        <f>'P09'!F69</f>
        <v>c</v>
      </c>
      <c r="O59" s="131" t="str">
        <f>'P10'!F69</f>
        <v>c</v>
      </c>
      <c r="P59" s="131" t="str">
        <f>'P11'!F69</f>
        <v>c</v>
      </c>
      <c r="Q59" s="131" t="str">
        <f>'P12'!F69</f>
        <v>c</v>
      </c>
      <c r="R59" s="131" t="str">
        <f>'P13'!F69</f>
        <v>c</v>
      </c>
      <c r="S59" s="131" t="str">
        <f>'P14'!F69</f>
        <v>c</v>
      </c>
      <c r="T59" s="131" t="str">
        <f>'P15'!F69</f>
        <v>nt</v>
      </c>
      <c r="U59" s="131" t="str">
        <f>'P16'!F69</f>
        <v>nt</v>
      </c>
      <c r="V59" s="131" t="str">
        <f>'P17'!F69</f>
        <v>nt</v>
      </c>
      <c r="W59" s="131" t="str">
        <f>'P18'!F69</f>
        <v>nt</v>
      </c>
      <c r="X59" s="131" t="str">
        <f>'P19'!F69</f>
        <v>nt</v>
      </c>
      <c r="Y59" s="131" t="str">
        <f>'P20'!F69</f>
        <v>nt</v>
      </c>
      <c r="Z59" s="131" t="str">
        <f>'P21'!F69</f>
        <v>nt</v>
      </c>
      <c r="AA59" s="131" t="str">
        <f>'P22'!F69</f>
        <v>nt</v>
      </c>
      <c r="AB59" s="131" t="str">
        <f>'P23'!F69</f>
        <v>nt</v>
      </c>
      <c r="AC59" s="131" t="str">
        <f>'P24'!F69</f>
        <v>nt</v>
      </c>
      <c r="AD59" s="131" t="str">
        <f>'P25'!F69</f>
        <v>nt</v>
      </c>
      <c r="AE59" s="220" t="str">
        <f>'P26'!F69</f>
        <v>nt</v>
      </c>
      <c r="AF59" s="25">
        <f t="shared" si="0"/>
        <v>14</v>
      </c>
      <c r="AG59" s="25">
        <f t="shared" si="1"/>
        <v>0</v>
      </c>
      <c r="AH59" s="25">
        <f t="shared" si="2"/>
        <v>0</v>
      </c>
      <c r="AI59" s="25">
        <f t="shared" si="3"/>
        <v>12</v>
      </c>
      <c r="AJ59" s="35" t="str">
        <f t="shared" si="4"/>
        <v>C</v>
      </c>
      <c r="AK59" s="24"/>
      <c r="AL59" s="24"/>
      <c r="AM59" s="24"/>
      <c r="AN59" s="24"/>
      <c r="AO59" s="24"/>
      <c r="AP59" s="24"/>
      <c r="AQ59" s="24"/>
      <c r="AR59" s="24"/>
      <c r="AS59" s="221" t="str">
        <f>Résultats!B70</f>
        <v>10.2</v>
      </c>
      <c r="AT59" s="222" t="str">
        <f>Résultats!C70</f>
        <v>A</v>
      </c>
      <c r="AU59" s="25">
        <f>'P01'!$G69</f>
        <v>0</v>
      </c>
      <c r="AV59" s="25">
        <f>'P02'!$G69</f>
        <v>0</v>
      </c>
      <c r="AW59" s="25">
        <f>'P03'!$G69</f>
        <v>0</v>
      </c>
      <c r="AX59" s="25">
        <f>'P04'!$G69</f>
        <v>0</v>
      </c>
      <c r="AY59" s="25">
        <f>'P05'!$G69</f>
        <v>0</v>
      </c>
      <c r="AZ59" s="25">
        <f>'P06'!$G69</f>
        <v>0</v>
      </c>
      <c r="BA59" s="25">
        <f>'P07'!$G69</f>
        <v>0</v>
      </c>
      <c r="BB59" s="25">
        <f>'P08'!$G69</f>
        <v>0</v>
      </c>
      <c r="BC59" s="25">
        <f>'P09'!$G69</f>
        <v>0</v>
      </c>
      <c r="BD59" s="25">
        <f>'P10'!$G69</f>
        <v>0</v>
      </c>
      <c r="BE59" s="25">
        <f>'P11'!$G69</f>
        <v>0</v>
      </c>
      <c r="BF59" s="25">
        <f>'P12'!$G69</f>
        <v>0</v>
      </c>
      <c r="BG59" s="25">
        <f>'P13'!$G69</f>
        <v>0</v>
      </c>
      <c r="BH59" s="25">
        <f>'P14'!$G69</f>
        <v>0</v>
      </c>
      <c r="BI59" s="25">
        <f>'P15'!$G69</f>
        <v>0</v>
      </c>
      <c r="BJ59" s="25">
        <f>'P16'!$G69</f>
        <v>0</v>
      </c>
      <c r="BK59" s="25">
        <f>'P17'!$G69</f>
        <v>0</v>
      </c>
      <c r="BL59" s="25">
        <f>'P18'!$G69</f>
        <v>0</v>
      </c>
      <c r="BM59" s="25">
        <f>'P19'!$G69</f>
        <v>0</v>
      </c>
      <c r="BN59" s="25">
        <f>'P20'!$G69</f>
        <v>0</v>
      </c>
      <c r="BO59" s="25"/>
      <c r="BP59" s="25">
        <f>'P22'!$G69</f>
        <v>0</v>
      </c>
      <c r="BQ59" s="25">
        <f>'P23'!$G69</f>
        <v>0</v>
      </c>
      <c r="BR59" s="25">
        <f>'P24'!$G69</f>
        <v>0</v>
      </c>
      <c r="BS59" s="25">
        <f>'P25'!$G69</f>
        <v>0</v>
      </c>
      <c r="BT59" s="223">
        <f>'P26'!$G69</f>
        <v>0</v>
      </c>
      <c r="BU59" s="25">
        <f t="shared" si="5"/>
        <v>0</v>
      </c>
      <c r="BV59" s="224" t="str">
        <f t="shared" si="6"/>
        <v>-</v>
      </c>
    </row>
    <row r="60" spans="1:74" ht="15.75" customHeight="1" x14ac:dyDescent="0.3">
      <c r="A60" s="225" t="s">
        <v>467</v>
      </c>
      <c r="B60" s="218" t="str">
        <f>Résultats!B71</f>
        <v>10.3</v>
      </c>
      <c r="C60" s="219" t="str">
        <f>Résultats!C71</f>
        <v>A</v>
      </c>
      <c r="D60" s="25" t="str">
        <f>Résultats!E71</f>
        <v>x</v>
      </c>
      <c r="E60" s="24"/>
      <c r="F60" s="57" t="str">
        <f>'P01'!F70</f>
        <v>c</v>
      </c>
      <c r="G60" s="131" t="str">
        <f>'P02'!F70</f>
        <v>c</v>
      </c>
      <c r="H60" s="131" t="str">
        <f>'P03'!F70</f>
        <v>c</v>
      </c>
      <c r="I60" s="131" t="str">
        <f>'P04'!F70</f>
        <v>c</v>
      </c>
      <c r="J60" s="131" t="str">
        <f>'P05'!F70</f>
        <v>c</v>
      </c>
      <c r="K60" s="131" t="str">
        <f>'P06'!F70</f>
        <v>c</v>
      </c>
      <c r="L60" s="131" t="str">
        <f>'P07'!F70</f>
        <v>c</v>
      </c>
      <c r="M60" s="131" t="str">
        <f>'P08'!F70</f>
        <v>c</v>
      </c>
      <c r="N60" s="131" t="str">
        <f>'P09'!F70</f>
        <v>c</v>
      </c>
      <c r="O60" s="131" t="str">
        <f>'P10'!F70</f>
        <v>c</v>
      </c>
      <c r="P60" s="131" t="str">
        <f>'P11'!F70</f>
        <v>c</v>
      </c>
      <c r="Q60" s="131" t="str">
        <f>'P12'!F70</f>
        <v>c</v>
      </c>
      <c r="R60" s="131" t="str">
        <f>'P13'!F70</f>
        <v>c</v>
      </c>
      <c r="S60" s="131" t="str">
        <f>'P14'!F70</f>
        <v>c</v>
      </c>
      <c r="T60" s="131" t="str">
        <f>'P15'!F70</f>
        <v>nt</v>
      </c>
      <c r="U60" s="131" t="str">
        <f>'P16'!F70</f>
        <v>nt</v>
      </c>
      <c r="V60" s="131" t="str">
        <f>'P17'!F70</f>
        <v>nt</v>
      </c>
      <c r="W60" s="131" t="str">
        <f>'P18'!F70</f>
        <v>nt</v>
      </c>
      <c r="X60" s="131" t="str">
        <f>'P19'!F70</f>
        <v>nt</v>
      </c>
      <c r="Y60" s="131" t="str">
        <f>'P20'!F70</f>
        <v>nt</v>
      </c>
      <c r="Z60" s="131" t="str">
        <f>'P21'!F70</f>
        <v>nt</v>
      </c>
      <c r="AA60" s="131" t="str">
        <f>'P22'!F70</f>
        <v>nt</v>
      </c>
      <c r="AB60" s="131" t="str">
        <f>'P23'!F70</f>
        <v>nt</v>
      </c>
      <c r="AC60" s="131" t="str">
        <f>'P24'!F70</f>
        <v>nt</v>
      </c>
      <c r="AD60" s="131" t="str">
        <f>'P25'!F70</f>
        <v>nt</v>
      </c>
      <c r="AE60" s="220" t="str">
        <f>'P26'!F70</f>
        <v>nt</v>
      </c>
      <c r="AF60" s="25">
        <f t="shared" si="0"/>
        <v>14</v>
      </c>
      <c r="AG60" s="25">
        <f t="shared" si="1"/>
        <v>0</v>
      </c>
      <c r="AH60" s="25">
        <f t="shared" si="2"/>
        <v>0</v>
      </c>
      <c r="AI60" s="25">
        <f t="shared" si="3"/>
        <v>12</v>
      </c>
      <c r="AJ60" s="35" t="str">
        <f t="shared" si="4"/>
        <v>C</v>
      </c>
      <c r="AK60" s="24"/>
      <c r="AL60" s="24"/>
      <c r="AM60" s="24"/>
      <c r="AN60" s="24"/>
      <c r="AO60" s="24"/>
      <c r="AP60" s="24"/>
      <c r="AQ60" s="24"/>
      <c r="AR60" s="24"/>
      <c r="AS60" s="221" t="str">
        <f>Résultats!B71</f>
        <v>10.3</v>
      </c>
      <c r="AT60" s="222" t="str">
        <f>Résultats!C71</f>
        <v>A</v>
      </c>
      <c r="AU60" s="25">
        <f>'P01'!$G70</f>
        <v>0</v>
      </c>
      <c r="AV60" s="25">
        <f>'P02'!$G70</f>
        <v>0</v>
      </c>
      <c r="AW60" s="25">
        <f>'P03'!$G70</f>
        <v>0</v>
      </c>
      <c r="AX60" s="25">
        <f>'P04'!$G70</f>
        <v>0</v>
      </c>
      <c r="AY60" s="25">
        <f>'P05'!$G70</f>
        <v>0</v>
      </c>
      <c r="AZ60" s="25">
        <f>'P06'!$G70</f>
        <v>0</v>
      </c>
      <c r="BA60" s="25">
        <f>'P07'!$G70</f>
        <v>0</v>
      </c>
      <c r="BB60" s="25">
        <f>'P08'!$G70</f>
        <v>0</v>
      </c>
      <c r="BC60" s="25">
        <f>'P09'!$G70</f>
        <v>0</v>
      </c>
      <c r="BD60" s="25">
        <f>'P10'!$G70</f>
        <v>0</v>
      </c>
      <c r="BE60" s="25">
        <f>'P11'!$G70</f>
        <v>0</v>
      </c>
      <c r="BF60" s="25">
        <f>'P12'!$G70</f>
        <v>0</v>
      </c>
      <c r="BG60" s="25">
        <f>'P13'!$G70</f>
        <v>0</v>
      </c>
      <c r="BH60" s="25">
        <f>'P14'!$G70</f>
        <v>0</v>
      </c>
      <c r="BI60" s="25">
        <f>'P15'!$G70</f>
        <v>0</v>
      </c>
      <c r="BJ60" s="25">
        <f>'P16'!$G70</f>
        <v>0</v>
      </c>
      <c r="BK60" s="25">
        <f>'P17'!$G70</f>
        <v>0</v>
      </c>
      <c r="BL60" s="25">
        <f>'P18'!$G70</f>
        <v>0</v>
      </c>
      <c r="BM60" s="25">
        <f>'P19'!$G70</f>
        <v>0</v>
      </c>
      <c r="BN60" s="25">
        <f>'P20'!$G70</f>
        <v>0</v>
      </c>
      <c r="BO60" s="25"/>
      <c r="BP60" s="25">
        <f>'P22'!$G70</f>
        <v>0</v>
      </c>
      <c r="BQ60" s="25">
        <f>'P23'!$G70</f>
        <v>0</v>
      </c>
      <c r="BR60" s="25">
        <f>'P24'!$G70</f>
        <v>0</v>
      </c>
      <c r="BS60" s="25">
        <f>'P25'!$G70</f>
        <v>0</v>
      </c>
      <c r="BT60" s="223">
        <f>'P26'!$G70</f>
        <v>0</v>
      </c>
      <c r="BU60" s="25">
        <f t="shared" si="5"/>
        <v>0</v>
      </c>
      <c r="BV60" s="224" t="str">
        <f t="shared" si="6"/>
        <v>-</v>
      </c>
    </row>
    <row r="61" spans="1:74" ht="15.75" customHeight="1" x14ac:dyDescent="0.3">
      <c r="A61" s="225" t="s">
        <v>467</v>
      </c>
      <c r="B61" s="218" t="str">
        <f>Résultats!B72</f>
        <v>10.4</v>
      </c>
      <c r="C61" s="219" t="str">
        <f>Résultats!C72</f>
        <v>AA</v>
      </c>
      <c r="D61" s="25">
        <f>Résultats!E72</f>
        <v>0</v>
      </c>
      <c r="E61" s="24"/>
      <c r="F61" s="57" t="str">
        <f>'P01'!F71</f>
        <v>c</v>
      </c>
      <c r="G61" s="131" t="str">
        <f>'P02'!F71</f>
        <v>c</v>
      </c>
      <c r="H61" s="131" t="str">
        <f>'P03'!F71</f>
        <v>c</v>
      </c>
      <c r="I61" s="131" t="str">
        <f>'P04'!F71</f>
        <v>c</v>
      </c>
      <c r="J61" s="131" t="str">
        <f>'P05'!F71</f>
        <v>c</v>
      </c>
      <c r="K61" s="131" t="str">
        <f>'P06'!F71</f>
        <v>c</v>
      </c>
      <c r="L61" s="131" t="str">
        <f>'P07'!F71</f>
        <v>c</v>
      </c>
      <c r="M61" s="131" t="str">
        <f>'P08'!F71</f>
        <v>c</v>
      </c>
      <c r="N61" s="131" t="str">
        <f>'P09'!F71</f>
        <v>c</v>
      </c>
      <c r="O61" s="131" t="str">
        <f>'P10'!F71</f>
        <v>c</v>
      </c>
      <c r="P61" s="131" t="str">
        <f>'P11'!F71</f>
        <v>c</v>
      </c>
      <c r="Q61" s="131" t="str">
        <f>'P12'!F71</f>
        <v>c</v>
      </c>
      <c r="R61" s="131" t="str">
        <f>'P13'!F71</f>
        <v>c</v>
      </c>
      <c r="S61" s="131" t="str">
        <f>'P14'!F71</f>
        <v>c</v>
      </c>
      <c r="T61" s="131" t="str">
        <f>'P15'!F71</f>
        <v>nt</v>
      </c>
      <c r="U61" s="131" t="str">
        <f>'P16'!F71</f>
        <v>nt</v>
      </c>
      <c r="V61" s="131" t="str">
        <f>'P17'!F71</f>
        <v>nt</v>
      </c>
      <c r="W61" s="131" t="str">
        <f>'P18'!F71</f>
        <v>nt</v>
      </c>
      <c r="X61" s="131" t="str">
        <f>'P19'!F71</f>
        <v>nt</v>
      </c>
      <c r="Y61" s="131" t="str">
        <f>'P20'!F71</f>
        <v>nt</v>
      </c>
      <c r="Z61" s="131" t="str">
        <f>'P21'!F71</f>
        <v>nt</v>
      </c>
      <c r="AA61" s="131" t="str">
        <f>'P22'!F71</f>
        <v>nt</v>
      </c>
      <c r="AB61" s="131" t="str">
        <f>'P23'!F71</f>
        <v>nt</v>
      </c>
      <c r="AC61" s="131" t="str">
        <f>'P24'!F71</f>
        <v>nt</v>
      </c>
      <c r="AD61" s="131" t="str">
        <f>'P25'!F71</f>
        <v>nt</v>
      </c>
      <c r="AE61" s="220" t="str">
        <f>'P26'!F71</f>
        <v>nt</v>
      </c>
      <c r="AF61" s="25">
        <f t="shared" si="0"/>
        <v>14</v>
      </c>
      <c r="AG61" s="25">
        <f t="shared" si="1"/>
        <v>0</v>
      </c>
      <c r="AH61" s="25">
        <f t="shared" si="2"/>
        <v>0</v>
      </c>
      <c r="AI61" s="25">
        <f t="shared" si="3"/>
        <v>12</v>
      </c>
      <c r="AJ61" s="35" t="str">
        <f t="shared" si="4"/>
        <v>C</v>
      </c>
      <c r="AK61" s="24"/>
      <c r="AL61" s="24"/>
      <c r="AM61" s="24"/>
      <c r="AN61" s="24"/>
      <c r="AO61" s="24"/>
      <c r="AP61" s="24"/>
      <c r="AQ61" s="24"/>
      <c r="AR61" s="24"/>
      <c r="AS61" s="221" t="str">
        <f>Résultats!B72</f>
        <v>10.4</v>
      </c>
      <c r="AT61" s="222" t="str">
        <f>Résultats!C72</f>
        <v>AA</v>
      </c>
      <c r="AU61" s="25">
        <f>'P01'!$G71</f>
        <v>0</v>
      </c>
      <c r="AV61" s="25">
        <f>'P02'!$G71</f>
        <v>0</v>
      </c>
      <c r="AW61" s="25">
        <f>'P03'!$G71</f>
        <v>0</v>
      </c>
      <c r="AX61" s="25">
        <f>'P04'!$G71</f>
        <v>0</v>
      </c>
      <c r="AY61" s="25">
        <f>'P05'!$G71</f>
        <v>0</v>
      </c>
      <c r="AZ61" s="25">
        <f>'P06'!$G71</f>
        <v>0</v>
      </c>
      <c r="BA61" s="25">
        <f>'P07'!$G71</f>
        <v>0</v>
      </c>
      <c r="BB61" s="25">
        <f>'P08'!$G71</f>
        <v>0</v>
      </c>
      <c r="BC61" s="25">
        <f>'P09'!$G71</f>
        <v>0</v>
      </c>
      <c r="BD61" s="25">
        <f>'P10'!$G71</f>
        <v>0</v>
      </c>
      <c r="BE61" s="25">
        <f>'P11'!$G71</f>
        <v>0</v>
      </c>
      <c r="BF61" s="25">
        <f>'P12'!$G71</f>
        <v>0</v>
      </c>
      <c r="BG61" s="25">
        <f>'P13'!$G71</f>
        <v>0</v>
      </c>
      <c r="BH61" s="25">
        <f>'P14'!$G71</f>
        <v>0</v>
      </c>
      <c r="BI61" s="25">
        <f>'P15'!$G71</f>
        <v>0</v>
      </c>
      <c r="BJ61" s="25">
        <f>'P16'!$G71</f>
        <v>0</v>
      </c>
      <c r="BK61" s="25">
        <f>'P17'!$G71</f>
        <v>0</v>
      </c>
      <c r="BL61" s="25">
        <f>'P18'!$G71</f>
        <v>0</v>
      </c>
      <c r="BM61" s="25">
        <f>'P19'!$G71</f>
        <v>0</v>
      </c>
      <c r="BN61" s="25">
        <f>'P20'!$G71</f>
        <v>0</v>
      </c>
      <c r="BO61" s="25"/>
      <c r="BP61" s="25">
        <f>'P22'!$G71</f>
        <v>0</v>
      </c>
      <c r="BQ61" s="25">
        <f>'P23'!$G71</f>
        <v>0</v>
      </c>
      <c r="BR61" s="25">
        <f>'P24'!$G71</f>
        <v>0</v>
      </c>
      <c r="BS61" s="25">
        <f>'P25'!$G71</f>
        <v>0</v>
      </c>
      <c r="BT61" s="223">
        <f>'P26'!$G71</f>
        <v>0</v>
      </c>
      <c r="BU61" s="25">
        <f t="shared" si="5"/>
        <v>0</v>
      </c>
      <c r="BV61" s="224" t="str">
        <f t="shared" si="6"/>
        <v>-</v>
      </c>
    </row>
    <row r="62" spans="1:74" ht="15.75" customHeight="1" x14ac:dyDescent="0.3">
      <c r="A62" s="225" t="s">
        <v>467</v>
      </c>
      <c r="B62" s="218" t="str">
        <f>Résultats!B73</f>
        <v>10.5</v>
      </c>
      <c r="C62" s="219" t="str">
        <f>Résultats!C73</f>
        <v>AA</v>
      </c>
      <c r="D62" s="25">
        <f>Résultats!E73</f>
        <v>0</v>
      </c>
      <c r="E62" s="24"/>
      <c r="F62" s="57" t="str">
        <f>'P01'!F72</f>
        <v>c</v>
      </c>
      <c r="G62" s="131" t="str">
        <f>'P02'!F72</f>
        <v>c</v>
      </c>
      <c r="H62" s="131" t="str">
        <f>'P03'!F72</f>
        <v>c</v>
      </c>
      <c r="I62" s="131" t="str">
        <f>'P04'!F72</f>
        <v>c</v>
      </c>
      <c r="J62" s="131" t="str">
        <f>'P05'!F72</f>
        <v>c</v>
      </c>
      <c r="K62" s="131" t="str">
        <f>'P06'!F72</f>
        <v>c</v>
      </c>
      <c r="L62" s="131" t="str">
        <f>'P07'!F72</f>
        <v>c</v>
      </c>
      <c r="M62" s="131" t="str">
        <f>'P08'!F72</f>
        <v>c</v>
      </c>
      <c r="N62" s="131" t="str">
        <f>'P09'!F72</f>
        <v>c</v>
      </c>
      <c r="O62" s="131" t="str">
        <f>'P10'!F72</f>
        <v>c</v>
      </c>
      <c r="P62" s="131" t="str">
        <f>'P11'!F72</f>
        <v>c</v>
      </c>
      <c r="Q62" s="131" t="str">
        <f>'P12'!F72</f>
        <v>c</v>
      </c>
      <c r="R62" s="131" t="str">
        <f>'P13'!F72</f>
        <v>c</v>
      </c>
      <c r="S62" s="131" t="str">
        <f>'P14'!F72</f>
        <v>c</v>
      </c>
      <c r="T62" s="131" t="str">
        <f>'P15'!F72</f>
        <v>nt</v>
      </c>
      <c r="U62" s="131" t="str">
        <f>'P16'!F72</f>
        <v>nt</v>
      </c>
      <c r="V62" s="131" t="str">
        <f>'P17'!F72</f>
        <v>nt</v>
      </c>
      <c r="W62" s="131" t="str">
        <f>'P18'!F72</f>
        <v>nt</v>
      </c>
      <c r="X62" s="131" t="str">
        <f>'P19'!F72</f>
        <v>nt</v>
      </c>
      <c r="Y62" s="131" t="str">
        <f>'P20'!F72</f>
        <v>nt</v>
      </c>
      <c r="Z62" s="131" t="str">
        <f>'P21'!F72</f>
        <v>nt</v>
      </c>
      <c r="AA62" s="131" t="str">
        <f>'P22'!F72</f>
        <v>nt</v>
      </c>
      <c r="AB62" s="131" t="str">
        <f>'P23'!F72</f>
        <v>nt</v>
      </c>
      <c r="AC62" s="131" t="str">
        <f>'P24'!F72</f>
        <v>nt</v>
      </c>
      <c r="AD62" s="131" t="str">
        <f>'P25'!F72</f>
        <v>nt</v>
      </c>
      <c r="AE62" s="220" t="str">
        <f>'P26'!F72</f>
        <v>nt</v>
      </c>
      <c r="AF62" s="25">
        <f t="shared" si="0"/>
        <v>14</v>
      </c>
      <c r="AG62" s="25">
        <f t="shared" si="1"/>
        <v>0</v>
      </c>
      <c r="AH62" s="25">
        <f t="shared" si="2"/>
        <v>0</v>
      </c>
      <c r="AI62" s="25">
        <f t="shared" si="3"/>
        <v>12</v>
      </c>
      <c r="AJ62" s="35" t="str">
        <f t="shared" si="4"/>
        <v>C</v>
      </c>
      <c r="AK62" s="24"/>
      <c r="AL62" s="24"/>
      <c r="AM62" s="24"/>
      <c r="AN62" s="24"/>
      <c r="AO62" s="24"/>
      <c r="AP62" s="24"/>
      <c r="AQ62" s="24"/>
      <c r="AR62" s="24"/>
      <c r="AS62" s="221" t="str">
        <f>Résultats!B73</f>
        <v>10.5</v>
      </c>
      <c r="AT62" s="222" t="str">
        <f>Résultats!C73</f>
        <v>AA</v>
      </c>
      <c r="AU62" s="25">
        <f>'P01'!$G72</f>
        <v>0</v>
      </c>
      <c r="AV62" s="25">
        <f>'P02'!$G72</f>
        <v>0</v>
      </c>
      <c r="AW62" s="25">
        <f>'P03'!$G72</f>
        <v>0</v>
      </c>
      <c r="AX62" s="25">
        <f>'P04'!$G72</f>
        <v>0</v>
      </c>
      <c r="AY62" s="25">
        <f>'P05'!$G72</f>
        <v>0</v>
      </c>
      <c r="AZ62" s="25">
        <f>'P06'!$G72</f>
        <v>0</v>
      </c>
      <c r="BA62" s="25">
        <f>'P07'!$G72</f>
        <v>0</v>
      </c>
      <c r="BB62" s="25">
        <f>'P08'!$G72</f>
        <v>0</v>
      </c>
      <c r="BC62" s="25">
        <f>'P09'!$G72</f>
        <v>0</v>
      </c>
      <c r="BD62" s="25">
        <f>'P10'!$G72</f>
        <v>0</v>
      </c>
      <c r="BE62" s="25">
        <f>'P11'!$G72</f>
        <v>0</v>
      </c>
      <c r="BF62" s="25">
        <f>'P12'!$G72</f>
        <v>0</v>
      </c>
      <c r="BG62" s="25">
        <f>'P13'!$G72</f>
        <v>0</v>
      </c>
      <c r="BH62" s="25">
        <f>'P14'!$G72</f>
        <v>0</v>
      </c>
      <c r="BI62" s="25">
        <f>'P15'!$G72</f>
        <v>0</v>
      </c>
      <c r="BJ62" s="25">
        <f>'P16'!$G72</f>
        <v>0</v>
      </c>
      <c r="BK62" s="25">
        <f>'P17'!$G72</f>
        <v>0</v>
      </c>
      <c r="BL62" s="25">
        <f>'P18'!$G72</f>
        <v>0</v>
      </c>
      <c r="BM62" s="25">
        <f>'P19'!$G72</f>
        <v>0</v>
      </c>
      <c r="BN62" s="25">
        <f>'P20'!$G72</f>
        <v>0</v>
      </c>
      <c r="BO62" s="25"/>
      <c r="BP62" s="25">
        <f>'P22'!$G72</f>
        <v>0</v>
      </c>
      <c r="BQ62" s="25">
        <f>'P23'!$G72</f>
        <v>0</v>
      </c>
      <c r="BR62" s="25">
        <f>'P24'!$G72</f>
        <v>0</v>
      </c>
      <c r="BS62" s="25">
        <f>'P25'!$G72</f>
        <v>0</v>
      </c>
      <c r="BT62" s="223">
        <f>'P26'!$G72</f>
        <v>0</v>
      </c>
      <c r="BU62" s="25">
        <f t="shared" si="5"/>
        <v>0</v>
      </c>
      <c r="BV62" s="224" t="str">
        <f t="shared" si="6"/>
        <v>-</v>
      </c>
    </row>
    <row r="63" spans="1:74" ht="15.75" customHeight="1" x14ac:dyDescent="0.3">
      <c r="A63" s="225" t="s">
        <v>467</v>
      </c>
      <c r="B63" s="218" t="str">
        <f>Résultats!B74</f>
        <v>10.6</v>
      </c>
      <c r="C63" s="219" t="str">
        <f>Résultats!C74</f>
        <v>A</v>
      </c>
      <c r="D63" s="25" t="str">
        <f>Résultats!E74</f>
        <v>x</v>
      </c>
      <c r="E63" s="24"/>
      <c r="F63" s="57" t="str">
        <f>'P01'!F73</f>
        <v>c</v>
      </c>
      <c r="G63" s="131" t="str">
        <f>'P02'!F73</f>
        <v>c</v>
      </c>
      <c r="H63" s="131" t="str">
        <f>'P03'!F73</f>
        <v>c</v>
      </c>
      <c r="I63" s="131" t="str">
        <f>'P04'!F73</f>
        <v>c</v>
      </c>
      <c r="J63" s="131" t="str">
        <f>'P05'!F73</f>
        <v>c</v>
      </c>
      <c r="K63" s="131" t="str">
        <f>'P06'!F73</f>
        <v>c</v>
      </c>
      <c r="L63" s="131" t="str">
        <f>'P07'!F73</f>
        <v>c</v>
      </c>
      <c r="M63" s="131" t="str">
        <f>'P08'!F73</f>
        <v>c</v>
      </c>
      <c r="N63" s="131" t="str">
        <f>'P09'!F73</f>
        <v>c</v>
      </c>
      <c r="O63" s="131" t="str">
        <f>'P10'!F73</f>
        <v>c</v>
      </c>
      <c r="P63" s="131" t="str">
        <f>'P11'!F73</f>
        <v>c</v>
      </c>
      <c r="Q63" s="131" t="str">
        <f>'P12'!F73</f>
        <v>c</v>
      </c>
      <c r="R63" s="131" t="str">
        <f>'P13'!F73</f>
        <v>c</v>
      </c>
      <c r="S63" s="131" t="str">
        <f>'P14'!F73</f>
        <v>c</v>
      </c>
      <c r="T63" s="131" t="str">
        <f>'P15'!F73</f>
        <v>nt</v>
      </c>
      <c r="U63" s="131" t="str">
        <f>'P16'!F73</f>
        <v>nt</v>
      </c>
      <c r="V63" s="131" t="str">
        <f>'P17'!F73</f>
        <v>nt</v>
      </c>
      <c r="W63" s="131" t="str">
        <f>'P18'!F73</f>
        <v>nt</v>
      </c>
      <c r="X63" s="131" t="str">
        <f>'P19'!F73</f>
        <v>nt</v>
      </c>
      <c r="Y63" s="131" t="str">
        <f>'P20'!F73</f>
        <v>nt</v>
      </c>
      <c r="Z63" s="131" t="str">
        <f>'P21'!F73</f>
        <v>nt</v>
      </c>
      <c r="AA63" s="131" t="str">
        <f>'P22'!F73</f>
        <v>nt</v>
      </c>
      <c r="AB63" s="131" t="str">
        <f>'P23'!F73</f>
        <v>nt</v>
      </c>
      <c r="AC63" s="131" t="str">
        <f>'P24'!F73</f>
        <v>nt</v>
      </c>
      <c r="AD63" s="131" t="str">
        <f>'P25'!F73</f>
        <v>nt</v>
      </c>
      <c r="AE63" s="220" t="str">
        <f>'P26'!F73</f>
        <v>nt</v>
      </c>
      <c r="AF63" s="25">
        <f t="shared" si="0"/>
        <v>14</v>
      </c>
      <c r="AG63" s="25">
        <f t="shared" si="1"/>
        <v>0</v>
      </c>
      <c r="AH63" s="25">
        <f t="shared" si="2"/>
        <v>0</v>
      </c>
      <c r="AI63" s="25">
        <f t="shared" si="3"/>
        <v>12</v>
      </c>
      <c r="AJ63" s="35" t="str">
        <f t="shared" si="4"/>
        <v>C</v>
      </c>
      <c r="AK63" s="24"/>
      <c r="AL63" s="24"/>
      <c r="AM63" s="24"/>
      <c r="AN63" s="24"/>
      <c r="AO63" s="24"/>
      <c r="AP63" s="24"/>
      <c r="AQ63" s="24"/>
      <c r="AR63" s="24"/>
      <c r="AS63" s="221" t="str">
        <f>Résultats!B74</f>
        <v>10.6</v>
      </c>
      <c r="AT63" s="222" t="str">
        <f>Résultats!C74</f>
        <v>A</v>
      </c>
      <c r="AU63" s="25">
        <f>'P01'!$G73</f>
        <v>0</v>
      </c>
      <c r="AV63" s="25">
        <f>'P02'!$G73</f>
        <v>0</v>
      </c>
      <c r="AW63" s="25">
        <f>'P03'!$G73</f>
        <v>0</v>
      </c>
      <c r="AX63" s="25">
        <f>'P04'!$G73</f>
        <v>0</v>
      </c>
      <c r="AY63" s="25">
        <f>'P05'!$G73</f>
        <v>0</v>
      </c>
      <c r="AZ63" s="25">
        <f>'P06'!$G73</f>
        <v>0</v>
      </c>
      <c r="BA63" s="25">
        <f>'P07'!$G73</f>
        <v>0</v>
      </c>
      <c r="BB63" s="25">
        <f>'P08'!$G73</f>
        <v>0</v>
      </c>
      <c r="BC63" s="25">
        <f>'P09'!$G73</f>
        <v>0</v>
      </c>
      <c r="BD63" s="25">
        <f>'P10'!$G73</f>
        <v>0</v>
      </c>
      <c r="BE63" s="25">
        <f>'P11'!$G73</f>
        <v>0</v>
      </c>
      <c r="BF63" s="25">
        <f>'P12'!$G73</f>
        <v>0</v>
      </c>
      <c r="BG63" s="25">
        <f>'P13'!$G73</f>
        <v>0</v>
      </c>
      <c r="BH63" s="25">
        <f>'P14'!$G73</f>
        <v>0</v>
      </c>
      <c r="BI63" s="25">
        <f>'P15'!$G73</f>
        <v>0</v>
      </c>
      <c r="BJ63" s="25">
        <f>'P16'!$G73</f>
        <v>0</v>
      </c>
      <c r="BK63" s="25">
        <f>'P17'!$G73</f>
        <v>0</v>
      </c>
      <c r="BL63" s="25">
        <f>'P18'!$G73</f>
        <v>0</v>
      </c>
      <c r="BM63" s="25">
        <f>'P19'!$G73</f>
        <v>0</v>
      </c>
      <c r="BN63" s="25">
        <f>'P20'!$G73</f>
        <v>0</v>
      </c>
      <c r="BO63" s="25"/>
      <c r="BP63" s="25">
        <f>'P22'!$G73</f>
        <v>0</v>
      </c>
      <c r="BQ63" s="25">
        <f>'P23'!$G73</f>
        <v>0</v>
      </c>
      <c r="BR63" s="25">
        <f>'P24'!$G73</f>
        <v>0</v>
      </c>
      <c r="BS63" s="25">
        <f>'P25'!$G73</f>
        <v>0</v>
      </c>
      <c r="BT63" s="223">
        <f>'P26'!$G73</f>
        <v>0</v>
      </c>
      <c r="BU63" s="25">
        <f t="shared" si="5"/>
        <v>0</v>
      </c>
      <c r="BV63" s="224" t="str">
        <f t="shared" si="6"/>
        <v>-</v>
      </c>
    </row>
    <row r="64" spans="1:74" ht="15.75" customHeight="1" x14ac:dyDescent="0.3">
      <c r="A64" s="225" t="s">
        <v>467</v>
      </c>
      <c r="B64" s="218" t="str">
        <f>Résultats!B75</f>
        <v>10.7</v>
      </c>
      <c r="C64" s="219" t="str">
        <f>Résultats!C75</f>
        <v>A</v>
      </c>
      <c r="D64" s="25" t="str">
        <f>Résultats!E75</f>
        <v>x</v>
      </c>
      <c r="E64" s="24"/>
      <c r="F64" s="57" t="str">
        <f>'P01'!F74</f>
        <v>c</v>
      </c>
      <c r="G64" s="131" t="str">
        <f>'P02'!F74</f>
        <v>c</v>
      </c>
      <c r="H64" s="131" t="str">
        <f>'P03'!F74</f>
        <v>c</v>
      </c>
      <c r="I64" s="131" t="str">
        <f>'P04'!F74</f>
        <v>c</v>
      </c>
      <c r="J64" s="131" t="str">
        <f>'P05'!F74</f>
        <v>c</v>
      </c>
      <c r="K64" s="131" t="str">
        <f>'P06'!F74</f>
        <v>c</v>
      </c>
      <c r="L64" s="131" t="str">
        <f>'P07'!F74</f>
        <v>c</v>
      </c>
      <c r="M64" s="131" t="str">
        <f>'P08'!F74</f>
        <v>c</v>
      </c>
      <c r="N64" s="131" t="str">
        <f>'P09'!F74</f>
        <v>c</v>
      </c>
      <c r="O64" s="131" t="str">
        <f>'P10'!F74</f>
        <v>c</v>
      </c>
      <c r="P64" s="131" t="str">
        <f>'P11'!F74</f>
        <v>c</v>
      </c>
      <c r="Q64" s="131" t="str">
        <f>'P12'!F74</f>
        <v>c</v>
      </c>
      <c r="R64" s="131" t="str">
        <f>'P13'!F74</f>
        <v>c</v>
      </c>
      <c r="S64" s="131" t="str">
        <f>'P14'!F74</f>
        <v>c</v>
      </c>
      <c r="T64" s="131" t="str">
        <f>'P15'!F74</f>
        <v>nt</v>
      </c>
      <c r="U64" s="131" t="str">
        <f>'P16'!F74</f>
        <v>nt</v>
      </c>
      <c r="V64" s="131" t="str">
        <f>'P17'!F74</f>
        <v>nt</v>
      </c>
      <c r="W64" s="131" t="str">
        <f>'P18'!F74</f>
        <v>nt</v>
      </c>
      <c r="X64" s="131" t="str">
        <f>'P19'!F74</f>
        <v>nt</v>
      </c>
      <c r="Y64" s="131" t="str">
        <f>'P20'!F74</f>
        <v>nt</v>
      </c>
      <c r="Z64" s="131" t="str">
        <f>'P21'!F74</f>
        <v>nt</v>
      </c>
      <c r="AA64" s="131" t="str">
        <f>'P22'!F74</f>
        <v>nt</v>
      </c>
      <c r="AB64" s="131" t="str">
        <f>'P23'!F74</f>
        <v>nt</v>
      </c>
      <c r="AC64" s="131" t="str">
        <f>'P24'!F74</f>
        <v>nt</v>
      </c>
      <c r="AD64" s="131" t="str">
        <f>'P25'!F74</f>
        <v>nt</v>
      </c>
      <c r="AE64" s="220" t="str">
        <f>'P26'!F74</f>
        <v>nt</v>
      </c>
      <c r="AF64" s="25">
        <f t="shared" si="0"/>
        <v>14</v>
      </c>
      <c r="AG64" s="25">
        <f t="shared" si="1"/>
        <v>0</v>
      </c>
      <c r="AH64" s="25">
        <f t="shared" si="2"/>
        <v>0</v>
      </c>
      <c r="AI64" s="25">
        <f t="shared" si="3"/>
        <v>12</v>
      </c>
      <c r="AJ64" s="35" t="str">
        <f t="shared" si="4"/>
        <v>C</v>
      </c>
      <c r="AK64" s="24"/>
      <c r="AL64" s="24"/>
      <c r="AM64" s="24"/>
      <c r="AN64" s="24"/>
      <c r="AO64" s="24"/>
      <c r="AP64" s="24"/>
      <c r="AQ64" s="24"/>
      <c r="AR64" s="24"/>
      <c r="AS64" s="221" t="str">
        <f>Résultats!B75</f>
        <v>10.7</v>
      </c>
      <c r="AT64" s="222" t="str">
        <f>Résultats!C75</f>
        <v>A</v>
      </c>
      <c r="AU64" s="25">
        <f>'P01'!$G74</f>
        <v>0</v>
      </c>
      <c r="AV64" s="25">
        <f>'P02'!$G74</f>
        <v>0</v>
      </c>
      <c r="AW64" s="25">
        <f>'P03'!$G74</f>
        <v>0</v>
      </c>
      <c r="AX64" s="25">
        <f>'P04'!$G74</f>
        <v>0</v>
      </c>
      <c r="AY64" s="25">
        <f>'P05'!$G74</f>
        <v>0</v>
      </c>
      <c r="AZ64" s="25">
        <f>'P06'!$G74</f>
        <v>0</v>
      </c>
      <c r="BA64" s="25">
        <f>'P07'!$G74</f>
        <v>0</v>
      </c>
      <c r="BB64" s="25">
        <f>'P08'!$G74</f>
        <v>0</v>
      </c>
      <c r="BC64" s="25">
        <f>'P09'!$G74</f>
        <v>0</v>
      </c>
      <c r="BD64" s="25">
        <f>'P10'!$G74</f>
        <v>0</v>
      </c>
      <c r="BE64" s="25">
        <f>'P11'!$G74</f>
        <v>0</v>
      </c>
      <c r="BF64" s="25">
        <f>'P12'!$G74</f>
        <v>0</v>
      </c>
      <c r="BG64" s="25">
        <f>'P13'!$G74</f>
        <v>0</v>
      </c>
      <c r="BH64" s="25">
        <f>'P14'!$G74</f>
        <v>0</v>
      </c>
      <c r="BI64" s="25">
        <f>'P15'!$G74</f>
        <v>0</v>
      </c>
      <c r="BJ64" s="25">
        <f>'P16'!$G74</f>
        <v>0</v>
      </c>
      <c r="BK64" s="25">
        <f>'P17'!$G74</f>
        <v>0</v>
      </c>
      <c r="BL64" s="25">
        <f>'P18'!$G74</f>
        <v>0</v>
      </c>
      <c r="BM64" s="25">
        <f>'P19'!$G74</f>
        <v>0</v>
      </c>
      <c r="BN64" s="25">
        <f>'P20'!$G74</f>
        <v>0</v>
      </c>
      <c r="BO64" s="25"/>
      <c r="BP64" s="25">
        <f>'P22'!$G74</f>
        <v>0</v>
      </c>
      <c r="BQ64" s="25">
        <f>'P23'!$G74</f>
        <v>0</v>
      </c>
      <c r="BR64" s="25">
        <f>'P24'!$G74</f>
        <v>0</v>
      </c>
      <c r="BS64" s="25">
        <f>'P25'!$G74</f>
        <v>0</v>
      </c>
      <c r="BT64" s="223">
        <f>'P26'!$G74</f>
        <v>0</v>
      </c>
      <c r="BU64" s="25">
        <f t="shared" si="5"/>
        <v>0</v>
      </c>
      <c r="BV64" s="224" t="str">
        <f t="shared" si="6"/>
        <v>-</v>
      </c>
    </row>
    <row r="65" spans="1:74" ht="15.75" customHeight="1" x14ac:dyDescent="0.3">
      <c r="A65" s="225" t="s">
        <v>467</v>
      </c>
      <c r="B65" s="218" t="str">
        <f>Résultats!B76</f>
        <v>10.8</v>
      </c>
      <c r="C65" s="219" t="str">
        <f>Résultats!C76</f>
        <v>A</v>
      </c>
      <c r="D65" s="25">
        <f>Résultats!E76</f>
        <v>0</v>
      </c>
      <c r="E65" s="24"/>
      <c r="F65" s="57" t="str">
        <f>'P01'!F75</f>
        <v>c</v>
      </c>
      <c r="G65" s="131" t="str">
        <f>'P02'!F75</f>
        <v>na</v>
      </c>
      <c r="H65" s="131" t="str">
        <f>'P03'!F75</f>
        <v>na</v>
      </c>
      <c r="I65" s="131" t="str">
        <f>'P04'!F75</f>
        <v>na</v>
      </c>
      <c r="J65" s="131" t="str">
        <f>'P05'!F75</f>
        <v>na</v>
      </c>
      <c r="K65" s="131" t="str">
        <f>'P06'!F75</f>
        <v>na</v>
      </c>
      <c r="L65" s="131" t="str">
        <f>'P07'!F75</f>
        <v>na</v>
      </c>
      <c r="M65" s="131" t="str">
        <f>'P08'!F75</f>
        <v>na</v>
      </c>
      <c r="N65" s="131" t="str">
        <f>'P09'!F75</f>
        <v>na</v>
      </c>
      <c r="O65" s="131" t="str">
        <f>'P10'!F75</f>
        <v>na</v>
      </c>
      <c r="P65" s="131" t="str">
        <f>'P11'!F75</f>
        <v>na</v>
      </c>
      <c r="Q65" s="131" t="str">
        <f>'P12'!F75</f>
        <v>na</v>
      </c>
      <c r="R65" s="131" t="str">
        <f>'P13'!F75</f>
        <v>na</v>
      </c>
      <c r="S65" s="131" t="str">
        <f>'P14'!F75</f>
        <v>na</v>
      </c>
      <c r="T65" s="131" t="str">
        <f>'P15'!F75</f>
        <v>nt</v>
      </c>
      <c r="U65" s="131" t="str">
        <f>'P16'!F75</f>
        <v>nt</v>
      </c>
      <c r="V65" s="131" t="str">
        <f>'P17'!F75</f>
        <v>nt</v>
      </c>
      <c r="W65" s="131" t="str">
        <f>'P18'!F75</f>
        <v>nt</v>
      </c>
      <c r="X65" s="131" t="str">
        <f>'P19'!F75</f>
        <v>nt</v>
      </c>
      <c r="Y65" s="131" t="str">
        <f>'P20'!F75</f>
        <v>nt</v>
      </c>
      <c r="Z65" s="131" t="str">
        <f>'P21'!F75</f>
        <v>nt</v>
      </c>
      <c r="AA65" s="131" t="str">
        <f>'P22'!F75</f>
        <v>nt</v>
      </c>
      <c r="AB65" s="131" t="str">
        <f>'P23'!F75</f>
        <v>nt</v>
      </c>
      <c r="AC65" s="131" t="str">
        <f>'P24'!F75</f>
        <v>nt</v>
      </c>
      <c r="AD65" s="131" t="str">
        <f>'P25'!F75</f>
        <v>nt</v>
      </c>
      <c r="AE65" s="220" t="str">
        <f>'P26'!F75</f>
        <v>nt</v>
      </c>
      <c r="AF65" s="25">
        <f t="shared" si="0"/>
        <v>1</v>
      </c>
      <c r="AG65" s="25">
        <f t="shared" si="1"/>
        <v>0</v>
      </c>
      <c r="AH65" s="25">
        <f t="shared" si="2"/>
        <v>13</v>
      </c>
      <c r="AI65" s="25">
        <f t="shared" si="3"/>
        <v>12</v>
      </c>
      <c r="AJ65" s="35" t="str">
        <f t="shared" si="4"/>
        <v>C</v>
      </c>
      <c r="AK65" s="24"/>
      <c r="AL65" s="24"/>
      <c r="AM65" s="24"/>
      <c r="AN65" s="24"/>
      <c r="AO65" s="24"/>
      <c r="AP65" s="24"/>
      <c r="AQ65" s="24"/>
      <c r="AR65" s="24"/>
      <c r="AS65" s="221" t="str">
        <f>Résultats!B76</f>
        <v>10.8</v>
      </c>
      <c r="AT65" s="222" t="str">
        <f>Résultats!C76</f>
        <v>A</v>
      </c>
      <c r="AU65" s="25">
        <f>'P01'!$G75</f>
        <v>0</v>
      </c>
      <c r="AV65" s="25">
        <f>'P02'!$G75</f>
        <v>0</v>
      </c>
      <c r="AW65" s="25">
        <f>'P03'!$G75</f>
        <v>0</v>
      </c>
      <c r="AX65" s="25">
        <f>'P04'!$G75</f>
        <v>0</v>
      </c>
      <c r="AY65" s="25">
        <f>'P05'!$G75</f>
        <v>0</v>
      </c>
      <c r="AZ65" s="25">
        <f>'P06'!$G75</f>
        <v>0</v>
      </c>
      <c r="BA65" s="25">
        <f>'P07'!$G75</f>
        <v>0</v>
      </c>
      <c r="BB65" s="25">
        <f>'P08'!$G75</f>
        <v>0</v>
      </c>
      <c r="BC65" s="25">
        <f>'P09'!$G75</f>
        <v>0</v>
      </c>
      <c r="BD65" s="25">
        <f>'P10'!$G75</f>
        <v>0</v>
      </c>
      <c r="BE65" s="25">
        <f>'P11'!$G75</f>
        <v>0</v>
      </c>
      <c r="BF65" s="25">
        <f>'P12'!$G75</f>
        <v>0</v>
      </c>
      <c r="BG65" s="25">
        <f>'P13'!$G75</f>
        <v>0</v>
      </c>
      <c r="BH65" s="25">
        <f>'P14'!$G75</f>
        <v>0</v>
      </c>
      <c r="BI65" s="25">
        <f>'P15'!$G75</f>
        <v>0</v>
      </c>
      <c r="BJ65" s="25">
        <f>'P16'!$G75</f>
        <v>0</v>
      </c>
      <c r="BK65" s="25">
        <f>'P17'!$G75</f>
        <v>0</v>
      </c>
      <c r="BL65" s="25">
        <f>'P18'!$G75</f>
        <v>0</v>
      </c>
      <c r="BM65" s="25">
        <f>'P19'!$G75</f>
        <v>0</v>
      </c>
      <c r="BN65" s="25">
        <f>'P20'!$G75</f>
        <v>0</v>
      </c>
      <c r="BO65" s="25"/>
      <c r="BP65" s="25">
        <f>'P22'!$G75</f>
        <v>0</v>
      </c>
      <c r="BQ65" s="25">
        <f>'P23'!$G75</f>
        <v>0</v>
      </c>
      <c r="BR65" s="25">
        <f>'P24'!$G75</f>
        <v>0</v>
      </c>
      <c r="BS65" s="25">
        <f>'P25'!$G75</f>
        <v>0</v>
      </c>
      <c r="BT65" s="223">
        <f>'P26'!$G75</f>
        <v>0</v>
      </c>
      <c r="BU65" s="25">
        <f t="shared" si="5"/>
        <v>0</v>
      </c>
      <c r="BV65" s="224" t="str">
        <f t="shared" si="6"/>
        <v>-</v>
      </c>
    </row>
    <row r="66" spans="1:74" ht="15.75" customHeight="1" x14ac:dyDescent="0.3">
      <c r="A66" s="225" t="s">
        <v>467</v>
      </c>
      <c r="B66" s="218" t="str">
        <f>Résultats!B77</f>
        <v>10.9</v>
      </c>
      <c r="C66" s="219" t="str">
        <f>Résultats!C77</f>
        <v>A</v>
      </c>
      <c r="D66" s="25">
        <f>Résultats!E77</f>
        <v>0</v>
      </c>
      <c r="E66" s="24"/>
      <c r="F66" s="57" t="str">
        <f>'P01'!F76</f>
        <v>na</v>
      </c>
      <c r="G66" s="131" t="str">
        <f>'P02'!F76</f>
        <v>na</v>
      </c>
      <c r="H66" s="131" t="str">
        <f>'P03'!F76</f>
        <v>na</v>
      </c>
      <c r="I66" s="131" t="str">
        <f>'P04'!F76</f>
        <v>na</v>
      </c>
      <c r="J66" s="131" t="str">
        <f>'P05'!F76</f>
        <v>na</v>
      </c>
      <c r="K66" s="131" t="str">
        <f>'P06'!F76</f>
        <v>na</v>
      </c>
      <c r="L66" s="131" t="str">
        <f>'P07'!F76</f>
        <v>na</v>
      </c>
      <c r="M66" s="131" t="str">
        <f>'P08'!F76</f>
        <v>na</v>
      </c>
      <c r="N66" s="131" t="str">
        <f>'P09'!F76</f>
        <v>na</v>
      </c>
      <c r="O66" s="131" t="str">
        <f>'P10'!F76</f>
        <v>na</v>
      </c>
      <c r="P66" s="131" t="str">
        <f>'P11'!F76</f>
        <v>na</v>
      </c>
      <c r="Q66" s="131" t="str">
        <f>'P12'!F76</f>
        <v>na</v>
      </c>
      <c r="R66" s="131" t="str">
        <f>'P13'!F76</f>
        <v>na</v>
      </c>
      <c r="S66" s="131" t="str">
        <f>'P14'!F76</f>
        <v>na</v>
      </c>
      <c r="T66" s="131" t="str">
        <f>'P15'!F76</f>
        <v>nt</v>
      </c>
      <c r="U66" s="131" t="str">
        <f>'P16'!F76</f>
        <v>nt</v>
      </c>
      <c r="V66" s="131" t="str">
        <f>'P17'!F76</f>
        <v>nt</v>
      </c>
      <c r="W66" s="131" t="str">
        <f>'P18'!F76</f>
        <v>nt</v>
      </c>
      <c r="X66" s="131" t="str">
        <f>'P19'!F76</f>
        <v>nt</v>
      </c>
      <c r="Y66" s="131" t="str">
        <f>'P20'!F76</f>
        <v>nt</v>
      </c>
      <c r="Z66" s="131" t="str">
        <f>'P21'!F76</f>
        <v>nt</v>
      </c>
      <c r="AA66" s="131" t="str">
        <f>'P22'!F76</f>
        <v>nt</v>
      </c>
      <c r="AB66" s="131" t="str">
        <f>'P23'!F76</f>
        <v>nt</v>
      </c>
      <c r="AC66" s="131" t="str">
        <f>'P24'!F76</f>
        <v>nt</v>
      </c>
      <c r="AD66" s="131" t="str">
        <f>'P25'!F76</f>
        <v>nt</v>
      </c>
      <c r="AE66" s="220" t="str">
        <f>'P26'!F76</f>
        <v>nt</v>
      </c>
      <c r="AF66" s="25">
        <f t="shared" ref="AF66:AF107" si="15">COUNTIF($F66:$AE66,"c")</f>
        <v>0</v>
      </c>
      <c r="AG66" s="25">
        <f t="shared" ref="AG66:AG107" si="16">COUNTIF($F66:$AE66,"nc")</f>
        <v>0</v>
      </c>
      <c r="AH66" s="25">
        <f t="shared" ref="AH66:AH107" si="17">COUNTIF($F66:$AE66,"na")</f>
        <v>14</v>
      </c>
      <c r="AI66" s="25">
        <f t="shared" ref="AI66:AI107" si="18">COUNTIF($F66:$AE66,"nt")</f>
        <v>12</v>
      </c>
      <c r="AJ66" s="35" t="str">
        <f t="shared" ref="AJ66:AJ107" si="19">IF(AG66&gt;0,"NC",IF(AF66&gt;0,"C",IF(AH66&gt;0,"NA",IF(AI66&gt;0,"NT"))))</f>
        <v>NA</v>
      </c>
      <c r="AK66" s="24"/>
      <c r="AL66" s="24"/>
      <c r="AM66" s="24"/>
      <c r="AN66" s="24"/>
      <c r="AO66" s="24"/>
      <c r="AP66" s="24"/>
      <c r="AQ66" s="24"/>
      <c r="AR66" s="24"/>
      <c r="AS66" s="221" t="str">
        <f>Résultats!B77</f>
        <v>10.9</v>
      </c>
      <c r="AT66" s="222" t="str">
        <f>Résultats!C77</f>
        <v>A</v>
      </c>
      <c r="AU66" s="25">
        <f>'P01'!$G76</f>
        <v>0</v>
      </c>
      <c r="AV66" s="25">
        <f>'P02'!$G76</f>
        <v>0</v>
      </c>
      <c r="AW66" s="25">
        <f>'P03'!$G76</f>
        <v>0</v>
      </c>
      <c r="AX66" s="25">
        <f>'P04'!$G76</f>
        <v>0</v>
      </c>
      <c r="AY66" s="25">
        <f>'P05'!$G76</f>
        <v>0</v>
      </c>
      <c r="AZ66" s="25">
        <f>'P06'!$G76</f>
        <v>0</v>
      </c>
      <c r="BA66" s="25">
        <f>'P07'!$G76</f>
        <v>0</v>
      </c>
      <c r="BB66" s="25">
        <f>'P08'!$G76</f>
        <v>0</v>
      </c>
      <c r="BC66" s="25">
        <f>'P09'!$G76</f>
        <v>0</v>
      </c>
      <c r="BD66" s="25">
        <f>'P10'!$G76</f>
        <v>0</v>
      </c>
      <c r="BE66" s="25">
        <f>'P11'!$G76</f>
        <v>0</v>
      </c>
      <c r="BF66" s="25">
        <f>'P12'!$G76</f>
        <v>0</v>
      </c>
      <c r="BG66" s="25">
        <f>'P13'!$G76</f>
        <v>0</v>
      </c>
      <c r="BH66" s="25">
        <f>'P14'!$G76</f>
        <v>0</v>
      </c>
      <c r="BI66" s="25">
        <f>'P15'!$G76</f>
        <v>0</v>
      </c>
      <c r="BJ66" s="25">
        <f>'P16'!$G76</f>
        <v>0</v>
      </c>
      <c r="BK66" s="25">
        <f>'P17'!$G76</f>
        <v>0</v>
      </c>
      <c r="BL66" s="25">
        <f>'P18'!$G76</f>
        <v>0</v>
      </c>
      <c r="BM66" s="25">
        <f>'P19'!$G76</f>
        <v>0</v>
      </c>
      <c r="BN66" s="25">
        <f>'P20'!$G76</f>
        <v>0</v>
      </c>
      <c r="BO66" s="25"/>
      <c r="BP66" s="25">
        <f>'P22'!$G76</f>
        <v>0</v>
      </c>
      <c r="BQ66" s="25">
        <f>'P23'!$G76</f>
        <v>0</v>
      </c>
      <c r="BR66" s="25">
        <f>'P24'!$G76</f>
        <v>0</v>
      </c>
      <c r="BS66" s="25">
        <f>'P25'!$G76</f>
        <v>0</v>
      </c>
      <c r="BT66" s="223">
        <f>'P26'!$G76</f>
        <v>0</v>
      </c>
      <c r="BU66" s="25">
        <f t="shared" ref="BU66:BU107" si="20">COUNTIF(AU66:BS66,"D")</f>
        <v>0</v>
      </c>
      <c r="BV66" s="224" t="str">
        <f t="shared" ref="BV66:BV107" si="21">IF(BU66&gt;0,"D","-")</f>
        <v>-</v>
      </c>
    </row>
    <row r="67" spans="1:74" ht="15.75" customHeight="1" x14ac:dyDescent="0.3">
      <c r="A67" s="225" t="s">
        <v>467</v>
      </c>
      <c r="B67" s="218" t="str">
        <f>Résultats!B78</f>
        <v>10.10</v>
      </c>
      <c r="C67" s="219" t="str">
        <f>Résultats!C78</f>
        <v>A</v>
      </c>
      <c r="D67" s="25">
        <f>Résultats!E78</f>
        <v>0</v>
      </c>
      <c r="E67" s="24"/>
      <c r="F67" s="57" t="str">
        <f>'P01'!F77</f>
        <v>na</v>
      </c>
      <c r="G67" s="131" t="str">
        <f>'P02'!F77</f>
        <v>na</v>
      </c>
      <c r="H67" s="131" t="str">
        <f>'P03'!F77</f>
        <v>na</v>
      </c>
      <c r="I67" s="131" t="str">
        <f>'P04'!F77</f>
        <v>na</v>
      </c>
      <c r="J67" s="131" t="str">
        <f>'P05'!F77</f>
        <v>na</v>
      </c>
      <c r="K67" s="131" t="str">
        <f>'P06'!F77</f>
        <v>na</v>
      </c>
      <c r="L67" s="131" t="str">
        <f>'P07'!F77</f>
        <v>na</v>
      </c>
      <c r="M67" s="131" t="str">
        <f>'P08'!F77</f>
        <v>na</v>
      </c>
      <c r="N67" s="131" t="str">
        <f>'P09'!F77</f>
        <v>na</v>
      </c>
      <c r="O67" s="131" t="str">
        <f>'P10'!F77</f>
        <v>na</v>
      </c>
      <c r="P67" s="131" t="str">
        <f>'P11'!F77</f>
        <v>na</v>
      </c>
      <c r="Q67" s="131" t="str">
        <f>'P12'!F77</f>
        <v>na</v>
      </c>
      <c r="R67" s="131" t="str">
        <f>'P13'!F77</f>
        <v>na</v>
      </c>
      <c r="S67" s="131" t="str">
        <f>'P14'!F77</f>
        <v>na</v>
      </c>
      <c r="T67" s="131" t="str">
        <f>'P15'!F77</f>
        <v>nt</v>
      </c>
      <c r="U67" s="131" t="str">
        <f>'P16'!F77</f>
        <v>nt</v>
      </c>
      <c r="V67" s="131" t="str">
        <f>'P17'!F77</f>
        <v>nt</v>
      </c>
      <c r="W67" s="131" t="str">
        <f>'P18'!F77</f>
        <v>nt</v>
      </c>
      <c r="X67" s="131" t="str">
        <f>'P19'!F77</f>
        <v>nt</v>
      </c>
      <c r="Y67" s="131" t="str">
        <f>'P20'!F77</f>
        <v>nt</v>
      </c>
      <c r="Z67" s="131" t="str">
        <f>'P21'!F77</f>
        <v>nt</v>
      </c>
      <c r="AA67" s="131" t="str">
        <f>'P22'!F77</f>
        <v>nt</v>
      </c>
      <c r="AB67" s="131" t="str">
        <f>'P23'!F77</f>
        <v>nt</v>
      </c>
      <c r="AC67" s="131" t="str">
        <f>'P24'!F77</f>
        <v>nt</v>
      </c>
      <c r="AD67" s="131" t="str">
        <f>'P25'!F77</f>
        <v>nt</v>
      </c>
      <c r="AE67" s="220" t="str">
        <f>'P26'!F77</f>
        <v>nt</v>
      </c>
      <c r="AF67" s="25">
        <f t="shared" si="15"/>
        <v>0</v>
      </c>
      <c r="AG67" s="25">
        <f t="shared" si="16"/>
        <v>0</v>
      </c>
      <c r="AH67" s="25">
        <f t="shared" si="17"/>
        <v>14</v>
      </c>
      <c r="AI67" s="25">
        <f t="shared" si="18"/>
        <v>12</v>
      </c>
      <c r="AJ67" s="35" t="str">
        <f t="shared" si="19"/>
        <v>NA</v>
      </c>
      <c r="AK67" s="24"/>
      <c r="AL67" s="24"/>
      <c r="AM67" s="24"/>
      <c r="AN67" s="24"/>
      <c r="AO67" s="24"/>
      <c r="AP67" s="24"/>
      <c r="AQ67" s="24"/>
      <c r="AR67" s="24"/>
      <c r="AS67" s="221" t="str">
        <f>Résultats!B78</f>
        <v>10.10</v>
      </c>
      <c r="AT67" s="222" t="str">
        <f>Résultats!C78</f>
        <v>A</v>
      </c>
      <c r="AU67" s="25">
        <f>'P01'!$G77</f>
        <v>0</v>
      </c>
      <c r="AV67" s="25">
        <f>'P02'!$G77</f>
        <v>0</v>
      </c>
      <c r="AW67" s="25">
        <f>'P03'!$G77</f>
        <v>0</v>
      </c>
      <c r="AX67" s="25">
        <f>'P04'!$G77</f>
        <v>0</v>
      </c>
      <c r="AY67" s="25">
        <f>'P05'!$G77</f>
        <v>0</v>
      </c>
      <c r="AZ67" s="25">
        <f>'P06'!$G77</f>
        <v>0</v>
      </c>
      <c r="BA67" s="25">
        <f>'P07'!$G77</f>
        <v>0</v>
      </c>
      <c r="BB67" s="25">
        <f>'P08'!$G77</f>
        <v>0</v>
      </c>
      <c r="BC67" s="25">
        <f>'P09'!$G77</f>
        <v>0</v>
      </c>
      <c r="BD67" s="25">
        <f>'P10'!$G77</f>
        <v>0</v>
      </c>
      <c r="BE67" s="25">
        <f>'P11'!$G77</f>
        <v>0</v>
      </c>
      <c r="BF67" s="25">
        <f>'P12'!$G77</f>
        <v>0</v>
      </c>
      <c r="BG67" s="25">
        <f>'P13'!$G77</f>
        <v>0</v>
      </c>
      <c r="BH67" s="25">
        <f>'P14'!$G77</f>
        <v>0</v>
      </c>
      <c r="BI67" s="25">
        <f>'P15'!$G77</f>
        <v>0</v>
      </c>
      <c r="BJ67" s="25">
        <f>'P16'!$G77</f>
        <v>0</v>
      </c>
      <c r="BK67" s="25">
        <f>'P17'!$G77</f>
        <v>0</v>
      </c>
      <c r="BL67" s="25">
        <f>'P18'!$G77</f>
        <v>0</v>
      </c>
      <c r="BM67" s="25">
        <f>'P19'!$G77</f>
        <v>0</v>
      </c>
      <c r="BN67" s="25">
        <f>'P20'!$G77</f>
        <v>0</v>
      </c>
      <c r="BO67" s="25"/>
      <c r="BP67" s="25">
        <f>'P22'!$G77</f>
        <v>0</v>
      </c>
      <c r="BQ67" s="25">
        <f>'P23'!$G77</f>
        <v>0</v>
      </c>
      <c r="BR67" s="25">
        <f>'P24'!$G77</f>
        <v>0</v>
      </c>
      <c r="BS67" s="25">
        <f>'P25'!$G77</f>
        <v>0</v>
      </c>
      <c r="BT67" s="223">
        <f>'P26'!$G77</f>
        <v>0</v>
      </c>
      <c r="BU67" s="25">
        <f t="shared" si="20"/>
        <v>0</v>
      </c>
      <c r="BV67" s="224" t="str">
        <f t="shared" si="21"/>
        <v>-</v>
      </c>
    </row>
    <row r="68" spans="1:74" ht="15.75" customHeight="1" x14ac:dyDescent="0.3">
      <c r="A68" s="225" t="s">
        <v>467</v>
      </c>
      <c r="B68" s="218" t="str">
        <f>Résultats!B79</f>
        <v>10.11</v>
      </c>
      <c r="C68" s="219" t="str">
        <f>Résultats!C79</f>
        <v>AA</v>
      </c>
      <c r="D68" s="25">
        <f>Résultats!E79</f>
        <v>0</v>
      </c>
      <c r="E68" s="24"/>
      <c r="F68" s="57" t="str">
        <f>'P01'!F78</f>
        <v>c</v>
      </c>
      <c r="G68" s="131" t="str">
        <f>'P02'!F78</f>
        <v>c</v>
      </c>
      <c r="H68" s="131" t="str">
        <f>'P03'!F78</f>
        <v>c</v>
      </c>
      <c r="I68" s="131" t="str">
        <f>'P04'!F78</f>
        <v>c</v>
      </c>
      <c r="J68" s="131" t="str">
        <f>'P05'!F78</f>
        <v>c</v>
      </c>
      <c r="K68" s="131" t="str">
        <f>'P06'!F78</f>
        <v>c</v>
      </c>
      <c r="L68" s="131" t="str">
        <f>'P07'!F78</f>
        <v>c</v>
      </c>
      <c r="M68" s="131" t="str">
        <f>'P08'!F78</f>
        <v>c</v>
      </c>
      <c r="N68" s="131" t="str">
        <f>'P09'!F78</f>
        <v>c</v>
      </c>
      <c r="O68" s="131" t="str">
        <f>'P10'!F78</f>
        <v>c</v>
      </c>
      <c r="P68" s="131" t="str">
        <f>'P11'!F78</f>
        <v>c</v>
      </c>
      <c r="Q68" s="131" t="str">
        <f>'P12'!F78</f>
        <v>c</v>
      </c>
      <c r="R68" s="131" t="str">
        <f>'P13'!F78</f>
        <v>c</v>
      </c>
      <c r="S68" s="131" t="str">
        <f>'P14'!F78</f>
        <v>c</v>
      </c>
      <c r="T68" s="131" t="str">
        <f>'P15'!F78</f>
        <v>nt</v>
      </c>
      <c r="U68" s="131" t="str">
        <f>'P16'!F78</f>
        <v>nt</v>
      </c>
      <c r="V68" s="131" t="str">
        <f>'P17'!F78</f>
        <v>nt</v>
      </c>
      <c r="W68" s="131" t="str">
        <f>'P18'!F78</f>
        <v>nt</v>
      </c>
      <c r="X68" s="131" t="str">
        <f>'P19'!F78</f>
        <v>nt</v>
      </c>
      <c r="Y68" s="131" t="str">
        <f>'P20'!F78</f>
        <v>nt</v>
      </c>
      <c r="Z68" s="131" t="str">
        <f>'P21'!F78</f>
        <v>nt</v>
      </c>
      <c r="AA68" s="131" t="str">
        <f>'P22'!F78</f>
        <v>nt</v>
      </c>
      <c r="AB68" s="131" t="str">
        <f>'P23'!F78</f>
        <v>nt</v>
      </c>
      <c r="AC68" s="131" t="str">
        <f>'P24'!F78</f>
        <v>nt</v>
      </c>
      <c r="AD68" s="131" t="str">
        <f>'P25'!F78</f>
        <v>nt</v>
      </c>
      <c r="AE68" s="220" t="str">
        <f>'P26'!F78</f>
        <v>nt</v>
      </c>
      <c r="AF68" s="25">
        <f t="shared" si="15"/>
        <v>14</v>
      </c>
      <c r="AG68" s="25">
        <f t="shared" si="16"/>
        <v>0</v>
      </c>
      <c r="AH68" s="25">
        <f t="shared" si="17"/>
        <v>0</v>
      </c>
      <c r="AI68" s="25">
        <f t="shared" si="18"/>
        <v>12</v>
      </c>
      <c r="AJ68" s="35" t="str">
        <f t="shared" si="19"/>
        <v>C</v>
      </c>
      <c r="AK68" s="24"/>
      <c r="AL68" s="24"/>
      <c r="AM68" s="24"/>
      <c r="AN68" s="24"/>
      <c r="AO68" s="24"/>
      <c r="AP68" s="24"/>
      <c r="AQ68" s="24"/>
      <c r="AR68" s="24"/>
      <c r="AS68" s="221" t="str">
        <f>Résultats!B79</f>
        <v>10.11</v>
      </c>
      <c r="AT68" s="222" t="str">
        <f>Résultats!C79</f>
        <v>AA</v>
      </c>
      <c r="AU68" s="25">
        <f>'P01'!$G78</f>
        <v>0</v>
      </c>
      <c r="AV68" s="25">
        <f>'P02'!$G78</f>
        <v>0</v>
      </c>
      <c r="AW68" s="25">
        <f>'P03'!$G78</f>
        <v>0</v>
      </c>
      <c r="AX68" s="25">
        <f>'P04'!$G78</f>
        <v>0</v>
      </c>
      <c r="AY68" s="25">
        <f>'P05'!$G78</f>
        <v>0</v>
      </c>
      <c r="AZ68" s="25">
        <f>'P06'!$G78</f>
        <v>0</v>
      </c>
      <c r="BA68" s="25">
        <f>'P07'!$G78</f>
        <v>0</v>
      </c>
      <c r="BB68" s="25">
        <f>'P08'!$G78</f>
        <v>0</v>
      </c>
      <c r="BC68" s="25">
        <f>'P09'!$G78</f>
        <v>0</v>
      </c>
      <c r="BD68" s="25">
        <f>'P10'!$G78</f>
        <v>0</v>
      </c>
      <c r="BE68" s="25">
        <f>'P11'!$G78</f>
        <v>0</v>
      </c>
      <c r="BF68" s="25">
        <f>'P12'!$G78</f>
        <v>0</v>
      </c>
      <c r="BG68" s="25">
        <f>'P13'!$G78</f>
        <v>0</v>
      </c>
      <c r="BH68" s="25">
        <f>'P14'!$G78</f>
        <v>0</v>
      </c>
      <c r="BI68" s="25">
        <f>'P15'!$G78</f>
        <v>0</v>
      </c>
      <c r="BJ68" s="25">
        <f>'P16'!$G78</f>
        <v>0</v>
      </c>
      <c r="BK68" s="25">
        <f>'P17'!$G78</f>
        <v>0</v>
      </c>
      <c r="BL68" s="25">
        <f>'P18'!$G78</f>
        <v>0</v>
      </c>
      <c r="BM68" s="25">
        <f>'P19'!$G78</f>
        <v>0</v>
      </c>
      <c r="BN68" s="25">
        <f>'P20'!$G78</f>
        <v>0</v>
      </c>
      <c r="BO68" s="25"/>
      <c r="BP68" s="25">
        <f>'P22'!$G78</f>
        <v>0</v>
      </c>
      <c r="BQ68" s="25">
        <f>'P23'!$G78</f>
        <v>0</v>
      </c>
      <c r="BR68" s="25">
        <f>'P24'!$G78</f>
        <v>0</v>
      </c>
      <c r="BS68" s="25">
        <f>'P25'!$G78</f>
        <v>0</v>
      </c>
      <c r="BT68" s="223">
        <f>'P26'!$G78</f>
        <v>0</v>
      </c>
      <c r="BU68" s="25">
        <f t="shared" si="20"/>
        <v>0</v>
      </c>
      <c r="BV68" s="224" t="str">
        <f t="shared" si="21"/>
        <v>-</v>
      </c>
    </row>
    <row r="69" spans="1:74" ht="15.75" customHeight="1" x14ac:dyDescent="0.3">
      <c r="A69" s="225" t="s">
        <v>467</v>
      </c>
      <c r="B69" s="218" t="str">
        <f>Résultats!B80</f>
        <v>10.12</v>
      </c>
      <c r="C69" s="219" t="str">
        <f>Résultats!C80</f>
        <v>AA</v>
      </c>
      <c r="D69" s="25">
        <f>Résultats!E80</f>
        <v>0</v>
      </c>
      <c r="E69" s="24"/>
      <c r="F69" s="57" t="str">
        <f>'P01'!F79</f>
        <v>c</v>
      </c>
      <c r="G69" s="131" t="str">
        <f>'P02'!F79</f>
        <v>c</v>
      </c>
      <c r="H69" s="131" t="str">
        <f>'P03'!F79</f>
        <v>c</v>
      </c>
      <c r="I69" s="131" t="str">
        <f>'P04'!F79</f>
        <v>c</v>
      </c>
      <c r="J69" s="131" t="str">
        <f>'P05'!F79</f>
        <v>c</v>
      </c>
      <c r="K69" s="131" t="str">
        <f>'P06'!F79</f>
        <v>c</v>
      </c>
      <c r="L69" s="131" t="str">
        <f>'P07'!F79</f>
        <v>c</v>
      </c>
      <c r="M69" s="131" t="str">
        <f>'P08'!F79</f>
        <v>c</v>
      </c>
      <c r="N69" s="131" t="str">
        <f>'P09'!F79</f>
        <v>c</v>
      </c>
      <c r="O69" s="131" t="str">
        <f>'P10'!F79</f>
        <v>c</v>
      </c>
      <c r="P69" s="131" t="str">
        <f>'P11'!F79</f>
        <v>c</v>
      </c>
      <c r="Q69" s="131" t="str">
        <f>'P12'!F79</f>
        <v>c</v>
      </c>
      <c r="R69" s="131" t="str">
        <f>'P13'!F79</f>
        <v>c</v>
      </c>
      <c r="S69" s="131" t="str">
        <f>'P14'!F79</f>
        <v>c</v>
      </c>
      <c r="T69" s="131" t="str">
        <f>'P15'!F79</f>
        <v>nt</v>
      </c>
      <c r="U69" s="131" t="str">
        <f>'P16'!F79</f>
        <v>nt</v>
      </c>
      <c r="V69" s="131" t="str">
        <f>'P17'!F79</f>
        <v>nt</v>
      </c>
      <c r="W69" s="131" t="str">
        <f>'P18'!F79</f>
        <v>nt</v>
      </c>
      <c r="X69" s="131" t="str">
        <f>'P19'!F79</f>
        <v>nt</v>
      </c>
      <c r="Y69" s="131" t="str">
        <f>'P20'!F79</f>
        <v>nt</v>
      </c>
      <c r="Z69" s="131" t="str">
        <f>'P21'!F79</f>
        <v>nt</v>
      </c>
      <c r="AA69" s="131" t="str">
        <f>'P22'!F79</f>
        <v>nt</v>
      </c>
      <c r="AB69" s="131" t="str">
        <f>'P23'!F79</f>
        <v>nt</v>
      </c>
      <c r="AC69" s="131" t="str">
        <f>'P24'!F79</f>
        <v>nt</v>
      </c>
      <c r="AD69" s="131" t="str">
        <f>'P25'!F79</f>
        <v>nt</v>
      </c>
      <c r="AE69" s="220" t="str">
        <f>'P26'!F79</f>
        <v>nt</v>
      </c>
      <c r="AF69" s="25">
        <f t="shared" si="15"/>
        <v>14</v>
      </c>
      <c r="AG69" s="25">
        <f t="shared" si="16"/>
        <v>0</v>
      </c>
      <c r="AH69" s="25">
        <f t="shared" si="17"/>
        <v>0</v>
      </c>
      <c r="AI69" s="25">
        <f t="shared" si="18"/>
        <v>12</v>
      </c>
      <c r="AJ69" s="35" t="str">
        <f t="shared" si="19"/>
        <v>C</v>
      </c>
      <c r="AK69" s="24"/>
      <c r="AL69" s="24"/>
      <c r="AM69" s="24"/>
      <c r="AN69" s="24"/>
      <c r="AO69" s="24"/>
      <c r="AP69" s="24"/>
      <c r="AQ69" s="24"/>
      <c r="AR69" s="24"/>
      <c r="AS69" s="221" t="str">
        <f>Résultats!B80</f>
        <v>10.12</v>
      </c>
      <c r="AT69" s="222" t="str">
        <f>Résultats!C80</f>
        <v>AA</v>
      </c>
      <c r="AU69" s="25">
        <f>'P01'!$G79</f>
        <v>0</v>
      </c>
      <c r="AV69" s="25">
        <f>'P02'!$G79</f>
        <v>0</v>
      </c>
      <c r="AW69" s="25">
        <f>'P03'!$G79</f>
        <v>0</v>
      </c>
      <c r="AX69" s="25">
        <f>'P04'!$G79</f>
        <v>0</v>
      </c>
      <c r="AY69" s="25">
        <f>'P05'!$G79</f>
        <v>0</v>
      </c>
      <c r="AZ69" s="25">
        <f>'P06'!$G79</f>
        <v>0</v>
      </c>
      <c r="BA69" s="25">
        <f>'P07'!$G79</f>
        <v>0</v>
      </c>
      <c r="BB69" s="25">
        <f>'P08'!$G79</f>
        <v>0</v>
      </c>
      <c r="BC69" s="25">
        <f>'P09'!$G79</f>
        <v>0</v>
      </c>
      <c r="BD69" s="25">
        <f>'P10'!$G79</f>
        <v>0</v>
      </c>
      <c r="BE69" s="25">
        <f>'P11'!$G79</f>
        <v>0</v>
      </c>
      <c r="BF69" s="25">
        <f>'P12'!$G79</f>
        <v>0</v>
      </c>
      <c r="BG69" s="25">
        <f>'P13'!$G79</f>
        <v>0</v>
      </c>
      <c r="BH69" s="25">
        <f>'P14'!$G79</f>
        <v>0</v>
      </c>
      <c r="BI69" s="25">
        <f>'P15'!$G79</f>
        <v>0</v>
      </c>
      <c r="BJ69" s="25">
        <f>'P16'!$G79</f>
        <v>0</v>
      </c>
      <c r="BK69" s="25">
        <f>'P17'!$G79</f>
        <v>0</v>
      </c>
      <c r="BL69" s="25">
        <f>'P18'!$G79</f>
        <v>0</v>
      </c>
      <c r="BM69" s="25">
        <f>'P19'!$G79</f>
        <v>0</v>
      </c>
      <c r="BN69" s="25">
        <f>'P20'!$G79</f>
        <v>0</v>
      </c>
      <c r="BO69" s="25"/>
      <c r="BP69" s="25">
        <f>'P22'!$G79</f>
        <v>0</v>
      </c>
      <c r="BQ69" s="25">
        <f>'P23'!$G79</f>
        <v>0</v>
      </c>
      <c r="BR69" s="25">
        <f>'P24'!$G79</f>
        <v>0</v>
      </c>
      <c r="BS69" s="25">
        <f>'P25'!$G79</f>
        <v>0</v>
      </c>
      <c r="BT69" s="223">
        <f>'P26'!$G79</f>
        <v>0</v>
      </c>
      <c r="BU69" s="25">
        <f t="shared" si="20"/>
        <v>0</v>
      </c>
      <c r="BV69" s="224" t="str">
        <f t="shared" si="21"/>
        <v>-</v>
      </c>
    </row>
    <row r="70" spans="1:74" ht="15.75" customHeight="1" x14ac:dyDescent="0.3">
      <c r="A70" s="225" t="s">
        <v>467</v>
      </c>
      <c r="B70" s="218" t="str">
        <f>Résultats!B81</f>
        <v>10.13</v>
      </c>
      <c r="C70" s="219" t="str">
        <f>Résultats!C81</f>
        <v>AA</v>
      </c>
      <c r="D70" s="25">
        <f>Résultats!E81</f>
        <v>0</v>
      </c>
      <c r="E70" s="24"/>
      <c r="F70" s="57" t="str">
        <f>'P01'!F80</f>
        <v>na</v>
      </c>
      <c r="G70" s="131" t="str">
        <f>'P02'!F80</f>
        <v>na</v>
      </c>
      <c r="H70" s="131" t="str">
        <f>'P03'!F80</f>
        <v>na</v>
      </c>
      <c r="I70" s="131" t="str">
        <f>'P04'!F80</f>
        <v>na</v>
      </c>
      <c r="J70" s="131" t="str">
        <f>'P05'!F80</f>
        <v>na</v>
      </c>
      <c r="K70" s="131" t="str">
        <f>'P06'!F80</f>
        <v>na</v>
      </c>
      <c r="L70" s="131" t="str">
        <f>'P07'!F80</f>
        <v>na</v>
      </c>
      <c r="M70" s="131" t="str">
        <f>'P08'!F80</f>
        <v>na</v>
      </c>
      <c r="N70" s="131" t="str">
        <f>'P09'!F80</f>
        <v>na</v>
      </c>
      <c r="O70" s="131" t="str">
        <f>'P10'!F80</f>
        <v>na</v>
      </c>
      <c r="P70" s="131" t="str">
        <f>'P11'!F80</f>
        <v>na</v>
      </c>
      <c r="Q70" s="131" t="str">
        <f>'P12'!F80</f>
        <v>na</v>
      </c>
      <c r="R70" s="131" t="str">
        <f>'P13'!F80</f>
        <v>na</v>
      </c>
      <c r="S70" s="131" t="str">
        <f>'P14'!F80</f>
        <v>na</v>
      </c>
      <c r="T70" s="131" t="str">
        <f>'P15'!F80</f>
        <v>nt</v>
      </c>
      <c r="U70" s="131" t="str">
        <f>'P16'!F80</f>
        <v>nt</v>
      </c>
      <c r="V70" s="131" t="str">
        <f>'P17'!F80</f>
        <v>nt</v>
      </c>
      <c r="W70" s="131" t="str">
        <f>'P18'!F80</f>
        <v>nt</v>
      </c>
      <c r="X70" s="131" t="str">
        <f>'P19'!F80</f>
        <v>nt</v>
      </c>
      <c r="Y70" s="131" t="str">
        <f>'P20'!F80</f>
        <v>nt</v>
      </c>
      <c r="Z70" s="131" t="str">
        <f>'P21'!F80</f>
        <v>nt</v>
      </c>
      <c r="AA70" s="131" t="str">
        <f>'P22'!F80</f>
        <v>nt</v>
      </c>
      <c r="AB70" s="131" t="str">
        <f>'P23'!F80</f>
        <v>nt</v>
      </c>
      <c r="AC70" s="131" t="str">
        <f>'P24'!F80</f>
        <v>nt</v>
      </c>
      <c r="AD70" s="131" t="str">
        <f>'P25'!F80</f>
        <v>nt</v>
      </c>
      <c r="AE70" s="220" t="str">
        <f>'P26'!F80</f>
        <v>nt</v>
      </c>
      <c r="AF70" s="25">
        <f t="shared" si="15"/>
        <v>0</v>
      </c>
      <c r="AG70" s="25">
        <f t="shared" si="16"/>
        <v>0</v>
      </c>
      <c r="AH70" s="25">
        <f t="shared" si="17"/>
        <v>14</v>
      </c>
      <c r="AI70" s="25">
        <f t="shared" si="18"/>
        <v>12</v>
      </c>
      <c r="AJ70" s="35" t="str">
        <f t="shared" si="19"/>
        <v>NA</v>
      </c>
      <c r="AK70" s="24"/>
      <c r="AL70" s="24"/>
      <c r="AM70" s="24"/>
      <c r="AN70" s="24"/>
      <c r="AO70" s="24"/>
      <c r="AP70" s="24"/>
      <c r="AQ70" s="24"/>
      <c r="AR70" s="24"/>
      <c r="AS70" s="221" t="str">
        <f>Résultats!B81</f>
        <v>10.13</v>
      </c>
      <c r="AT70" s="222" t="str">
        <f>Résultats!C81</f>
        <v>AA</v>
      </c>
      <c r="AU70" s="25">
        <f>'P01'!$G80</f>
        <v>0</v>
      </c>
      <c r="AV70" s="25">
        <f>'P02'!$G80</f>
        <v>0</v>
      </c>
      <c r="AW70" s="25">
        <f>'P03'!$G80</f>
        <v>0</v>
      </c>
      <c r="AX70" s="25">
        <f>'P04'!$G80</f>
        <v>0</v>
      </c>
      <c r="AY70" s="25">
        <f>'P05'!$G80</f>
        <v>0</v>
      </c>
      <c r="AZ70" s="25">
        <f>'P06'!$G80</f>
        <v>0</v>
      </c>
      <c r="BA70" s="25">
        <f>'P07'!$G80</f>
        <v>0</v>
      </c>
      <c r="BB70" s="25">
        <f>'P08'!$G80</f>
        <v>0</v>
      </c>
      <c r="BC70" s="25">
        <f>'P09'!$G80</f>
        <v>0</v>
      </c>
      <c r="BD70" s="25">
        <f>'P10'!$G80</f>
        <v>0</v>
      </c>
      <c r="BE70" s="25">
        <f>'P11'!$G80</f>
        <v>0</v>
      </c>
      <c r="BF70" s="25">
        <f>'P12'!$G80</f>
        <v>0</v>
      </c>
      <c r="BG70" s="25">
        <f>'P13'!$G80</f>
        <v>0</v>
      </c>
      <c r="BH70" s="25">
        <f>'P14'!$G80</f>
        <v>0</v>
      </c>
      <c r="BI70" s="25">
        <f>'P15'!$G80</f>
        <v>0</v>
      </c>
      <c r="BJ70" s="25">
        <f>'P16'!$G80</f>
        <v>0</v>
      </c>
      <c r="BK70" s="25">
        <f>'P17'!$G80</f>
        <v>0</v>
      </c>
      <c r="BL70" s="25">
        <f>'P18'!$G80</f>
        <v>0</v>
      </c>
      <c r="BM70" s="25">
        <f>'P19'!$G80</f>
        <v>0</v>
      </c>
      <c r="BN70" s="25">
        <f>'P20'!$G80</f>
        <v>0</v>
      </c>
      <c r="BO70" s="25"/>
      <c r="BP70" s="25">
        <f>'P22'!$G80</f>
        <v>0</v>
      </c>
      <c r="BQ70" s="25">
        <f>'P23'!$G80</f>
        <v>0</v>
      </c>
      <c r="BR70" s="25">
        <f>'P24'!$G80</f>
        <v>0</v>
      </c>
      <c r="BS70" s="25">
        <f>'P25'!$G80</f>
        <v>0</v>
      </c>
      <c r="BT70" s="223">
        <f>'P26'!$G80</f>
        <v>0</v>
      </c>
      <c r="BU70" s="25">
        <f t="shared" si="20"/>
        <v>0</v>
      </c>
      <c r="BV70" s="224" t="str">
        <f t="shared" si="21"/>
        <v>-</v>
      </c>
    </row>
    <row r="71" spans="1:74" ht="15.75" customHeight="1" x14ac:dyDescent="0.3">
      <c r="A71" s="241" t="s">
        <v>467</v>
      </c>
      <c r="B71" s="218" t="str">
        <f>Résultats!B82</f>
        <v>10.14</v>
      </c>
      <c r="C71" s="219" t="str">
        <f>Résultats!C82</f>
        <v>A</v>
      </c>
      <c r="D71" s="25">
        <f>Résultats!E82</f>
        <v>0</v>
      </c>
      <c r="E71" s="24"/>
      <c r="F71" s="57" t="str">
        <f>'P01'!F81</f>
        <v>na</v>
      </c>
      <c r="G71" s="131" t="str">
        <f>'P02'!F81</f>
        <v>na</v>
      </c>
      <c r="H71" s="131" t="str">
        <f>'P03'!F81</f>
        <v>na</v>
      </c>
      <c r="I71" s="131" t="str">
        <f>'P04'!F81</f>
        <v>na</v>
      </c>
      <c r="J71" s="131" t="str">
        <f>'P05'!F81</f>
        <v>na</v>
      </c>
      <c r="K71" s="131" t="str">
        <f>'P06'!F81</f>
        <v>na</v>
      </c>
      <c r="L71" s="131" t="str">
        <f>'P07'!F81</f>
        <v>na</v>
      </c>
      <c r="M71" s="131" t="str">
        <f>'P08'!F81</f>
        <v>na</v>
      </c>
      <c r="N71" s="131" t="str">
        <f>'P09'!F81</f>
        <v>na</v>
      </c>
      <c r="O71" s="131" t="str">
        <f>'P10'!F81</f>
        <v>na</v>
      </c>
      <c r="P71" s="131" t="str">
        <f>'P11'!F81</f>
        <v>na</v>
      </c>
      <c r="Q71" s="131" t="str">
        <f>'P12'!F81</f>
        <v>na</v>
      </c>
      <c r="R71" s="131" t="str">
        <f>'P13'!F81</f>
        <v>na</v>
      </c>
      <c r="S71" s="131" t="str">
        <f>'P14'!F81</f>
        <v>na</v>
      </c>
      <c r="T71" s="131" t="str">
        <f>'P15'!F81</f>
        <v>nt</v>
      </c>
      <c r="U71" s="131" t="str">
        <f>'P16'!F81</f>
        <v>nt</v>
      </c>
      <c r="V71" s="131" t="str">
        <f>'P17'!F81</f>
        <v>nt</v>
      </c>
      <c r="W71" s="131" t="str">
        <f>'P18'!F81</f>
        <v>nt</v>
      </c>
      <c r="X71" s="131" t="str">
        <f>'P19'!F81</f>
        <v>nt</v>
      </c>
      <c r="Y71" s="131" t="str">
        <f>'P20'!F81</f>
        <v>nt</v>
      </c>
      <c r="Z71" s="131" t="str">
        <f>'P21'!F81</f>
        <v>nt</v>
      </c>
      <c r="AA71" s="131" t="str">
        <f>'P22'!F81</f>
        <v>nt</v>
      </c>
      <c r="AB71" s="131" t="str">
        <f>'P23'!F81</f>
        <v>nt</v>
      </c>
      <c r="AC71" s="131" t="str">
        <f>'P24'!F81</f>
        <v>nt</v>
      </c>
      <c r="AD71" s="131" t="str">
        <f>'P25'!F81</f>
        <v>nt</v>
      </c>
      <c r="AE71" s="220" t="str">
        <f>'P26'!F81</f>
        <v>nt</v>
      </c>
      <c r="AF71" s="25">
        <f t="shared" si="15"/>
        <v>0</v>
      </c>
      <c r="AG71" s="25">
        <f t="shared" si="16"/>
        <v>0</v>
      </c>
      <c r="AH71" s="25">
        <f t="shared" si="17"/>
        <v>14</v>
      </c>
      <c r="AI71" s="25">
        <f t="shared" si="18"/>
        <v>12</v>
      </c>
      <c r="AJ71" s="35" t="str">
        <f t="shared" si="19"/>
        <v>NA</v>
      </c>
      <c r="AK71" s="24"/>
      <c r="AL71" s="24"/>
      <c r="AM71" s="24"/>
      <c r="AN71" s="24"/>
      <c r="AO71" s="24"/>
      <c r="AP71" s="24"/>
      <c r="AQ71" s="24"/>
      <c r="AR71" s="24"/>
      <c r="AS71" s="221" t="str">
        <f>Résultats!B82</f>
        <v>10.14</v>
      </c>
      <c r="AT71" s="222" t="str">
        <f>Résultats!C82</f>
        <v>A</v>
      </c>
      <c r="AU71" s="25">
        <f>'P01'!$G81</f>
        <v>0</v>
      </c>
      <c r="AV71" s="25">
        <f>'P02'!$G81</f>
        <v>0</v>
      </c>
      <c r="AW71" s="25">
        <f>'P03'!$G81</f>
        <v>0</v>
      </c>
      <c r="AX71" s="25">
        <f>'P04'!$G81</f>
        <v>0</v>
      </c>
      <c r="AY71" s="25">
        <f>'P05'!$G81</f>
        <v>0</v>
      </c>
      <c r="AZ71" s="25">
        <f>'P06'!$G81</f>
        <v>0</v>
      </c>
      <c r="BA71" s="25">
        <f>'P07'!$G81</f>
        <v>0</v>
      </c>
      <c r="BB71" s="25">
        <f>'P08'!$G81</f>
        <v>0</v>
      </c>
      <c r="BC71" s="25">
        <f>'P09'!$G81</f>
        <v>0</v>
      </c>
      <c r="BD71" s="25">
        <f>'P10'!$G81</f>
        <v>0</v>
      </c>
      <c r="BE71" s="25">
        <f>'P11'!$G81</f>
        <v>0</v>
      </c>
      <c r="BF71" s="25">
        <f>'P12'!$G81</f>
        <v>0</v>
      </c>
      <c r="BG71" s="25">
        <f>'P13'!$G81</f>
        <v>0</v>
      </c>
      <c r="BH71" s="25">
        <f>'P14'!$G81</f>
        <v>0</v>
      </c>
      <c r="BI71" s="25">
        <f>'P15'!$G81</f>
        <v>0</v>
      </c>
      <c r="BJ71" s="25">
        <f>'P16'!$G81</f>
        <v>0</v>
      </c>
      <c r="BK71" s="25">
        <f>'P17'!$G81</f>
        <v>0</v>
      </c>
      <c r="BL71" s="25">
        <f>'P18'!$G81</f>
        <v>0</v>
      </c>
      <c r="BM71" s="25">
        <f>'P19'!$G81</f>
        <v>0</v>
      </c>
      <c r="BN71" s="25">
        <f>'P20'!$G81</f>
        <v>0</v>
      </c>
      <c r="BO71" s="25"/>
      <c r="BP71" s="25">
        <f>'P22'!$G81</f>
        <v>0</v>
      </c>
      <c r="BQ71" s="25">
        <f>'P23'!$G81</f>
        <v>0</v>
      </c>
      <c r="BR71" s="25">
        <f>'P24'!$G81</f>
        <v>0</v>
      </c>
      <c r="BS71" s="25">
        <f>'P25'!$G81</f>
        <v>0</v>
      </c>
      <c r="BT71" s="223">
        <f>'P26'!$G81</f>
        <v>0</v>
      </c>
      <c r="BU71" s="25">
        <f t="shared" si="20"/>
        <v>0</v>
      </c>
      <c r="BV71" s="224" t="str">
        <f t="shared" si="21"/>
        <v>-</v>
      </c>
    </row>
    <row r="72" spans="1:74" ht="15.75" customHeight="1" x14ac:dyDescent="0.3">
      <c r="A72" s="225" t="s">
        <v>95</v>
      </c>
      <c r="B72" s="218" t="str">
        <f>Résultats!B83</f>
        <v>11.1</v>
      </c>
      <c r="C72" s="219" t="str">
        <f>Résultats!C83</f>
        <v>A</v>
      </c>
      <c r="D72" s="25" t="str">
        <f>Résultats!E83</f>
        <v>x</v>
      </c>
      <c r="E72" s="24"/>
      <c r="F72" s="57" t="str">
        <f>'P01'!F82</f>
        <v>c</v>
      </c>
      <c r="G72" s="131" t="str">
        <f>'P02'!F82</f>
        <v>c</v>
      </c>
      <c r="H72" s="131" t="str">
        <f>'P03'!F82</f>
        <v>c</v>
      </c>
      <c r="I72" s="131" t="str">
        <f>'P04'!F82</f>
        <v>c</v>
      </c>
      <c r="J72" s="131" t="str">
        <f>'P05'!F82</f>
        <v>c</v>
      </c>
      <c r="K72" s="131" t="str">
        <f>'P06'!F82</f>
        <v>c</v>
      </c>
      <c r="L72" s="131" t="str">
        <f>'P07'!F82</f>
        <v>c</v>
      </c>
      <c r="M72" s="131" t="str">
        <f>'P08'!F82</f>
        <v>c</v>
      </c>
      <c r="N72" s="131" t="str">
        <f>'P09'!F82</f>
        <v>c</v>
      </c>
      <c r="O72" s="131" t="str">
        <f>'P10'!F82</f>
        <v>c</v>
      </c>
      <c r="P72" s="131" t="str">
        <f>'P11'!F82</f>
        <v>c</v>
      </c>
      <c r="Q72" s="131" t="str">
        <f>'P12'!F82</f>
        <v>c</v>
      </c>
      <c r="R72" s="131" t="str">
        <f>'P13'!F82</f>
        <v>na</v>
      </c>
      <c r="S72" s="131" t="str">
        <f>'P14'!F82</f>
        <v>na</v>
      </c>
      <c r="T72" s="131" t="str">
        <f>'P15'!F82</f>
        <v>nt</v>
      </c>
      <c r="U72" s="131" t="str">
        <f>'P16'!F82</f>
        <v>nt</v>
      </c>
      <c r="V72" s="131" t="str">
        <f>'P17'!F82</f>
        <v>nt</v>
      </c>
      <c r="W72" s="131" t="str">
        <f>'P18'!F82</f>
        <v>nt</v>
      </c>
      <c r="X72" s="131" t="str">
        <f>'P19'!F82</f>
        <v>nt</v>
      </c>
      <c r="Y72" s="131" t="str">
        <f>'P20'!F82</f>
        <v>nt</v>
      </c>
      <c r="Z72" s="131" t="str">
        <f>'P21'!F82</f>
        <v>nt</v>
      </c>
      <c r="AA72" s="131" t="str">
        <f>'P22'!F82</f>
        <v>nt</v>
      </c>
      <c r="AB72" s="131" t="str">
        <f>'P23'!F82</f>
        <v>nt</v>
      </c>
      <c r="AC72" s="131" t="str">
        <f>'P24'!F82</f>
        <v>nt</v>
      </c>
      <c r="AD72" s="131" t="str">
        <f>'P25'!F82</f>
        <v>nt</v>
      </c>
      <c r="AE72" s="220" t="str">
        <f>'P26'!F82</f>
        <v>nt</v>
      </c>
      <c r="AF72" s="25">
        <f t="shared" si="15"/>
        <v>12</v>
      </c>
      <c r="AG72" s="25">
        <f t="shared" si="16"/>
        <v>0</v>
      </c>
      <c r="AH72" s="25">
        <f t="shared" si="17"/>
        <v>2</v>
      </c>
      <c r="AI72" s="25">
        <f t="shared" si="18"/>
        <v>12</v>
      </c>
      <c r="AJ72" s="35" t="str">
        <f t="shared" si="19"/>
        <v>C</v>
      </c>
      <c r="AK72" s="24"/>
      <c r="AL72" s="24"/>
      <c r="AM72" s="24"/>
      <c r="AN72" s="24"/>
      <c r="AO72" s="24"/>
      <c r="AP72" s="24"/>
      <c r="AQ72" s="24"/>
      <c r="AR72" s="24"/>
      <c r="AS72" s="221" t="str">
        <f>Résultats!B83</f>
        <v>11.1</v>
      </c>
      <c r="AT72" s="222" t="str">
        <f>Résultats!C83</f>
        <v>A</v>
      </c>
      <c r="AU72" s="25">
        <f>'P01'!$G82</f>
        <v>0</v>
      </c>
      <c r="AV72" s="25">
        <f>'P02'!$G82</f>
        <v>0</v>
      </c>
      <c r="AW72" s="25">
        <f>'P03'!$G82</f>
        <v>0</v>
      </c>
      <c r="AX72" s="25">
        <f>'P04'!$G82</f>
        <v>0</v>
      </c>
      <c r="AY72" s="25">
        <f>'P05'!$G82</f>
        <v>0</v>
      </c>
      <c r="AZ72" s="25">
        <f>'P06'!$G82</f>
        <v>0</v>
      </c>
      <c r="BA72" s="25">
        <f>'P07'!$G82</f>
        <v>0</v>
      </c>
      <c r="BB72" s="25">
        <f>'P08'!$G82</f>
        <v>0</v>
      </c>
      <c r="BC72" s="25">
        <f>'P09'!$G82</f>
        <v>0</v>
      </c>
      <c r="BD72" s="25">
        <f>'P10'!$G82</f>
        <v>0</v>
      </c>
      <c r="BE72" s="25">
        <f>'P11'!$G82</f>
        <v>0</v>
      </c>
      <c r="BF72" s="25">
        <f>'P12'!$G82</f>
        <v>0</v>
      </c>
      <c r="BG72" s="25">
        <f>'P13'!$G82</f>
        <v>0</v>
      </c>
      <c r="BH72" s="25">
        <f>'P14'!$G82</f>
        <v>0</v>
      </c>
      <c r="BI72" s="25">
        <f>'P15'!$G82</f>
        <v>0</v>
      </c>
      <c r="BJ72" s="25">
        <f>'P16'!$G82</f>
        <v>0</v>
      </c>
      <c r="BK72" s="25">
        <f>'P17'!$G82</f>
        <v>0</v>
      </c>
      <c r="BL72" s="25">
        <f>'P18'!$G82</f>
        <v>0</v>
      </c>
      <c r="BM72" s="25">
        <f>'P19'!$G82</f>
        <v>0</v>
      </c>
      <c r="BN72" s="25">
        <f>'P20'!$G82</f>
        <v>0</v>
      </c>
      <c r="BO72" s="25"/>
      <c r="BP72" s="25">
        <f>'P22'!$G82</f>
        <v>0</v>
      </c>
      <c r="BQ72" s="25">
        <f>'P23'!$G82</f>
        <v>0</v>
      </c>
      <c r="BR72" s="25">
        <f>'P24'!$G82</f>
        <v>0</v>
      </c>
      <c r="BS72" s="25">
        <f>'P25'!$G82</f>
        <v>0</v>
      </c>
      <c r="BT72" s="223">
        <f>'P26'!$G82</f>
        <v>0</v>
      </c>
      <c r="BU72" s="25">
        <f t="shared" si="20"/>
        <v>0</v>
      </c>
      <c r="BV72" s="224" t="str">
        <f t="shared" si="21"/>
        <v>-</v>
      </c>
    </row>
    <row r="73" spans="1:74" ht="15.75" customHeight="1" x14ac:dyDescent="0.3">
      <c r="A73" s="225" t="s">
        <v>95</v>
      </c>
      <c r="B73" s="218" t="str">
        <f>Résultats!B84</f>
        <v>11.2</v>
      </c>
      <c r="C73" s="219" t="str">
        <f>Résultats!C84</f>
        <v>A</v>
      </c>
      <c r="D73" s="25" t="str">
        <f>Résultats!E84</f>
        <v>x</v>
      </c>
      <c r="E73" s="24"/>
      <c r="F73" s="57" t="str">
        <f>'P01'!F83</f>
        <v>c</v>
      </c>
      <c r="G73" s="131" t="str">
        <f>'P02'!F83</f>
        <v>c</v>
      </c>
      <c r="H73" s="131" t="str">
        <f>'P03'!F83</f>
        <v>c</v>
      </c>
      <c r="I73" s="131" t="str">
        <f>'P04'!F83</f>
        <v>c</v>
      </c>
      <c r="J73" s="131" t="str">
        <f>'P05'!F83</f>
        <v>c</v>
      </c>
      <c r="K73" s="131" t="str">
        <f>'P06'!F83</f>
        <v>c</v>
      </c>
      <c r="L73" s="131" t="str">
        <f>'P07'!F83</f>
        <v>c</v>
      </c>
      <c r="M73" s="131" t="str">
        <f>'P08'!F83</f>
        <v>c</v>
      </c>
      <c r="N73" s="131" t="str">
        <f>'P09'!F83</f>
        <v>c</v>
      </c>
      <c r="O73" s="131" t="str">
        <f>'P10'!F83</f>
        <v>c</v>
      </c>
      <c r="P73" s="131" t="str">
        <f>'P11'!F83</f>
        <v>c</v>
      </c>
      <c r="Q73" s="131" t="str">
        <f>'P12'!F83</f>
        <v>c</v>
      </c>
      <c r="R73" s="131" t="str">
        <f>'P13'!F83</f>
        <v>na</v>
      </c>
      <c r="S73" s="131" t="str">
        <f>'P14'!F83</f>
        <v>na</v>
      </c>
      <c r="T73" s="131" t="str">
        <f>'P15'!F83</f>
        <v>nt</v>
      </c>
      <c r="U73" s="131" t="str">
        <f>'P16'!F83</f>
        <v>nt</v>
      </c>
      <c r="V73" s="131" t="str">
        <f>'P17'!F83</f>
        <v>nt</v>
      </c>
      <c r="W73" s="131" t="str">
        <f>'P18'!F83</f>
        <v>nt</v>
      </c>
      <c r="X73" s="131" t="str">
        <f>'P19'!F83</f>
        <v>nt</v>
      </c>
      <c r="Y73" s="131" t="str">
        <f>'P20'!F83</f>
        <v>nt</v>
      </c>
      <c r="Z73" s="131" t="str">
        <f>'P21'!F83</f>
        <v>nt</v>
      </c>
      <c r="AA73" s="131" t="str">
        <f>'P22'!F83</f>
        <v>nt</v>
      </c>
      <c r="AB73" s="131" t="str">
        <f>'P23'!F83</f>
        <v>nt</v>
      </c>
      <c r="AC73" s="131" t="str">
        <f>'P24'!F83</f>
        <v>nt</v>
      </c>
      <c r="AD73" s="131" t="str">
        <f>'P25'!F83</f>
        <v>nt</v>
      </c>
      <c r="AE73" s="220" t="str">
        <f>'P26'!F83</f>
        <v>nt</v>
      </c>
      <c r="AF73" s="25">
        <f t="shared" si="15"/>
        <v>12</v>
      </c>
      <c r="AG73" s="25">
        <f t="shared" si="16"/>
        <v>0</v>
      </c>
      <c r="AH73" s="25">
        <f t="shared" si="17"/>
        <v>2</v>
      </c>
      <c r="AI73" s="25">
        <f t="shared" si="18"/>
        <v>12</v>
      </c>
      <c r="AJ73" s="35" t="str">
        <f t="shared" si="19"/>
        <v>C</v>
      </c>
      <c r="AK73" s="24"/>
      <c r="AL73" s="24"/>
      <c r="AM73" s="24"/>
      <c r="AN73" s="24"/>
      <c r="AO73" s="24"/>
      <c r="AP73" s="24"/>
      <c r="AQ73" s="24"/>
      <c r="AR73" s="24"/>
      <c r="AS73" s="221" t="str">
        <f>Résultats!B84</f>
        <v>11.2</v>
      </c>
      <c r="AT73" s="222" t="str">
        <f>Résultats!C84</f>
        <v>A</v>
      </c>
      <c r="AU73" s="25">
        <f>'P01'!$G83</f>
        <v>0</v>
      </c>
      <c r="AV73" s="25">
        <f>'P02'!$G83</f>
        <v>0</v>
      </c>
      <c r="AW73" s="25">
        <f>'P03'!$G83</f>
        <v>0</v>
      </c>
      <c r="AX73" s="25">
        <f>'P04'!$G83</f>
        <v>0</v>
      </c>
      <c r="AY73" s="25">
        <f>'P05'!$G83</f>
        <v>0</v>
      </c>
      <c r="AZ73" s="25">
        <f>'P06'!$G83</f>
        <v>0</v>
      </c>
      <c r="BA73" s="25">
        <f>'P07'!$G83</f>
        <v>0</v>
      </c>
      <c r="BB73" s="25">
        <f>'P08'!$G83</f>
        <v>0</v>
      </c>
      <c r="BC73" s="25">
        <f>'P09'!$G83</f>
        <v>0</v>
      </c>
      <c r="BD73" s="25">
        <f>'P10'!$G83</f>
        <v>0</v>
      </c>
      <c r="BE73" s="25">
        <f>'P11'!$G83</f>
        <v>0</v>
      </c>
      <c r="BF73" s="25">
        <f>'P12'!$G83</f>
        <v>0</v>
      </c>
      <c r="BG73" s="25">
        <f>'P13'!$G83</f>
        <v>0</v>
      </c>
      <c r="BH73" s="25">
        <f>'P14'!$G83</f>
        <v>0</v>
      </c>
      <c r="BI73" s="25">
        <f>'P15'!$G83</f>
        <v>0</v>
      </c>
      <c r="BJ73" s="25">
        <f>'P16'!$G83</f>
        <v>0</v>
      </c>
      <c r="BK73" s="25">
        <f>'P17'!$G83</f>
        <v>0</v>
      </c>
      <c r="BL73" s="25">
        <f>'P18'!$G83</f>
        <v>0</v>
      </c>
      <c r="BM73" s="25">
        <f>'P19'!$G83</f>
        <v>0</v>
      </c>
      <c r="BN73" s="25">
        <f>'P20'!$G83</f>
        <v>0</v>
      </c>
      <c r="BO73" s="25"/>
      <c r="BP73" s="25">
        <f>'P22'!$G83</f>
        <v>0</v>
      </c>
      <c r="BQ73" s="25">
        <f>'P23'!$G83</f>
        <v>0</v>
      </c>
      <c r="BR73" s="25">
        <f>'P24'!$G83</f>
        <v>0</v>
      </c>
      <c r="BS73" s="25">
        <f>'P25'!$G83</f>
        <v>0</v>
      </c>
      <c r="BT73" s="223">
        <f>'P26'!$G83</f>
        <v>0</v>
      </c>
      <c r="BU73" s="25">
        <f t="shared" si="20"/>
        <v>0</v>
      </c>
      <c r="BV73" s="224" t="str">
        <f t="shared" si="21"/>
        <v>-</v>
      </c>
    </row>
    <row r="74" spans="1:74" ht="15.75" customHeight="1" x14ac:dyDescent="0.3">
      <c r="A74" s="225" t="s">
        <v>95</v>
      </c>
      <c r="B74" s="218" t="str">
        <f>Résultats!B85</f>
        <v>11.3</v>
      </c>
      <c r="C74" s="219" t="str">
        <f>Résultats!C85</f>
        <v>AA</v>
      </c>
      <c r="D74" s="25">
        <f>Résultats!E85</f>
        <v>0</v>
      </c>
      <c r="E74" s="24"/>
      <c r="F74" s="57" t="str">
        <f>'P01'!F84</f>
        <v>na</v>
      </c>
      <c r="G74" s="131" t="str">
        <f>'P02'!F84</f>
        <v>na</v>
      </c>
      <c r="H74" s="131" t="str">
        <f>'P03'!F84</f>
        <v>na</v>
      </c>
      <c r="I74" s="131" t="str">
        <f>'P04'!F84</f>
        <v>na</v>
      </c>
      <c r="J74" s="131" t="str">
        <f>'P05'!F84</f>
        <v>na</v>
      </c>
      <c r="K74" s="131" t="str">
        <f>'P06'!F84</f>
        <v>na</v>
      </c>
      <c r="L74" s="131" t="str">
        <f>'P07'!F84</f>
        <v>na</v>
      </c>
      <c r="M74" s="131" t="str">
        <f>'P08'!F84</f>
        <v>na</v>
      </c>
      <c r="N74" s="131" t="str">
        <f>'P09'!F84</f>
        <v>na</v>
      </c>
      <c r="O74" s="131" t="str">
        <f>'P10'!F84</f>
        <v>na</v>
      </c>
      <c r="P74" s="131" t="str">
        <f>'P11'!F84</f>
        <v>na</v>
      </c>
      <c r="Q74" s="131" t="str">
        <f>'P12'!F84</f>
        <v>na</v>
      </c>
      <c r="R74" s="131" t="str">
        <f>'P13'!F84</f>
        <v>na</v>
      </c>
      <c r="S74" s="131" t="str">
        <f>'P14'!F84</f>
        <v>na</v>
      </c>
      <c r="T74" s="131" t="str">
        <f>'P15'!F84</f>
        <v>nt</v>
      </c>
      <c r="U74" s="131" t="str">
        <f>'P16'!F84</f>
        <v>nt</v>
      </c>
      <c r="V74" s="131" t="str">
        <f>'P17'!F84</f>
        <v>nt</v>
      </c>
      <c r="W74" s="131" t="str">
        <f>'P18'!F84</f>
        <v>nt</v>
      </c>
      <c r="X74" s="131" t="str">
        <f>'P19'!F84</f>
        <v>nt</v>
      </c>
      <c r="Y74" s="131" t="str">
        <f>'P20'!F84</f>
        <v>nt</v>
      </c>
      <c r="Z74" s="131" t="str">
        <f>'P21'!F84</f>
        <v>nt</v>
      </c>
      <c r="AA74" s="131" t="str">
        <f>'P22'!F84</f>
        <v>nt</v>
      </c>
      <c r="AB74" s="131" t="str">
        <f>'P23'!F84</f>
        <v>nt</v>
      </c>
      <c r="AC74" s="131" t="str">
        <f>'P24'!F84</f>
        <v>nt</v>
      </c>
      <c r="AD74" s="131" t="str">
        <f>'P25'!F84</f>
        <v>nt</v>
      </c>
      <c r="AE74" s="220" t="str">
        <f>'P26'!F84</f>
        <v>nt</v>
      </c>
      <c r="AF74" s="25">
        <f t="shared" si="15"/>
        <v>0</v>
      </c>
      <c r="AG74" s="25">
        <f t="shared" si="16"/>
        <v>0</v>
      </c>
      <c r="AH74" s="25">
        <f t="shared" si="17"/>
        <v>14</v>
      </c>
      <c r="AI74" s="25">
        <f t="shared" si="18"/>
        <v>12</v>
      </c>
      <c r="AJ74" s="35" t="str">
        <f t="shared" si="19"/>
        <v>NA</v>
      </c>
      <c r="AK74" s="24"/>
      <c r="AL74" s="24"/>
      <c r="AM74" s="24"/>
      <c r="AN74" s="24"/>
      <c r="AO74" s="24"/>
      <c r="AP74" s="24"/>
      <c r="AQ74" s="24"/>
      <c r="AR74" s="24"/>
      <c r="AS74" s="221" t="str">
        <f>Résultats!B85</f>
        <v>11.3</v>
      </c>
      <c r="AT74" s="222" t="str">
        <f>Résultats!C85</f>
        <v>AA</v>
      </c>
      <c r="AU74" s="25">
        <f>'P01'!$G84</f>
        <v>0</v>
      </c>
      <c r="AV74" s="25">
        <f>'P02'!$G84</f>
        <v>0</v>
      </c>
      <c r="AW74" s="25">
        <f>'P03'!$G84</f>
        <v>0</v>
      </c>
      <c r="AX74" s="25">
        <f>'P04'!$G84</f>
        <v>0</v>
      </c>
      <c r="AY74" s="25">
        <f>'P05'!$G84</f>
        <v>0</v>
      </c>
      <c r="AZ74" s="25">
        <f>'P06'!$G84</f>
        <v>0</v>
      </c>
      <c r="BA74" s="25">
        <f>'P07'!$G84</f>
        <v>0</v>
      </c>
      <c r="BB74" s="25">
        <f>'P08'!$G84</f>
        <v>0</v>
      </c>
      <c r="BC74" s="25">
        <f>'P09'!$G84</f>
        <v>0</v>
      </c>
      <c r="BD74" s="25">
        <f>'P10'!$G84</f>
        <v>0</v>
      </c>
      <c r="BE74" s="25">
        <f>'P11'!$G84</f>
        <v>0</v>
      </c>
      <c r="BF74" s="25">
        <f>'P12'!$G84</f>
        <v>0</v>
      </c>
      <c r="BG74" s="25">
        <f>'P13'!$G84</f>
        <v>0</v>
      </c>
      <c r="BH74" s="25">
        <f>'P14'!$G84</f>
        <v>0</v>
      </c>
      <c r="BI74" s="25">
        <f>'P15'!$G84</f>
        <v>0</v>
      </c>
      <c r="BJ74" s="25">
        <f>'P16'!$G84</f>
        <v>0</v>
      </c>
      <c r="BK74" s="25">
        <f>'P17'!$G84</f>
        <v>0</v>
      </c>
      <c r="BL74" s="25">
        <f>'P18'!$G84</f>
        <v>0</v>
      </c>
      <c r="BM74" s="25">
        <f>'P19'!$G84</f>
        <v>0</v>
      </c>
      <c r="BN74" s="25">
        <f>'P20'!$G84</f>
        <v>0</v>
      </c>
      <c r="BO74" s="25"/>
      <c r="BP74" s="25">
        <f>'P22'!$G84</f>
        <v>0</v>
      </c>
      <c r="BQ74" s="25">
        <f>'P23'!$G84</f>
        <v>0</v>
      </c>
      <c r="BR74" s="25">
        <f>'P24'!$G84</f>
        <v>0</v>
      </c>
      <c r="BS74" s="25">
        <f>'P25'!$G84</f>
        <v>0</v>
      </c>
      <c r="BT74" s="223">
        <f>'P26'!$G84</f>
        <v>0</v>
      </c>
      <c r="BU74" s="25">
        <f t="shared" si="20"/>
        <v>0</v>
      </c>
      <c r="BV74" s="224" t="str">
        <f t="shared" si="21"/>
        <v>-</v>
      </c>
    </row>
    <row r="75" spans="1:74" ht="15.75" customHeight="1" x14ac:dyDescent="0.3">
      <c r="A75" s="225" t="s">
        <v>95</v>
      </c>
      <c r="B75" s="218" t="str">
        <f>Résultats!B86</f>
        <v>11.4</v>
      </c>
      <c r="C75" s="219" t="str">
        <f>Résultats!C86</f>
        <v>A</v>
      </c>
      <c r="D75" s="25">
        <f>Résultats!E86</f>
        <v>0</v>
      </c>
      <c r="E75" s="24"/>
      <c r="F75" s="57" t="str">
        <f>'P01'!F85</f>
        <v>c</v>
      </c>
      <c r="G75" s="131" t="str">
        <f>'P02'!F85</f>
        <v>c</v>
      </c>
      <c r="H75" s="131" t="str">
        <f>'P03'!F85</f>
        <v>c</v>
      </c>
      <c r="I75" s="131" t="str">
        <f>'P04'!F85</f>
        <v>c</v>
      </c>
      <c r="J75" s="131" t="str">
        <f>'P05'!F85</f>
        <v>c</v>
      </c>
      <c r="K75" s="131" t="str">
        <f>'P06'!F85</f>
        <v>c</v>
      </c>
      <c r="L75" s="131" t="str">
        <f>'P07'!F85</f>
        <v>c</v>
      </c>
      <c r="M75" s="131" t="str">
        <f>'P08'!F85</f>
        <v>c</v>
      </c>
      <c r="N75" s="131" t="str">
        <f>'P09'!F85</f>
        <v>c</v>
      </c>
      <c r="O75" s="131" t="str">
        <f>'P10'!F85</f>
        <v>c</v>
      </c>
      <c r="P75" s="131" t="str">
        <f>'P11'!F85</f>
        <v>c</v>
      </c>
      <c r="Q75" s="131" t="str">
        <f>'P12'!F85</f>
        <v>c</v>
      </c>
      <c r="R75" s="131" t="str">
        <f>'P13'!F85</f>
        <v>na</v>
      </c>
      <c r="S75" s="131" t="str">
        <f>'P14'!F85</f>
        <v>na</v>
      </c>
      <c r="T75" s="131" t="str">
        <f>'P15'!F85</f>
        <v>nt</v>
      </c>
      <c r="U75" s="131" t="str">
        <f>'P16'!F85</f>
        <v>nt</v>
      </c>
      <c r="V75" s="131" t="str">
        <f>'P17'!F85</f>
        <v>nt</v>
      </c>
      <c r="W75" s="131" t="str">
        <f>'P18'!F85</f>
        <v>nt</v>
      </c>
      <c r="X75" s="131" t="str">
        <f>'P19'!F85</f>
        <v>nt</v>
      </c>
      <c r="Y75" s="131" t="str">
        <f>'P20'!F85</f>
        <v>nt</v>
      </c>
      <c r="Z75" s="131" t="str">
        <f>'P21'!F85</f>
        <v>nt</v>
      </c>
      <c r="AA75" s="131" t="str">
        <f>'P22'!F85</f>
        <v>nt</v>
      </c>
      <c r="AB75" s="131" t="str">
        <f>'P23'!F85</f>
        <v>nt</v>
      </c>
      <c r="AC75" s="131" t="str">
        <f>'P24'!F85</f>
        <v>nt</v>
      </c>
      <c r="AD75" s="131" t="str">
        <f>'P25'!F85</f>
        <v>nt</v>
      </c>
      <c r="AE75" s="220" t="str">
        <f>'P26'!F85</f>
        <v>nt</v>
      </c>
      <c r="AF75" s="25">
        <f t="shared" si="15"/>
        <v>12</v>
      </c>
      <c r="AG75" s="25">
        <f t="shared" si="16"/>
        <v>0</v>
      </c>
      <c r="AH75" s="25">
        <f t="shared" si="17"/>
        <v>2</v>
      </c>
      <c r="AI75" s="25">
        <f t="shared" si="18"/>
        <v>12</v>
      </c>
      <c r="AJ75" s="35" t="str">
        <f t="shared" si="19"/>
        <v>C</v>
      </c>
      <c r="AK75" s="24"/>
      <c r="AL75" s="24"/>
      <c r="AM75" s="24"/>
      <c r="AN75" s="24"/>
      <c r="AO75" s="24"/>
      <c r="AP75" s="24"/>
      <c r="AQ75" s="24"/>
      <c r="AR75" s="24"/>
      <c r="AS75" s="221" t="str">
        <f>Résultats!B86</f>
        <v>11.4</v>
      </c>
      <c r="AT75" s="222" t="str">
        <f>Résultats!C86</f>
        <v>A</v>
      </c>
      <c r="AU75" s="25">
        <f>'P01'!$G85</f>
        <v>0</v>
      </c>
      <c r="AV75" s="25">
        <f>'P02'!$G85</f>
        <v>0</v>
      </c>
      <c r="AW75" s="25">
        <f>'P03'!$G85</f>
        <v>0</v>
      </c>
      <c r="AX75" s="25">
        <f>'P04'!$G85</f>
        <v>0</v>
      </c>
      <c r="AY75" s="25">
        <f>'P05'!$G85</f>
        <v>0</v>
      </c>
      <c r="AZ75" s="25">
        <f>'P06'!$G85</f>
        <v>0</v>
      </c>
      <c r="BA75" s="25">
        <f>'P07'!$G85</f>
        <v>0</v>
      </c>
      <c r="BB75" s="25">
        <f>'P08'!$G85</f>
        <v>0</v>
      </c>
      <c r="BC75" s="25">
        <f>'P09'!$G85</f>
        <v>0</v>
      </c>
      <c r="BD75" s="25">
        <f>'P10'!$G85</f>
        <v>0</v>
      </c>
      <c r="BE75" s="25">
        <f>'P11'!$G85</f>
        <v>0</v>
      </c>
      <c r="BF75" s="25">
        <f>'P12'!$G85</f>
        <v>0</v>
      </c>
      <c r="BG75" s="25">
        <f>'P13'!$G85</f>
        <v>0</v>
      </c>
      <c r="BH75" s="25">
        <f>'P14'!$G85</f>
        <v>0</v>
      </c>
      <c r="BI75" s="25">
        <f>'P15'!$G85</f>
        <v>0</v>
      </c>
      <c r="BJ75" s="25">
        <f>'P16'!$G85</f>
        <v>0</v>
      </c>
      <c r="BK75" s="25">
        <f>'P17'!$G85</f>
        <v>0</v>
      </c>
      <c r="BL75" s="25">
        <f>'P18'!$G85</f>
        <v>0</v>
      </c>
      <c r="BM75" s="25">
        <f>'P19'!$G85</f>
        <v>0</v>
      </c>
      <c r="BN75" s="25">
        <f>'P20'!$G85</f>
        <v>0</v>
      </c>
      <c r="BO75" s="25"/>
      <c r="BP75" s="25">
        <f>'P22'!$G85</f>
        <v>0</v>
      </c>
      <c r="BQ75" s="25">
        <f>'P23'!$G85</f>
        <v>0</v>
      </c>
      <c r="BR75" s="25">
        <f>'P24'!$G85</f>
        <v>0</v>
      </c>
      <c r="BS75" s="25">
        <f>'P25'!$G85</f>
        <v>0</v>
      </c>
      <c r="BT75" s="223">
        <f>'P26'!$G85</f>
        <v>0</v>
      </c>
      <c r="BU75" s="25">
        <f t="shared" si="20"/>
        <v>0</v>
      </c>
      <c r="BV75" s="224" t="str">
        <f t="shared" si="21"/>
        <v>-</v>
      </c>
    </row>
    <row r="76" spans="1:74" ht="15.75" customHeight="1" x14ac:dyDescent="0.3">
      <c r="A76" s="225" t="s">
        <v>95</v>
      </c>
      <c r="B76" s="218" t="str">
        <f>Résultats!B87</f>
        <v>11.5</v>
      </c>
      <c r="C76" s="219" t="str">
        <f>Résultats!C87</f>
        <v>A</v>
      </c>
      <c r="D76" s="25" t="str">
        <f>Résultats!E87</f>
        <v>x</v>
      </c>
      <c r="E76" s="24"/>
      <c r="F76" s="57" t="str">
        <f>'P01'!F86</f>
        <v>na</v>
      </c>
      <c r="G76" s="131" t="str">
        <f>'P02'!F86</f>
        <v>na</v>
      </c>
      <c r="H76" s="131" t="str">
        <f>'P03'!F86</f>
        <v>na</v>
      </c>
      <c r="I76" s="131" t="str">
        <f>'P04'!F86</f>
        <v>na</v>
      </c>
      <c r="J76" s="131" t="str">
        <f>'P05'!F86</f>
        <v>na</v>
      </c>
      <c r="K76" s="131" t="str">
        <f>'P06'!F86</f>
        <v>na</v>
      </c>
      <c r="L76" s="131" t="str">
        <f>'P07'!F86</f>
        <v>na</v>
      </c>
      <c r="M76" s="131" t="str">
        <f>'P08'!F86</f>
        <v>na</v>
      </c>
      <c r="N76" s="131" t="str">
        <f>'P09'!F86</f>
        <v>na</v>
      </c>
      <c r="O76" s="131" t="str">
        <f>'P10'!F86</f>
        <v>na</v>
      </c>
      <c r="P76" s="131" t="str">
        <f>'P11'!F86</f>
        <v>na</v>
      </c>
      <c r="Q76" s="131" t="str">
        <f>'P12'!F86</f>
        <v>na</v>
      </c>
      <c r="R76" s="131" t="str">
        <f>'P13'!F86</f>
        <v>na</v>
      </c>
      <c r="S76" s="131" t="str">
        <f>'P14'!F86</f>
        <v>na</v>
      </c>
      <c r="T76" s="131" t="str">
        <f>'P15'!F86</f>
        <v>nt</v>
      </c>
      <c r="U76" s="131" t="str">
        <f>'P16'!F86</f>
        <v>nt</v>
      </c>
      <c r="V76" s="131" t="str">
        <f>'P17'!F86</f>
        <v>nt</v>
      </c>
      <c r="W76" s="131" t="str">
        <f>'P18'!F86</f>
        <v>nt</v>
      </c>
      <c r="X76" s="131" t="str">
        <f>'P19'!F86</f>
        <v>nt</v>
      </c>
      <c r="Y76" s="131" t="str">
        <f>'P20'!F86</f>
        <v>nt</v>
      </c>
      <c r="Z76" s="131" t="str">
        <f>'P21'!F86</f>
        <v>nt</v>
      </c>
      <c r="AA76" s="131" t="str">
        <f>'P22'!F86</f>
        <v>nt</v>
      </c>
      <c r="AB76" s="131" t="str">
        <f>'P23'!F86</f>
        <v>nt</v>
      </c>
      <c r="AC76" s="131" t="str">
        <f>'P24'!F86</f>
        <v>nt</v>
      </c>
      <c r="AD76" s="131" t="str">
        <f>'P25'!F86</f>
        <v>nt</v>
      </c>
      <c r="AE76" s="220" t="str">
        <f>'P26'!F86</f>
        <v>nt</v>
      </c>
      <c r="AF76" s="25">
        <f t="shared" si="15"/>
        <v>0</v>
      </c>
      <c r="AG76" s="25">
        <f t="shared" si="16"/>
        <v>0</v>
      </c>
      <c r="AH76" s="25">
        <f t="shared" si="17"/>
        <v>14</v>
      </c>
      <c r="AI76" s="25">
        <f t="shared" si="18"/>
        <v>12</v>
      </c>
      <c r="AJ76" s="35" t="str">
        <f t="shared" si="19"/>
        <v>NA</v>
      </c>
      <c r="AK76" s="24"/>
      <c r="AL76" s="24"/>
      <c r="AM76" s="24"/>
      <c r="AN76" s="24"/>
      <c r="AO76" s="24"/>
      <c r="AP76" s="24"/>
      <c r="AQ76" s="24"/>
      <c r="AR76" s="24"/>
      <c r="AS76" s="221" t="str">
        <f>Résultats!B87</f>
        <v>11.5</v>
      </c>
      <c r="AT76" s="222" t="str">
        <f>Résultats!C87</f>
        <v>A</v>
      </c>
      <c r="AU76" s="25">
        <f>'P01'!$G86</f>
        <v>0</v>
      </c>
      <c r="AV76" s="25">
        <f>'P02'!$G86</f>
        <v>0</v>
      </c>
      <c r="AW76" s="25">
        <f>'P03'!$G86</f>
        <v>0</v>
      </c>
      <c r="AX76" s="25">
        <f>'P04'!$G86</f>
        <v>0</v>
      </c>
      <c r="AY76" s="25">
        <f>'P05'!$G86</f>
        <v>0</v>
      </c>
      <c r="AZ76" s="25">
        <f>'P06'!$G86</f>
        <v>0</v>
      </c>
      <c r="BA76" s="25">
        <f>'P07'!$G86</f>
        <v>0</v>
      </c>
      <c r="BB76" s="25">
        <f>'P08'!$G86</f>
        <v>0</v>
      </c>
      <c r="BC76" s="25">
        <f>'P09'!$G86</f>
        <v>0</v>
      </c>
      <c r="BD76" s="25">
        <f>'P10'!$G86</f>
        <v>0</v>
      </c>
      <c r="BE76" s="25">
        <f>'P11'!$G86</f>
        <v>0</v>
      </c>
      <c r="BF76" s="25">
        <f>'P12'!$G86</f>
        <v>0</v>
      </c>
      <c r="BG76" s="25">
        <f>'P13'!$G86</f>
        <v>0</v>
      </c>
      <c r="BH76" s="25">
        <f>'P14'!$G86</f>
        <v>0</v>
      </c>
      <c r="BI76" s="25">
        <f>'P15'!$G86</f>
        <v>0</v>
      </c>
      <c r="BJ76" s="25">
        <f>'P16'!$G86</f>
        <v>0</v>
      </c>
      <c r="BK76" s="25">
        <f>'P17'!$G86</f>
        <v>0</v>
      </c>
      <c r="BL76" s="25">
        <f>'P18'!$G86</f>
        <v>0</v>
      </c>
      <c r="BM76" s="25">
        <f>'P19'!$G86</f>
        <v>0</v>
      </c>
      <c r="BN76" s="25">
        <f>'P20'!$G86</f>
        <v>0</v>
      </c>
      <c r="BO76" s="25"/>
      <c r="BP76" s="25">
        <f>'P22'!$G86</f>
        <v>0</v>
      </c>
      <c r="BQ76" s="25">
        <f>'P23'!$G86</f>
        <v>0</v>
      </c>
      <c r="BR76" s="25">
        <f>'P24'!$G86</f>
        <v>0</v>
      </c>
      <c r="BS76" s="25">
        <f>'P25'!$G86</f>
        <v>0</v>
      </c>
      <c r="BT76" s="223">
        <f>'P26'!$G86</f>
        <v>0</v>
      </c>
      <c r="BU76" s="25">
        <f t="shared" si="20"/>
        <v>0</v>
      </c>
      <c r="BV76" s="224" t="str">
        <f t="shared" si="21"/>
        <v>-</v>
      </c>
    </row>
    <row r="77" spans="1:74" ht="15.75" customHeight="1" x14ac:dyDescent="0.3">
      <c r="A77" s="225" t="s">
        <v>95</v>
      </c>
      <c r="B77" s="218" t="str">
        <f>Résultats!B88</f>
        <v>11.6</v>
      </c>
      <c r="C77" s="219" t="str">
        <f>Résultats!C88</f>
        <v>A</v>
      </c>
      <c r="D77" s="25" t="str">
        <f>Résultats!E88</f>
        <v>x</v>
      </c>
      <c r="E77" s="24"/>
      <c r="F77" s="57" t="str">
        <f>'P01'!F87</f>
        <v>na</v>
      </c>
      <c r="G77" s="131" t="str">
        <f>'P02'!F87</f>
        <v>na</v>
      </c>
      <c r="H77" s="131" t="str">
        <f>'P03'!F87</f>
        <v>na</v>
      </c>
      <c r="I77" s="131" t="str">
        <f>'P04'!F87</f>
        <v>na</v>
      </c>
      <c r="J77" s="131" t="str">
        <f>'P05'!F87</f>
        <v>na</v>
      </c>
      <c r="K77" s="131" t="str">
        <f>'P06'!F87</f>
        <v>na</v>
      </c>
      <c r="L77" s="131" t="str">
        <f>'P07'!F87</f>
        <v>na</v>
      </c>
      <c r="M77" s="131" t="str">
        <f>'P08'!F87</f>
        <v>na</v>
      </c>
      <c r="N77" s="131" t="str">
        <f>'P09'!F87</f>
        <v>na</v>
      </c>
      <c r="O77" s="131" t="str">
        <f>'P10'!F87</f>
        <v>na</v>
      </c>
      <c r="P77" s="131" t="str">
        <f>'P11'!F87</f>
        <v>na</v>
      </c>
      <c r="Q77" s="131" t="str">
        <f>'P12'!F87</f>
        <v>na</v>
      </c>
      <c r="R77" s="131" t="str">
        <f>'P13'!F87</f>
        <v>na</v>
      </c>
      <c r="S77" s="131" t="str">
        <f>'P14'!F87</f>
        <v>na</v>
      </c>
      <c r="T77" s="131" t="str">
        <f>'P15'!F87</f>
        <v>nt</v>
      </c>
      <c r="U77" s="131" t="str">
        <f>'P16'!F87</f>
        <v>nt</v>
      </c>
      <c r="V77" s="131" t="str">
        <f>'P17'!F87</f>
        <v>nt</v>
      </c>
      <c r="W77" s="131" t="str">
        <f>'P18'!F87</f>
        <v>nt</v>
      </c>
      <c r="X77" s="131" t="str">
        <f>'P19'!F87</f>
        <v>nt</v>
      </c>
      <c r="Y77" s="131" t="str">
        <f>'P20'!F87</f>
        <v>nt</v>
      </c>
      <c r="Z77" s="131" t="str">
        <f>'P21'!F87</f>
        <v>nt</v>
      </c>
      <c r="AA77" s="131" t="str">
        <f>'P22'!F87</f>
        <v>nt</v>
      </c>
      <c r="AB77" s="131" t="str">
        <f>'P23'!F87</f>
        <v>nt</v>
      </c>
      <c r="AC77" s="131" t="str">
        <f>'P24'!F87</f>
        <v>nt</v>
      </c>
      <c r="AD77" s="131" t="str">
        <f>'P25'!F87</f>
        <v>nt</v>
      </c>
      <c r="AE77" s="220" t="str">
        <f>'P26'!F87</f>
        <v>nt</v>
      </c>
      <c r="AF77" s="25">
        <f t="shared" si="15"/>
        <v>0</v>
      </c>
      <c r="AG77" s="25">
        <f t="shared" si="16"/>
        <v>0</v>
      </c>
      <c r="AH77" s="25">
        <f t="shared" si="17"/>
        <v>14</v>
      </c>
      <c r="AI77" s="25">
        <f t="shared" si="18"/>
        <v>12</v>
      </c>
      <c r="AJ77" s="35" t="str">
        <f t="shared" si="19"/>
        <v>NA</v>
      </c>
      <c r="AK77" s="24"/>
      <c r="AL77" s="24"/>
      <c r="AM77" s="24"/>
      <c r="AN77" s="24"/>
      <c r="AO77" s="24"/>
      <c r="AP77" s="24"/>
      <c r="AQ77" s="24"/>
      <c r="AR77" s="24"/>
      <c r="AS77" s="221" t="str">
        <f>Résultats!B88</f>
        <v>11.6</v>
      </c>
      <c r="AT77" s="222" t="str">
        <f>Résultats!C88</f>
        <v>A</v>
      </c>
      <c r="AU77" s="25">
        <f>'P01'!$G87</f>
        <v>0</v>
      </c>
      <c r="AV77" s="25">
        <f>'P02'!$G87</f>
        <v>0</v>
      </c>
      <c r="AW77" s="25">
        <f>'P03'!$G87</f>
        <v>0</v>
      </c>
      <c r="AX77" s="25">
        <f>'P04'!$G87</f>
        <v>0</v>
      </c>
      <c r="AY77" s="25">
        <f>'P05'!$G87</f>
        <v>0</v>
      </c>
      <c r="AZ77" s="25">
        <f>'P06'!$G87</f>
        <v>0</v>
      </c>
      <c r="BA77" s="25">
        <f>'P07'!$G87</f>
        <v>0</v>
      </c>
      <c r="BB77" s="25">
        <f>'P08'!$G87</f>
        <v>0</v>
      </c>
      <c r="BC77" s="25">
        <f>'P09'!$G87</f>
        <v>0</v>
      </c>
      <c r="BD77" s="25">
        <f>'P10'!$G87</f>
        <v>0</v>
      </c>
      <c r="BE77" s="25">
        <f>'P11'!$G87</f>
        <v>0</v>
      </c>
      <c r="BF77" s="25">
        <f>'P12'!$G87</f>
        <v>0</v>
      </c>
      <c r="BG77" s="25">
        <f>'P13'!$G87</f>
        <v>0</v>
      </c>
      <c r="BH77" s="25">
        <f>'P14'!$G87</f>
        <v>0</v>
      </c>
      <c r="BI77" s="25">
        <f>'P15'!$G87</f>
        <v>0</v>
      </c>
      <c r="BJ77" s="25">
        <f>'P16'!$G87</f>
        <v>0</v>
      </c>
      <c r="BK77" s="25">
        <f>'P17'!$G87</f>
        <v>0</v>
      </c>
      <c r="BL77" s="25">
        <f>'P18'!$G87</f>
        <v>0</v>
      </c>
      <c r="BM77" s="25">
        <f>'P19'!$G87</f>
        <v>0</v>
      </c>
      <c r="BN77" s="25">
        <f>'P20'!$G87</f>
        <v>0</v>
      </c>
      <c r="BO77" s="25"/>
      <c r="BP77" s="25">
        <f>'P22'!$G87</f>
        <v>0</v>
      </c>
      <c r="BQ77" s="25">
        <f>'P23'!$G87</f>
        <v>0</v>
      </c>
      <c r="BR77" s="25">
        <f>'P24'!$G87</f>
        <v>0</v>
      </c>
      <c r="BS77" s="25">
        <f>'P25'!$G87</f>
        <v>0</v>
      </c>
      <c r="BT77" s="223">
        <f>'P26'!$G87</f>
        <v>0</v>
      </c>
      <c r="BU77" s="25">
        <f t="shared" si="20"/>
        <v>0</v>
      </c>
      <c r="BV77" s="224" t="str">
        <f t="shared" si="21"/>
        <v>-</v>
      </c>
    </row>
    <row r="78" spans="1:74" ht="15.75" customHeight="1" x14ac:dyDescent="0.3">
      <c r="A78" s="225" t="s">
        <v>95</v>
      </c>
      <c r="B78" s="218" t="str">
        <f>Résultats!B89</f>
        <v>11.7</v>
      </c>
      <c r="C78" s="219" t="str">
        <f>Résultats!C89</f>
        <v>A</v>
      </c>
      <c r="D78" s="25">
        <f>Résultats!E89</f>
        <v>0</v>
      </c>
      <c r="E78" s="24"/>
      <c r="F78" s="57" t="str">
        <f>'P01'!F88</f>
        <v>na</v>
      </c>
      <c r="G78" s="131" t="str">
        <f>'P02'!F88</f>
        <v>na</v>
      </c>
      <c r="H78" s="131" t="str">
        <f>'P03'!F88</f>
        <v>na</v>
      </c>
      <c r="I78" s="131" t="str">
        <f>'P04'!F88</f>
        <v>na</v>
      </c>
      <c r="J78" s="131" t="str">
        <f>'P05'!F88</f>
        <v>na</v>
      </c>
      <c r="K78" s="131" t="str">
        <f>'P06'!F88</f>
        <v>na</v>
      </c>
      <c r="L78" s="131" t="str">
        <f>'P07'!F88</f>
        <v>na</v>
      </c>
      <c r="M78" s="131" t="str">
        <f>'P08'!F88</f>
        <v>na</v>
      </c>
      <c r="N78" s="131" t="str">
        <f>'P09'!F88</f>
        <v>na</v>
      </c>
      <c r="O78" s="131" t="str">
        <f>'P10'!F88</f>
        <v>na</v>
      </c>
      <c r="P78" s="131" t="str">
        <f>'P11'!F88</f>
        <v>na</v>
      </c>
      <c r="Q78" s="131" t="str">
        <f>'P12'!F88</f>
        <v>na</v>
      </c>
      <c r="R78" s="131" t="str">
        <f>'P13'!F88</f>
        <v>na</v>
      </c>
      <c r="S78" s="131" t="str">
        <f>'P14'!F88</f>
        <v>na</v>
      </c>
      <c r="T78" s="131" t="str">
        <f>'P15'!F88</f>
        <v>nt</v>
      </c>
      <c r="U78" s="131" t="str">
        <f>'P16'!F88</f>
        <v>nt</v>
      </c>
      <c r="V78" s="131" t="str">
        <f>'P17'!F88</f>
        <v>nt</v>
      </c>
      <c r="W78" s="131" t="str">
        <f>'P18'!F88</f>
        <v>nt</v>
      </c>
      <c r="X78" s="131" t="str">
        <f>'P19'!F88</f>
        <v>nt</v>
      </c>
      <c r="Y78" s="131" t="str">
        <f>'P20'!F88</f>
        <v>nt</v>
      </c>
      <c r="Z78" s="131" t="str">
        <f>'P21'!F88</f>
        <v>nt</v>
      </c>
      <c r="AA78" s="131" t="str">
        <f>'P22'!F88</f>
        <v>nt</v>
      </c>
      <c r="AB78" s="131" t="str">
        <f>'P23'!F88</f>
        <v>nt</v>
      </c>
      <c r="AC78" s="131" t="str">
        <f>'P24'!F88</f>
        <v>nt</v>
      </c>
      <c r="AD78" s="131" t="str">
        <f>'P25'!F88</f>
        <v>nt</v>
      </c>
      <c r="AE78" s="220" t="str">
        <f>'P26'!F88</f>
        <v>nt</v>
      </c>
      <c r="AF78" s="25">
        <f t="shared" si="15"/>
        <v>0</v>
      </c>
      <c r="AG78" s="25">
        <f t="shared" si="16"/>
        <v>0</v>
      </c>
      <c r="AH78" s="25">
        <f t="shared" si="17"/>
        <v>14</v>
      </c>
      <c r="AI78" s="25">
        <f t="shared" si="18"/>
        <v>12</v>
      </c>
      <c r="AJ78" s="35" t="str">
        <f t="shared" si="19"/>
        <v>NA</v>
      </c>
      <c r="AK78" s="24"/>
      <c r="AL78" s="24"/>
      <c r="AM78" s="24"/>
      <c r="AN78" s="24"/>
      <c r="AO78" s="24"/>
      <c r="AP78" s="24"/>
      <c r="AQ78" s="24"/>
      <c r="AR78" s="24"/>
      <c r="AS78" s="221" t="str">
        <f>Résultats!B89</f>
        <v>11.7</v>
      </c>
      <c r="AT78" s="222" t="str">
        <f>Résultats!C89</f>
        <v>A</v>
      </c>
      <c r="AU78" s="25">
        <f>'P01'!$G88</f>
        <v>0</v>
      </c>
      <c r="AV78" s="25">
        <f>'P02'!$G88</f>
        <v>0</v>
      </c>
      <c r="AW78" s="25">
        <f>'P03'!$G88</f>
        <v>0</v>
      </c>
      <c r="AX78" s="25">
        <f>'P04'!$G88</f>
        <v>0</v>
      </c>
      <c r="AY78" s="25">
        <f>'P05'!$G88</f>
        <v>0</v>
      </c>
      <c r="AZ78" s="25">
        <f>'P06'!$G88</f>
        <v>0</v>
      </c>
      <c r="BA78" s="25">
        <f>'P07'!$G88</f>
        <v>0</v>
      </c>
      <c r="BB78" s="25">
        <f>'P08'!$G88</f>
        <v>0</v>
      </c>
      <c r="BC78" s="25">
        <f>'P09'!$G88</f>
        <v>0</v>
      </c>
      <c r="BD78" s="25">
        <f>'P10'!$G88</f>
        <v>0</v>
      </c>
      <c r="BE78" s="25">
        <f>'P11'!$G88</f>
        <v>0</v>
      </c>
      <c r="BF78" s="25">
        <f>'P12'!$G88</f>
        <v>0</v>
      </c>
      <c r="BG78" s="25">
        <f>'P13'!$G88</f>
        <v>0</v>
      </c>
      <c r="BH78" s="25">
        <f>'P14'!$G88</f>
        <v>0</v>
      </c>
      <c r="BI78" s="25">
        <f>'P15'!$G88</f>
        <v>0</v>
      </c>
      <c r="BJ78" s="25">
        <f>'P16'!$G88</f>
        <v>0</v>
      </c>
      <c r="BK78" s="25">
        <f>'P17'!$G88</f>
        <v>0</v>
      </c>
      <c r="BL78" s="25">
        <f>'P18'!$G88</f>
        <v>0</v>
      </c>
      <c r="BM78" s="25">
        <f>'P19'!$G88</f>
        <v>0</v>
      </c>
      <c r="BN78" s="25">
        <f>'P20'!$G88</f>
        <v>0</v>
      </c>
      <c r="BO78" s="25"/>
      <c r="BP78" s="25">
        <f>'P22'!$G88</f>
        <v>0</v>
      </c>
      <c r="BQ78" s="25">
        <f>'P23'!$G88</f>
        <v>0</v>
      </c>
      <c r="BR78" s="25">
        <f>'P24'!$G88</f>
        <v>0</v>
      </c>
      <c r="BS78" s="25">
        <f>'P25'!$G88</f>
        <v>0</v>
      </c>
      <c r="BT78" s="223">
        <f>'P26'!$G88</f>
        <v>0</v>
      </c>
      <c r="BU78" s="25">
        <f t="shared" si="20"/>
        <v>0</v>
      </c>
      <c r="BV78" s="224" t="str">
        <f t="shared" si="21"/>
        <v>-</v>
      </c>
    </row>
    <row r="79" spans="1:74" ht="15.75" customHeight="1" x14ac:dyDescent="0.3">
      <c r="A79" s="225" t="s">
        <v>95</v>
      </c>
      <c r="B79" s="218" t="str">
        <f>Résultats!B90</f>
        <v>11.8</v>
      </c>
      <c r="C79" s="219" t="str">
        <f>Résultats!C90</f>
        <v>A</v>
      </c>
      <c r="D79" s="25">
        <f>Résultats!E90</f>
        <v>0</v>
      </c>
      <c r="E79" s="24"/>
      <c r="F79" s="57" t="str">
        <f>'P01'!F89</f>
        <v>na</v>
      </c>
      <c r="G79" s="131" t="str">
        <f>'P02'!F89</f>
        <v>na</v>
      </c>
      <c r="H79" s="131" t="str">
        <f>'P03'!F89</f>
        <v>na</v>
      </c>
      <c r="I79" s="131" t="str">
        <f>'P04'!F89</f>
        <v>na</v>
      </c>
      <c r="J79" s="131" t="str">
        <f>'P05'!F89</f>
        <v>na</v>
      </c>
      <c r="K79" s="131" t="str">
        <f>'P06'!F89</f>
        <v>na</v>
      </c>
      <c r="L79" s="131" t="str">
        <f>'P07'!F89</f>
        <v>na</v>
      </c>
      <c r="M79" s="131" t="str">
        <f>'P08'!F89</f>
        <v>na</v>
      </c>
      <c r="N79" s="131" t="str">
        <f>'P09'!F89</f>
        <v>na</v>
      </c>
      <c r="O79" s="131" t="str">
        <f>'P10'!F89</f>
        <v>na</v>
      </c>
      <c r="P79" s="131" t="str">
        <f>'P11'!F89</f>
        <v>na</v>
      </c>
      <c r="Q79" s="131" t="str">
        <f>'P12'!F89</f>
        <v>na</v>
      </c>
      <c r="R79" s="131" t="str">
        <f>'P13'!F89</f>
        <v>na</v>
      </c>
      <c r="S79" s="131" t="str">
        <f>'P14'!F89</f>
        <v>na</v>
      </c>
      <c r="T79" s="131" t="str">
        <f>'P15'!F89</f>
        <v>nt</v>
      </c>
      <c r="U79" s="131" t="str">
        <f>'P16'!F89</f>
        <v>nt</v>
      </c>
      <c r="V79" s="131" t="str">
        <f>'P17'!F89</f>
        <v>nt</v>
      </c>
      <c r="W79" s="131" t="str">
        <f>'P18'!F89</f>
        <v>nt</v>
      </c>
      <c r="X79" s="131" t="str">
        <f>'P19'!F89</f>
        <v>nt</v>
      </c>
      <c r="Y79" s="131" t="str">
        <f>'P20'!F89</f>
        <v>nt</v>
      </c>
      <c r="Z79" s="131" t="str">
        <f>'P21'!F89</f>
        <v>nt</v>
      </c>
      <c r="AA79" s="131" t="str">
        <f>'P22'!F89</f>
        <v>nt</v>
      </c>
      <c r="AB79" s="131" t="str">
        <f>'P23'!F89</f>
        <v>nt</v>
      </c>
      <c r="AC79" s="131" t="str">
        <f>'P24'!F89</f>
        <v>nt</v>
      </c>
      <c r="AD79" s="131" t="str">
        <f>'P25'!F89</f>
        <v>nt</v>
      </c>
      <c r="AE79" s="220" t="str">
        <f>'P26'!F89</f>
        <v>nt</v>
      </c>
      <c r="AF79" s="25">
        <f t="shared" si="15"/>
        <v>0</v>
      </c>
      <c r="AG79" s="25">
        <f t="shared" si="16"/>
        <v>0</v>
      </c>
      <c r="AH79" s="25">
        <f t="shared" si="17"/>
        <v>14</v>
      </c>
      <c r="AI79" s="25">
        <f t="shared" si="18"/>
        <v>12</v>
      </c>
      <c r="AJ79" s="35" t="str">
        <f t="shared" si="19"/>
        <v>NA</v>
      </c>
      <c r="AK79" s="24"/>
      <c r="AL79" s="24"/>
      <c r="AM79" s="24"/>
      <c r="AN79" s="24"/>
      <c r="AO79" s="24"/>
      <c r="AP79" s="24"/>
      <c r="AQ79" s="24"/>
      <c r="AR79" s="24"/>
      <c r="AS79" s="221" t="str">
        <f>Résultats!B90</f>
        <v>11.8</v>
      </c>
      <c r="AT79" s="222" t="str">
        <f>Résultats!C90</f>
        <v>A</v>
      </c>
      <c r="AU79" s="25">
        <f>'P01'!$G89</f>
        <v>0</v>
      </c>
      <c r="AV79" s="25">
        <f>'P02'!$G89</f>
        <v>0</v>
      </c>
      <c r="AW79" s="25">
        <f>'P03'!$G89</f>
        <v>0</v>
      </c>
      <c r="AX79" s="25">
        <f>'P04'!$G89</f>
        <v>0</v>
      </c>
      <c r="AY79" s="25">
        <f>'P05'!$G89</f>
        <v>0</v>
      </c>
      <c r="AZ79" s="25">
        <f>'P06'!$G89</f>
        <v>0</v>
      </c>
      <c r="BA79" s="25">
        <f>'P07'!$G89</f>
        <v>0</v>
      </c>
      <c r="BB79" s="25">
        <f>'P08'!$G89</f>
        <v>0</v>
      </c>
      <c r="BC79" s="25">
        <f>'P09'!$G89</f>
        <v>0</v>
      </c>
      <c r="BD79" s="25">
        <f>'P10'!$G89</f>
        <v>0</v>
      </c>
      <c r="BE79" s="25">
        <f>'P11'!$G89</f>
        <v>0</v>
      </c>
      <c r="BF79" s="25">
        <f>'P12'!$G89</f>
        <v>0</v>
      </c>
      <c r="BG79" s="25">
        <f>'P13'!$G89</f>
        <v>0</v>
      </c>
      <c r="BH79" s="25">
        <f>'P14'!$G89</f>
        <v>0</v>
      </c>
      <c r="BI79" s="25">
        <f>'P15'!$G89</f>
        <v>0</v>
      </c>
      <c r="BJ79" s="25">
        <f>'P16'!$G89</f>
        <v>0</v>
      </c>
      <c r="BK79" s="25">
        <f>'P17'!$G89</f>
        <v>0</v>
      </c>
      <c r="BL79" s="25">
        <f>'P18'!$G89</f>
        <v>0</v>
      </c>
      <c r="BM79" s="25">
        <f>'P19'!$G89</f>
        <v>0</v>
      </c>
      <c r="BN79" s="25">
        <f>'P20'!$G89</f>
        <v>0</v>
      </c>
      <c r="BO79" s="25"/>
      <c r="BP79" s="25">
        <f>'P22'!$G89</f>
        <v>0</v>
      </c>
      <c r="BQ79" s="25">
        <f>'P23'!$G89</f>
        <v>0</v>
      </c>
      <c r="BR79" s="25">
        <f>'P24'!$G89</f>
        <v>0</v>
      </c>
      <c r="BS79" s="25">
        <f>'P25'!$G89</f>
        <v>0</v>
      </c>
      <c r="BT79" s="223">
        <f>'P26'!$G89</f>
        <v>0</v>
      </c>
      <c r="BU79" s="25">
        <f t="shared" si="20"/>
        <v>0</v>
      </c>
      <c r="BV79" s="224" t="str">
        <f t="shared" si="21"/>
        <v>-</v>
      </c>
    </row>
    <row r="80" spans="1:74" ht="15.75" customHeight="1" x14ac:dyDescent="0.3">
      <c r="A80" s="225" t="s">
        <v>95</v>
      </c>
      <c r="B80" s="218" t="str">
        <f>Résultats!B91</f>
        <v>11.9</v>
      </c>
      <c r="C80" s="219" t="str">
        <f>Résultats!C91</f>
        <v>A</v>
      </c>
      <c r="D80" s="25" t="str">
        <f>Résultats!E91</f>
        <v>x</v>
      </c>
      <c r="E80" s="24"/>
      <c r="F80" s="57" t="str">
        <f>'P01'!F90</f>
        <v>na</v>
      </c>
      <c r="G80" s="131" t="str">
        <f>'P02'!F90</f>
        <v>na</v>
      </c>
      <c r="H80" s="131" t="str">
        <f>'P03'!F90</f>
        <v>na</v>
      </c>
      <c r="I80" s="131" t="str">
        <f>'P04'!F90</f>
        <v>na</v>
      </c>
      <c r="J80" s="131" t="str">
        <f>'P05'!F90</f>
        <v>na</v>
      </c>
      <c r="K80" s="131" t="str">
        <f>'P06'!F90</f>
        <v>na</v>
      </c>
      <c r="L80" s="131" t="str">
        <f>'P07'!F90</f>
        <v>na</v>
      </c>
      <c r="M80" s="131" t="str">
        <f>'P08'!F90</f>
        <v>na</v>
      </c>
      <c r="N80" s="131" t="str">
        <f>'P09'!F90</f>
        <v>na</v>
      </c>
      <c r="O80" s="131" t="str">
        <f>'P10'!F90</f>
        <v>c</v>
      </c>
      <c r="P80" s="131" t="str">
        <f>'P11'!F90</f>
        <v>na</v>
      </c>
      <c r="Q80" s="131" t="str">
        <f>'P12'!F90</f>
        <v>na</v>
      </c>
      <c r="R80" s="131" t="str">
        <f>'P13'!F90</f>
        <v>na</v>
      </c>
      <c r="S80" s="131" t="str">
        <f>'P14'!F90</f>
        <v>na</v>
      </c>
      <c r="T80" s="131" t="str">
        <f>'P15'!F90</f>
        <v>nt</v>
      </c>
      <c r="U80" s="131" t="str">
        <f>'P16'!F90</f>
        <v>nt</v>
      </c>
      <c r="V80" s="131" t="str">
        <f>'P17'!F90</f>
        <v>nt</v>
      </c>
      <c r="W80" s="131" t="str">
        <f>'P18'!F90</f>
        <v>nt</v>
      </c>
      <c r="X80" s="131" t="str">
        <f>'P19'!F90</f>
        <v>nt</v>
      </c>
      <c r="Y80" s="131" t="str">
        <f>'P20'!F90</f>
        <v>nt</v>
      </c>
      <c r="Z80" s="131" t="str">
        <f>'P21'!F90</f>
        <v>nt</v>
      </c>
      <c r="AA80" s="131" t="str">
        <f>'P22'!F90</f>
        <v>nt</v>
      </c>
      <c r="AB80" s="131" t="str">
        <f>'P23'!F90</f>
        <v>nt</v>
      </c>
      <c r="AC80" s="131" t="str">
        <f>'P24'!F90</f>
        <v>nt</v>
      </c>
      <c r="AD80" s="131" t="str">
        <f>'P25'!F90</f>
        <v>nt</v>
      </c>
      <c r="AE80" s="220" t="str">
        <f>'P26'!F90</f>
        <v>nt</v>
      </c>
      <c r="AF80" s="25">
        <f t="shared" si="15"/>
        <v>1</v>
      </c>
      <c r="AG80" s="25">
        <f t="shared" si="16"/>
        <v>0</v>
      </c>
      <c r="AH80" s="25">
        <f t="shared" si="17"/>
        <v>13</v>
      </c>
      <c r="AI80" s="25">
        <f t="shared" si="18"/>
        <v>12</v>
      </c>
      <c r="AJ80" s="35" t="str">
        <f t="shared" si="19"/>
        <v>C</v>
      </c>
      <c r="AK80" s="24"/>
      <c r="AL80" s="24"/>
      <c r="AM80" s="24"/>
      <c r="AN80" s="24"/>
      <c r="AO80" s="24"/>
      <c r="AP80" s="24"/>
      <c r="AQ80" s="24"/>
      <c r="AR80" s="24"/>
      <c r="AS80" s="221" t="str">
        <f>Résultats!B91</f>
        <v>11.9</v>
      </c>
      <c r="AT80" s="222" t="str">
        <f>Résultats!C91</f>
        <v>A</v>
      </c>
      <c r="AU80" s="25">
        <f>'P01'!$G90</f>
        <v>0</v>
      </c>
      <c r="AV80" s="25">
        <f>'P02'!$G90</f>
        <v>0</v>
      </c>
      <c r="AW80" s="25">
        <f>'P03'!$G90</f>
        <v>0</v>
      </c>
      <c r="AX80" s="25">
        <f>'P04'!$G90</f>
        <v>0</v>
      </c>
      <c r="AY80" s="25">
        <f>'P05'!$G90</f>
        <v>0</v>
      </c>
      <c r="AZ80" s="25">
        <f>'P06'!$G90</f>
        <v>0</v>
      </c>
      <c r="BA80" s="25">
        <f>'P07'!$G90</f>
        <v>0</v>
      </c>
      <c r="BB80" s="25">
        <f>'P08'!$G90</f>
        <v>0</v>
      </c>
      <c r="BC80" s="25">
        <f>'P09'!$G90</f>
        <v>0</v>
      </c>
      <c r="BD80" s="25">
        <f>'P10'!$G90</f>
        <v>0</v>
      </c>
      <c r="BE80" s="25">
        <f>'P11'!$G90</f>
        <v>0</v>
      </c>
      <c r="BF80" s="25">
        <f>'P12'!$G90</f>
        <v>0</v>
      </c>
      <c r="BG80" s="25">
        <f>'P13'!$G90</f>
        <v>0</v>
      </c>
      <c r="BH80" s="25">
        <f>'P14'!$G90</f>
        <v>0</v>
      </c>
      <c r="BI80" s="25">
        <f>'P15'!$G90</f>
        <v>0</v>
      </c>
      <c r="BJ80" s="25">
        <f>'P16'!$G90</f>
        <v>0</v>
      </c>
      <c r="BK80" s="25">
        <f>'P17'!$G90</f>
        <v>0</v>
      </c>
      <c r="BL80" s="25">
        <f>'P18'!$G90</f>
        <v>0</v>
      </c>
      <c r="BM80" s="25">
        <f>'P19'!$G90</f>
        <v>0</v>
      </c>
      <c r="BN80" s="25">
        <f>'P20'!$G90</f>
        <v>0</v>
      </c>
      <c r="BO80" s="25"/>
      <c r="BP80" s="25">
        <f>'P22'!$G90</f>
        <v>0</v>
      </c>
      <c r="BQ80" s="25">
        <f>'P23'!$G90</f>
        <v>0</v>
      </c>
      <c r="BR80" s="25">
        <f>'P24'!$G90</f>
        <v>0</v>
      </c>
      <c r="BS80" s="25">
        <f>'P25'!$G90</f>
        <v>0</v>
      </c>
      <c r="BT80" s="223">
        <f>'P26'!$G90</f>
        <v>0</v>
      </c>
      <c r="BU80" s="25">
        <f t="shared" si="20"/>
        <v>0</v>
      </c>
      <c r="BV80" s="224" t="str">
        <f t="shared" si="21"/>
        <v>-</v>
      </c>
    </row>
    <row r="81" spans="1:74" ht="15.75" customHeight="1" x14ac:dyDescent="0.3">
      <c r="A81" s="225" t="s">
        <v>95</v>
      </c>
      <c r="B81" s="218" t="str">
        <f>Résultats!B92</f>
        <v>11.10</v>
      </c>
      <c r="C81" s="219" t="str">
        <f>Résultats!C92</f>
        <v>A</v>
      </c>
      <c r="D81" s="25" t="str">
        <f>Résultats!E92</f>
        <v>x</v>
      </c>
      <c r="E81" s="24"/>
      <c r="F81" s="57" t="str">
        <f>'P01'!F91</f>
        <v>na</v>
      </c>
      <c r="G81" s="131" t="str">
        <f>'P02'!F91</f>
        <v>na</v>
      </c>
      <c r="H81" s="131" t="str">
        <f>'P03'!F91</f>
        <v>na</v>
      </c>
      <c r="I81" s="131" t="str">
        <f>'P04'!F91</f>
        <v>na</v>
      </c>
      <c r="J81" s="131" t="str">
        <f>'P05'!F91</f>
        <v>na</v>
      </c>
      <c r="K81" s="131" t="str">
        <f>'P06'!F91</f>
        <v>na</v>
      </c>
      <c r="L81" s="131" t="str">
        <f>'P07'!F91</f>
        <v>na</v>
      </c>
      <c r="M81" s="131" t="str">
        <f>'P08'!F91</f>
        <v>na</v>
      </c>
      <c r="N81" s="131" t="str">
        <f>'P09'!F91</f>
        <v>na</v>
      </c>
      <c r="O81" s="131" t="str">
        <f>'P10'!F91</f>
        <v>c</v>
      </c>
      <c r="P81" s="131" t="str">
        <f>'P11'!F91</f>
        <v>na</v>
      </c>
      <c r="Q81" s="131" t="str">
        <f>'P12'!F91</f>
        <v>na</v>
      </c>
      <c r="R81" s="131" t="str">
        <f>'P13'!F91</f>
        <v>na</v>
      </c>
      <c r="S81" s="131" t="str">
        <f>'P14'!F91</f>
        <v>na</v>
      </c>
      <c r="T81" s="131" t="str">
        <f>'P15'!F91</f>
        <v>nt</v>
      </c>
      <c r="U81" s="131" t="str">
        <f>'P16'!F91</f>
        <v>nt</v>
      </c>
      <c r="V81" s="131" t="str">
        <f>'P17'!F91</f>
        <v>nt</v>
      </c>
      <c r="W81" s="131" t="str">
        <f>'P18'!F91</f>
        <v>nt</v>
      </c>
      <c r="X81" s="131" t="str">
        <f>'P19'!F91</f>
        <v>nt</v>
      </c>
      <c r="Y81" s="131" t="str">
        <f>'P20'!F91</f>
        <v>nt</v>
      </c>
      <c r="Z81" s="131" t="str">
        <f>'P21'!F91</f>
        <v>nt</v>
      </c>
      <c r="AA81" s="131" t="str">
        <f>'P22'!F91</f>
        <v>nt</v>
      </c>
      <c r="AB81" s="131" t="str">
        <f>'P23'!F91</f>
        <v>nt</v>
      </c>
      <c r="AC81" s="131" t="str">
        <f>'P24'!F91</f>
        <v>nt</v>
      </c>
      <c r="AD81" s="131" t="str">
        <f>'P25'!F91</f>
        <v>nt</v>
      </c>
      <c r="AE81" s="220" t="str">
        <f>'P26'!F91</f>
        <v>nt</v>
      </c>
      <c r="AF81" s="25">
        <f t="shared" si="15"/>
        <v>1</v>
      </c>
      <c r="AG81" s="25">
        <f t="shared" si="16"/>
        <v>0</v>
      </c>
      <c r="AH81" s="25">
        <f t="shared" si="17"/>
        <v>13</v>
      </c>
      <c r="AI81" s="25">
        <f t="shared" si="18"/>
        <v>12</v>
      </c>
      <c r="AJ81" s="35" t="str">
        <f t="shared" si="19"/>
        <v>C</v>
      </c>
      <c r="AK81" s="24"/>
      <c r="AL81" s="24"/>
      <c r="AM81" s="24"/>
      <c r="AN81" s="24"/>
      <c r="AO81" s="24"/>
      <c r="AP81" s="24"/>
      <c r="AQ81" s="24"/>
      <c r="AR81" s="24"/>
      <c r="AS81" s="221" t="str">
        <f>Résultats!B92</f>
        <v>11.10</v>
      </c>
      <c r="AT81" s="222" t="str">
        <f>Résultats!C92</f>
        <v>A</v>
      </c>
      <c r="AU81" s="25">
        <f>'P01'!$G91</f>
        <v>0</v>
      </c>
      <c r="AV81" s="25">
        <f>'P02'!$G91</f>
        <v>0</v>
      </c>
      <c r="AW81" s="25">
        <f>'P03'!$G91</f>
        <v>0</v>
      </c>
      <c r="AX81" s="25">
        <f>'P04'!$G91</f>
        <v>0</v>
      </c>
      <c r="AY81" s="25">
        <f>'P05'!$G91</f>
        <v>0</v>
      </c>
      <c r="AZ81" s="25">
        <f>'P06'!$G91</f>
        <v>0</v>
      </c>
      <c r="BA81" s="25">
        <f>'P07'!$G91</f>
        <v>0</v>
      </c>
      <c r="BB81" s="25">
        <f>'P08'!$G91</f>
        <v>0</v>
      </c>
      <c r="BC81" s="25">
        <f>'P09'!$G91</f>
        <v>0</v>
      </c>
      <c r="BD81" s="25">
        <f>'P10'!$G91</f>
        <v>0</v>
      </c>
      <c r="BE81" s="25">
        <f>'P11'!$G91</f>
        <v>0</v>
      </c>
      <c r="BF81" s="25">
        <f>'P12'!$G91</f>
        <v>0</v>
      </c>
      <c r="BG81" s="25">
        <f>'P13'!$G91</f>
        <v>0</v>
      </c>
      <c r="BH81" s="25">
        <f>'P14'!$G91</f>
        <v>0</v>
      </c>
      <c r="BI81" s="25">
        <f>'P15'!$G91</f>
        <v>0</v>
      </c>
      <c r="BJ81" s="25">
        <f>'P16'!$G91</f>
        <v>0</v>
      </c>
      <c r="BK81" s="25">
        <f>'P17'!$G91</f>
        <v>0</v>
      </c>
      <c r="BL81" s="25">
        <f>'P18'!$G91</f>
        <v>0</v>
      </c>
      <c r="BM81" s="25">
        <f>'P19'!$G91</f>
        <v>0</v>
      </c>
      <c r="BN81" s="25">
        <f>'P20'!$G91</f>
        <v>0</v>
      </c>
      <c r="BO81" s="25"/>
      <c r="BP81" s="25">
        <f>'P22'!$G91</f>
        <v>0</v>
      </c>
      <c r="BQ81" s="25">
        <f>'P23'!$G91</f>
        <v>0</v>
      </c>
      <c r="BR81" s="25">
        <f>'P24'!$G91</f>
        <v>0</v>
      </c>
      <c r="BS81" s="25">
        <f>'P25'!$G91</f>
        <v>0</v>
      </c>
      <c r="BT81" s="223">
        <f>'P26'!$G91</f>
        <v>0</v>
      </c>
      <c r="BU81" s="25">
        <f t="shared" si="20"/>
        <v>0</v>
      </c>
      <c r="BV81" s="224" t="str">
        <f t="shared" si="21"/>
        <v>-</v>
      </c>
    </row>
    <row r="82" spans="1:74" ht="15.75" customHeight="1" x14ac:dyDescent="0.3">
      <c r="A82" s="225" t="s">
        <v>95</v>
      </c>
      <c r="B82" s="218" t="str">
        <f>Résultats!B93</f>
        <v>11.11</v>
      </c>
      <c r="C82" s="219" t="str">
        <f>Résultats!C93</f>
        <v>AA</v>
      </c>
      <c r="D82" s="25">
        <f>Résultats!E93</f>
        <v>0</v>
      </c>
      <c r="E82" s="24"/>
      <c r="F82" s="57" t="str">
        <f>'P01'!F92</f>
        <v>na</v>
      </c>
      <c r="G82" s="131" t="str">
        <f>'P02'!F92</f>
        <v>na</v>
      </c>
      <c r="H82" s="131" t="str">
        <f>'P03'!F92</f>
        <v>na</v>
      </c>
      <c r="I82" s="131" t="str">
        <f>'P04'!F92</f>
        <v>na</v>
      </c>
      <c r="J82" s="131" t="str">
        <f>'P05'!F92</f>
        <v>na</v>
      </c>
      <c r="K82" s="131" t="str">
        <f>'P06'!F92</f>
        <v>na</v>
      </c>
      <c r="L82" s="131" t="str">
        <f>'P07'!F92</f>
        <v>na</v>
      </c>
      <c r="M82" s="131" t="str">
        <f>'P08'!F92</f>
        <v>na</v>
      </c>
      <c r="N82" s="131" t="str">
        <f>'P09'!F92</f>
        <v>na</v>
      </c>
      <c r="O82" s="131" t="str">
        <f>'P10'!F92</f>
        <v>c</v>
      </c>
      <c r="P82" s="131" t="str">
        <f>'P11'!F92</f>
        <v>na</v>
      </c>
      <c r="Q82" s="131" t="str">
        <f>'P12'!F92</f>
        <v>na</v>
      </c>
      <c r="R82" s="131" t="str">
        <f>'P13'!F92</f>
        <v>na</v>
      </c>
      <c r="S82" s="131" t="str">
        <f>'P14'!F92</f>
        <v>na</v>
      </c>
      <c r="T82" s="131" t="str">
        <f>'P15'!F92</f>
        <v>nt</v>
      </c>
      <c r="U82" s="131" t="str">
        <f>'P16'!F92</f>
        <v>nt</v>
      </c>
      <c r="V82" s="131" t="str">
        <f>'P17'!F92</f>
        <v>nt</v>
      </c>
      <c r="W82" s="131" t="str">
        <f>'P18'!F92</f>
        <v>nt</v>
      </c>
      <c r="X82" s="131" t="str">
        <f>'P19'!F92</f>
        <v>nt</v>
      </c>
      <c r="Y82" s="131" t="str">
        <f>'P20'!F92</f>
        <v>nt</v>
      </c>
      <c r="Z82" s="131" t="str">
        <f>'P21'!F92</f>
        <v>nt</v>
      </c>
      <c r="AA82" s="131" t="str">
        <f>'P22'!F92</f>
        <v>nt</v>
      </c>
      <c r="AB82" s="131" t="str">
        <f>'P23'!F92</f>
        <v>nt</v>
      </c>
      <c r="AC82" s="131" t="str">
        <f>'P24'!F92</f>
        <v>nt</v>
      </c>
      <c r="AD82" s="131" t="str">
        <f>'P25'!F92</f>
        <v>nt</v>
      </c>
      <c r="AE82" s="220" t="str">
        <f>'P26'!F92</f>
        <v>nt</v>
      </c>
      <c r="AF82" s="25">
        <f t="shared" si="15"/>
        <v>1</v>
      </c>
      <c r="AG82" s="25">
        <f t="shared" si="16"/>
        <v>0</v>
      </c>
      <c r="AH82" s="25">
        <f t="shared" si="17"/>
        <v>13</v>
      </c>
      <c r="AI82" s="25">
        <f t="shared" si="18"/>
        <v>12</v>
      </c>
      <c r="AJ82" s="35" t="str">
        <f t="shared" si="19"/>
        <v>C</v>
      </c>
      <c r="AK82" s="24"/>
      <c r="AL82" s="24"/>
      <c r="AM82" s="24"/>
      <c r="AN82" s="24"/>
      <c r="AO82" s="24"/>
      <c r="AP82" s="24"/>
      <c r="AQ82" s="24"/>
      <c r="AR82" s="24"/>
      <c r="AS82" s="221" t="str">
        <f>Résultats!B93</f>
        <v>11.11</v>
      </c>
      <c r="AT82" s="222" t="str">
        <f>Résultats!C93</f>
        <v>AA</v>
      </c>
      <c r="AU82" s="25">
        <f>'P01'!$G92</f>
        <v>0</v>
      </c>
      <c r="AV82" s="25">
        <f>'P02'!$G92</f>
        <v>0</v>
      </c>
      <c r="AW82" s="25">
        <f>'P03'!$G92</f>
        <v>0</v>
      </c>
      <c r="AX82" s="25">
        <f>'P04'!$G92</f>
        <v>0</v>
      </c>
      <c r="AY82" s="25">
        <f>'P05'!$G92</f>
        <v>0</v>
      </c>
      <c r="AZ82" s="25">
        <f>'P06'!$G92</f>
        <v>0</v>
      </c>
      <c r="BA82" s="25">
        <f>'P07'!$G92</f>
        <v>0</v>
      </c>
      <c r="BB82" s="25">
        <f>'P08'!$G92</f>
        <v>0</v>
      </c>
      <c r="BC82" s="25">
        <f>'P09'!$G92</f>
        <v>0</v>
      </c>
      <c r="BD82" s="25">
        <f>'P10'!$G92</f>
        <v>0</v>
      </c>
      <c r="BE82" s="25">
        <f>'P11'!$G92</f>
        <v>0</v>
      </c>
      <c r="BF82" s="25">
        <f>'P12'!$G92</f>
        <v>0</v>
      </c>
      <c r="BG82" s="25">
        <f>'P13'!$G92</f>
        <v>0</v>
      </c>
      <c r="BH82" s="25">
        <f>'P14'!$G92</f>
        <v>0</v>
      </c>
      <c r="BI82" s="25">
        <f>'P15'!$G92</f>
        <v>0</v>
      </c>
      <c r="BJ82" s="25">
        <f>'P16'!$G92</f>
        <v>0</v>
      </c>
      <c r="BK82" s="25">
        <f>'P17'!$G92</f>
        <v>0</v>
      </c>
      <c r="BL82" s="25">
        <f>'P18'!$G92</f>
        <v>0</v>
      </c>
      <c r="BM82" s="25">
        <f>'P19'!$G92</f>
        <v>0</v>
      </c>
      <c r="BN82" s="25">
        <f>'P20'!$G92</f>
        <v>0</v>
      </c>
      <c r="BO82" s="25"/>
      <c r="BP82" s="25">
        <f>'P22'!$G92</f>
        <v>0</v>
      </c>
      <c r="BQ82" s="25">
        <f>'P23'!$G92</f>
        <v>0</v>
      </c>
      <c r="BR82" s="25">
        <f>'P24'!$G92</f>
        <v>0</v>
      </c>
      <c r="BS82" s="25">
        <f>'P25'!$G92</f>
        <v>0</v>
      </c>
      <c r="BT82" s="223">
        <f>'P26'!$G92</f>
        <v>0</v>
      </c>
      <c r="BU82" s="25">
        <f t="shared" si="20"/>
        <v>0</v>
      </c>
      <c r="BV82" s="224" t="str">
        <f t="shared" si="21"/>
        <v>-</v>
      </c>
    </row>
    <row r="83" spans="1:74" ht="15.75" customHeight="1" x14ac:dyDescent="0.3">
      <c r="A83" s="225" t="s">
        <v>95</v>
      </c>
      <c r="B83" s="218" t="str">
        <f>Résultats!B94</f>
        <v>11.12</v>
      </c>
      <c r="C83" s="219" t="str">
        <f>Résultats!C94</f>
        <v>AA</v>
      </c>
      <c r="D83" s="25">
        <f>Résultats!E94</f>
        <v>0</v>
      </c>
      <c r="E83" s="24"/>
      <c r="F83" s="57" t="str">
        <f>'P01'!F93</f>
        <v>na</v>
      </c>
      <c r="G83" s="131" t="str">
        <f>'P02'!F93</f>
        <v>na</v>
      </c>
      <c r="H83" s="131" t="str">
        <f>'P03'!F93</f>
        <v>na</v>
      </c>
      <c r="I83" s="131" t="str">
        <f>'P04'!F93</f>
        <v>na</v>
      </c>
      <c r="J83" s="131" t="str">
        <f>'P05'!F93</f>
        <v>na</v>
      </c>
      <c r="K83" s="131" t="str">
        <f>'P06'!F93</f>
        <v>na</v>
      </c>
      <c r="L83" s="131" t="str">
        <f>'P07'!F93</f>
        <v>na</v>
      </c>
      <c r="M83" s="131" t="str">
        <f>'P08'!F93</f>
        <v>na</v>
      </c>
      <c r="N83" s="131" t="str">
        <f>'P09'!F93</f>
        <v>na</v>
      </c>
      <c r="O83" s="131" t="str">
        <f>'P10'!F93</f>
        <v>na</v>
      </c>
      <c r="P83" s="131" t="str">
        <f>'P11'!F93</f>
        <v>na</v>
      </c>
      <c r="Q83" s="131" t="str">
        <f>'P12'!F93</f>
        <v>na</v>
      </c>
      <c r="R83" s="131" t="str">
        <f>'P13'!F93</f>
        <v>na</v>
      </c>
      <c r="S83" s="131" t="str">
        <f>'P14'!F93</f>
        <v>na</v>
      </c>
      <c r="T83" s="131" t="str">
        <f>'P15'!F93</f>
        <v>nt</v>
      </c>
      <c r="U83" s="131" t="str">
        <f>'P16'!F93</f>
        <v>nt</v>
      </c>
      <c r="V83" s="131" t="str">
        <f>'P17'!F93</f>
        <v>nt</v>
      </c>
      <c r="W83" s="131" t="str">
        <f>'P18'!F93</f>
        <v>nt</v>
      </c>
      <c r="X83" s="131" t="str">
        <f>'P19'!F93</f>
        <v>nt</v>
      </c>
      <c r="Y83" s="131" t="str">
        <f>'P20'!F93</f>
        <v>nt</v>
      </c>
      <c r="Z83" s="131" t="str">
        <f>'P21'!F93</f>
        <v>nt</v>
      </c>
      <c r="AA83" s="131" t="str">
        <f>'P22'!F93</f>
        <v>nt</v>
      </c>
      <c r="AB83" s="131" t="str">
        <f>'P23'!F93</f>
        <v>nt</v>
      </c>
      <c r="AC83" s="131" t="str">
        <f>'P24'!F93</f>
        <v>nt</v>
      </c>
      <c r="AD83" s="131" t="str">
        <f>'P25'!F93</f>
        <v>nt</v>
      </c>
      <c r="AE83" s="220" t="str">
        <f>'P26'!F93</f>
        <v>nt</v>
      </c>
      <c r="AF83" s="25">
        <f t="shared" si="15"/>
        <v>0</v>
      </c>
      <c r="AG83" s="25">
        <f t="shared" si="16"/>
        <v>0</v>
      </c>
      <c r="AH83" s="25">
        <f t="shared" si="17"/>
        <v>14</v>
      </c>
      <c r="AI83" s="25">
        <f t="shared" si="18"/>
        <v>12</v>
      </c>
      <c r="AJ83" s="35" t="str">
        <f t="shared" si="19"/>
        <v>NA</v>
      </c>
      <c r="AK83" s="24"/>
      <c r="AL83" s="24"/>
      <c r="AM83" s="24"/>
      <c r="AN83" s="24"/>
      <c r="AO83" s="24"/>
      <c r="AP83" s="24"/>
      <c r="AQ83" s="24"/>
      <c r="AR83" s="24"/>
      <c r="AS83" s="221" t="str">
        <f>Résultats!B94</f>
        <v>11.12</v>
      </c>
      <c r="AT83" s="222" t="str">
        <f>Résultats!C94</f>
        <v>AA</v>
      </c>
      <c r="AU83" s="25">
        <f>'P01'!$G93</f>
        <v>0</v>
      </c>
      <c r="AV83" s="25">
        <f>'P02'!$G93</f>
        <v>0</v>
      </c>
      <c r="AW83" s="25">
        <f>'P03'!$G93</f>
        <v>0</v>
      </c>
      <c r="AX83" s="25">
        <f>'P04'!$G93</f>
        <v>0</v>
      </c>
      <c r="AY83" s="25">
        <f>'P05'!$G93</f>
        <v>0</v>
      </c>
      <c r="AZ83" s="25">
        <f>'P06'!$G93</f>
        <v>0</v>
      </c>
      <c r="BA83" s="25">
        <f>'P07'!$G93</f>
        <v>0</v>
      </c>
      <c r="BB83" s="25">
        <f>'P08'!$G93</f>
        <v>0</v>
      </c>
      <c r="BC83" s="25">
        <f>'P09'!$G93</f>
        <v>0</v>
      </c>
      <c r="BD83" s="25">
        <f>'P10'!$G93</f>
        <v>0</v>
      </c>
      <c r="BE83" s="25">
        <f>'P11'!$G93</f>
        <v>0</v>
      </c>
      <c r="BF83" s="25">
        <f>'P12'!$G93</f>
        <v>0</v>
      </c>
      <c r="BG83" s="25">
        <f>'P13'!$G93</f>
        <v>0</v>
      </c>
      <c r="BH83" s="25">
        <f>'P14'!$G93</f>
        <v>0</v>
      </c>
      <c r="BI83" s="25">
        <f>'P15'!$G93</f>
        <v>0</v>
      </c>
      <c r="BJ83" s="25">
        <f>'P16'!$G93</f>
        <v>0</v>
      </c>
      <c r="BK83" s="25">
        <f>'P17'!$G93</f>
        <v>0</v>
      </c>
      <c r="BL83" s="25">
        <f>'P18'!$G93</f>
        <v>0</v>
      </c>
      <c r="BM83" s="25">
        <f>'P19'!$G93</f>
        <v>0</v>
      </c>
      <c r="BN83" s="25">
        <f>'P20'!$G93</f>
        <v>0</v>
      </c>
      <c r="BO83" s="25"/>
      <c r="BP83" s="25">
        <f>'P22'!$G93</f>
        <v>0</v>
      </c>
      <c r="BQ83" s="25">
        <f>'P23'!$G93</f>
        <v>0</v>
      </c>
      <c r="BR83" s="25">
        <f>'P24'!$G93</f>
        <v>0</v>
      </c>
      <c r="BS83" s="25">
        <f>'P25'!$G93</f>
        <v>0</v>
      </c>
      <c r="BT83" s="223">
        <f>'P26'!$G93</f>
        <v>0</v>
      </c>
      <c r="BU83" s="25">
        <f t="shared" si="20"/>
        <v>0</v>
      </c>
      <c r="BV83" s="224" t="str">
        <f t="shared" si="21"/>
        <v>-</v>
      </c>
    </row>
    <row r="84" spans="1:74" ht="15.75" customHeight="1" x14ac:dyDescent="0.3">
      <c r="A84" s="225" t="s">
        <v>95</v>
      </c>
      <c r="B84" s="218" t="str">
        <f>Résultats!B95</f>
        <v>11.13</v>
      </c>
      <c r="C84" s="219" t="str">
        <f>Résultats!C95</f>
        <v>AA</v>
      </c>
      <c r="D84" s="25">
        <f>Résultats!E95</f>
        <v>0</v>
      </c>
      <c r="E84" s="24"/>
      <c r="F84" s="57" t="str">
        <f>'P01'!F94</f>
        <v>na</v>
      </c>
      <c r="G84" s="131" t="str">
        <f>'P02'!F94</f>
        <v>na</v>
      </c>
      <c r="H84" s="131" t="str">
        <f>'P03'!F94</f>
        <v>na</v>
      </c>
      <c r="I84" s="131" t="str">
        <f>'P04'!F94</f>
        <v>na</v>
      </c>
      <c r="J84" s="131" t="str">
        <f>'P05'!F94</f>
        <v>na</v>
      </c>
      <c r="K84" s="131" t="str">
        <f>'P06'!F94</f>
        <v>na</v>
      </c>
      <c r="L84" s="131" t="str">
        <f>'P07'!F94</f>
        <v>na</v>
      </c>
      <c r="M84" s="131" t="str">
        <f>'P08'!F94</f>
        <v>na</v>
      </c>
      <c r="N84" s="131" t="str">
        <f>'P09'!F94</f>
        <v>na</v>
      </c>
      <c r="O84" s="131" t="str">
        <f>'P10'!F94</f>
        <v>c</v>
      </c>
      <c r="P84" s="131" t="str">
        <f>'P11'!F94</f>
        <v>na</v>
      </c>
      <c r="Q84" s="131" t="str">
        <f>'P12'!F94</f>
        <v>na</v>
      </c>
      <c r="R84" s="131" t="str">
        <f>'P13'!F94</f>
        <v>na</v>
      </c>
      <c r="S84" s="131" t="str">
        <f>'P14'!F94</f>
        <v>na</v>
      </c>
      <c r="T84" s="131" t="str">
        <f>'P15'!F94</f>
        <v>nt</v>
      </c>
      <c r="U84" s="131" t="str">
        <f>'P16'!F94</f>
        <v>nt</v>
      </c>
      <c r="V84" s="131" t="str">
        <f>'P17'!F94</f>
        <v>nt</v>
      </c>
      <c r="W84" s="131" t="str">
        <f>'P18'!F94</f>
        <v>nt</v>
      </c>
      <c r="X84" s="131" t="str">
        <f>'P19'!F94</f>
        <v>nt</v>
      </c>
      <c r="Y84" s="131" t="str">
        <f>'P20'!F94</f>
        <v>nt</v>
      </c>
      <c r="Z84" s="131" t="str">
        <f>'P21'!F94</f>
        <v>nt</v>
      </c>
      <c r="AA84" s="131" t="str">
        <f>'P22'!F94</f>
        <v>nt</v>
      </c>
      <c r="AB84" s="131" t="str">
        <f>'P23'!F94</f>
        <v>nt</v>
      </c>
      <c r="AC84" s="131" t="str">
        <f>'P24'!F94</f>
        <v>nt</v>
      </c>
      <c r="AD84" s="131" t="str">
        <f>'P25'!F94</f>
        <v>nt</v>
      </c>
      <c r="AE84" s="220" t="str">
        <f>'P26'!F94</f>
        <v>nt</v>
      </c>
      <c r="AF84" s="25">
        <f t="shared" si="15"/>
        <v>1</v>
      </c>
      <c r="AG84" s="25">
        <f t="shared" si="16"/>
        <v>0</v>
      </c>
      <c r="AH84" s="25">
        <f t="shared" si="17"/>
        <v>13</v>
      </c>
      <c r="AI84" s="25">
        <f t="shared" si="18"/>
        <v>12</v>
      </c>
      <c r="AJ84" s="35" t="str">
        <f t="shared" si="19"/>
        <v>C</v>
      </c>
      <c r="AK84" s="24"/>
      <c r="AL84" s="24"/>
      <c r="AM84" s="24"/>
      <c r="AN84" s="24"/>
      <c r="AO84" s="24"/>
      <c r="AP84" s="24"/>
      <c r="AQ84" s="24"/>
      <c r="AR84" s="24"/>
      <c r="AS84" s="221" t="str">
        <f>Résultats!B95</f>
        <v>11.13</v>
      </c>
      <c r="AT84" s="222" t="str">
        <f>Résultats!C95</f>
        <v>AA</v>
      </c>
      <c r="AU84" s="25">
        <f>'P01'!$G94</f>
        <v>0</v>
      </c>
      <c r="AV84" s="25">
        <f>'P02'!$G94</f>
        <v>0</v>
      </c>
      <c r="AW84" s="25">
        <f>'P03'!$G94</f>
        <v>0</v>
      </c>
      <c r="AX84" s="25">
        <f>'P04'!$G94</f>
        <v>0</v>
      </c>
      <c r="AY84" s="25">
        <f>'P05'!$G94</f>
        <v>0</v>
      </c>
      <c r="AZ84" s="25">
        <f>'P06'!$G94</f>
        <v>0</v>
      </c>
      <c r="BA84" s="25">
        <f>'P07'!$G94</f>
        <v>0</v>
      </c>
      <c r="BB84" s="25">
        <f>'P08'!$G94</f>
        <v>0</v>
      </c>
      <c r="BC84" s="25">
        <f>'P09'!$G94</f>
        <v>0</v>
      </c>
      <c r="BD84" s="25">
        <f>'P10'!$G94</f>
        <v>0</v>
      </c>
      <c r="BE84" s="25">
        <f>'P11'!$G94</f>
        <v>0</v>
      </c>
      <c r="BF84" s="25">
        <f>'P12'!$G94</f>
        <v>0</v>
      </c>
      <c r="BG84" s="25">
        <f>'P13'!$G94</f>
        <v>0</v>
      </c>
      <c r="BH84" s="25">
        <f>'P14'!$G94</f>
        <v>0</v>
      </c>
      <c r="BI84" s="25">
        <f>'P15'!$G94</f>
        <v>0</v>
      </c>
      <c r="BJ84" s="25">
        <f>'P16'!$G94</f>
        <v>0</v>
      </c>
      <c r="BK84" s="25">
        <f>'P17'!$G94</f>
        <v>0</v>
      </c>
      <c r="BL84" s="25">
        <f>'P18'!$G94</f>
        <v>0</v>
      </c>
      <c r="BM84" s="25">
        <f>'P19'!$G94</f>
        <v>0</v>
      </c>
      <c r="BN84" s="25">
        <f>'P20'!$G94</f>
        <v>0</v>
      </c>
      <c r="BO84" s="25"/>
      <c r="BP84" s="25">
        <f>'P22'!$G94</f>
        <v>0</v>
      </c>
      <c r="BQ84" s="25">
        <f>'P23'!$G94</f>
        <v>0</v>
      </c>
      <c r="BR84" s="25">
        <f>'P24'!$G94</f>
        <v>0</v>
      </c>
      <c r="BS84" s="25">
        <f>'P25'!$G94</f>
        <v>0</v>
      </c>
      <c r="BT84" s="223">
        <f>'P26'!$G94</f>
        <v>0</v>
      </c>
      <c r="BU84" s="25">
        <f t="shared" si="20"/>
        <v>0</v>
      </c>
      <c r="BV84" s="224" t="str">
        <f t="shared" si="21"/>
        <v>-</v>
      </c>
    </row>
    <row r="85" spans="1:74" ht="15.75" customHeight="1" x14ac:dyDescent="0.3">
      <c r="A85" s="217" t="s">
        <v>96</v>
      </c>
      <c r="B85" s="218" t="str">
        <f>Résultats!B96</f>
        <v>12.1</v>
      </c>
      <c r="C85" s="219" t="str">
        <f>Résultats!C96</f>
        <v>AA</v>
      </c>
      <c r="D85" s="25">
        <f>Résultats!E96</f>
        <v>0</v>
      </c>
      <c r="E85" s="24"/>
      <c r="F85" s="57" t="str">
        <f>'P01'!F95</f>
        <v>c</v>
      </c>
      <c r="G85" s="131" t="str">
        <f>'P02'!F95</f>
        <v>c</v>
      </c>
      <c r="H85" s="131" t="str">
        <f>'P03'!F95</f>
        <v>c</v>
      </c>
      <c r="I85" s="131" t="str">
        <f>'P04'!F95</f>
        <v>c</v>
      </c>
      <c r="J85" s="131" t="str">
        <f>'P05'!F95</f>
        <v>c</v>
      </c>
      <c r="K85" s="131" t="str">
        <f>'P06'!F95</f>
        <v>c</v>
      </c>
      <c r="L85" s="131" t="str">
        <f>'P07'!F95</f>
        <v>c</v>
      </c>
      <c r="M85" s="131" t="str">
        <f>'P08'!F95</f>
        <v>c</v>
      </c>
      <c r="N85" s="131" t="str">
        <f>'P09'!F95</f>
        <v>c</v>
      </c>
      <c r="O85" s="131" t="str">
        <f>'P10'!F95</f>
        <v>c</v>
      </c>
      <c r="P85" s="131" t="str">
        <f>'P11'!F95</f>
        <v>c</v>
      </c>
      <c r="Q85" s="131" t="str">
        <f>'P12'!F95</f>
        <v>c</v>
      </c>
      <c r="R85" s="131" t="str">
        <f>'P13'!F95</f>
        <v>na</v>
      </c>
      <c r="S85" s="131" t="str">
        <f>'P14'!F95</f>
        <v>c</v>
      </c>
      <c r="T85" s="131" t="str">
        <f>'P15'!F95</f>
        <v>nt</v>
      </c>
      <c r="U85" s="131" t="str">
        <f>'P16'!F95</f>
        <v>nt</v>
      </c>
      <c r="V85" s="131" t="str">
        <f>'P17'!F95</f>
        <v>nt</v>
      </c>
      <c r="W85" s="131" t="str">
        <f>'P18'!F95</f>
        <v>nt</v>
      </c>
      <c r="X85" s="131" t="str">
        <f>'P19'!F95</f>
        <v>nt</v>
      </c>
      <c r="Y85" s="131" t="str">
        <f>'P20'!F95</f>
        <v>nt</v>
      </c>
      <c r="Z85" s="131" t="str">
        <f>'P21'!F95</f>
        <v>nt</v>
      </c>
      <c r="AA85" s="131" t="str">
        <f>'P22'!F95</f>
        <v>nt</v>
      </c>
      <c r="AB85" s="131" t="str">
        <f>'P23'!F95</f>
        <v>nt</v>
      </c>
      <c r="AC85" s="131" t="str">
        <f>'P24'!F95</f>
        <v>nt</v>
      </c>
      <c r="AD85" s="131" t="str">
        <f>'P25'!F95</f>
        <v>nt</v>
      </c>
      <c r="AE85" s="220" t="str">
        <f>'P26'!F95</f>
        <v>nt</v>
      </c>
      <c r="AF85" s="25">
        <f t="shared" si="15"/>
        <v>13</v>
      </c>
      <c r="AG85" s="25">
        <f t="shared" si="16"/>
        <v>0</v>
      </c>
      <c r="AH85" s="25">
        <f t="shared" si="17"/>
        <v>1</v>
      </c>
      <c r="AI85" s="25">
        <f t="shared" si="18"/>
        <v>12</v>
      </c>
      <c r="AJ85" s="35" t="str">
        <f t="shared" si="19"/>
        <v>C</v>
      </c>
      <c r="AK85" s="24"/>
      <c r="AL85" s="24"/>
      <c r="AM85" s="24"/>
      <c r="AN85" s="24"/>
      <c r="AO85" s="24"/>
      <c r="AP85" s="24"/>
      <c r="AQ85" s="24"/>
      <c r="AR85" s="24"/>
      <c r="AS85" s="221" t="str">
        <f>Résultats!B96</f>
        <v>12.1</v>
      </c>
      <c r="AT85" s="222" t="str">
        <f>Résultats!C96</f>
        <v>AA</v>
      </c>
      <c r="AU85" s="25">
        <f>'P01'!$G95</f>
        <v>0</v>
      </c>
      <c r="AV85" s="25">
        <f>'P02'!$G95</f>
        <v>0</v>
      </c>
      <c r="AW85" s="25">
        <f>'P03'!$G95</f>
        <v>0</v>
      </c>
      <c r="AX85" s="25">
        <f>'P04'!$G95</f>
        <v>0</v>
      </c>
      <c r="AY85" s="25">
        <f>'P05'!$G95</f>
        <v>0</v>
      </c>
      <c r="AZ85" s="25">
        <f>'P06'!$G95</f>
        <v>0</v>
      </c>
      <c r="BA85" s="25">
        <f>'P07'!$G95</f>
        <v>0</v>
      </c>
      <c r="BB85" s="25">
        <f>'P08'!$G95</f>
        <v>0</v>
      </c>
      <c r="BC85" s="25">
        <f>'P09'!$G95</f>
        <v>0</v>
      </c>
      <c r="BD85" s="25">
        <f>'P10'!$G95</f>
        <v>0</v>
      </c>
      <c r="BE85" s="25">
        <f>'P11'!$G95</f>
        <v>0</v>
      </c>
      <c r="BF85" s="25">
        <f>'P12'!$G95</f>
        <v>0</v>
      </c>
      <c r="BG85" s="25">
        <f>'P13'!$G95</f>
        <v>0</v>
      </c>
      <c r="BH85" s="25">
        <f>'P14'!$G95</f>
        <v>0</v>
      </c>
      <c r="BI85" s="25">
        <f>'P15'!$G95</f>
        <v>0</v>
      </c>
      <c r="BJ85" s="25">
        <f>'P16'!$G95</f>
        <v>0</v>
      </c>
      <c r="BK85" s="25">
        <f>'P17'!$G95</f>
        <v>0</v>
      </c>
      <c r="BL85" s="25">
        <f>'P18'!$G95</f>
        <v>0</v>
      </c>
      <c r="BM85" s="25">
        <f>'P19'!$G95</f>
        <v>0</v>
      </c>
      <c r="BN85" s="25">
        <f>'P20'!$G95</f>
        <v>0</v>
      </c>
      <c r="BO85" s="25"/>
      <c r="BP85" s="25">
        <f>'P22'!$G95</f>
        <v>0</v>
      </c>
      <c r="BQ85" s="25">
        <f>'P23'!$G95</f>
        <v>0</v>
      </c>
      <c r="BR85" s="25">
        <f>'P24'!$G95</f>
        <v>0</v>
      </c>
      <c r="BS85" s="25">
        <f>'P25'!$G95</f>
        <v>0</v>
      </c>
      <c r="BT85" s="223">
        <f>'P26'!$G95</f>
        <v>0</v>
      </c>
      <c r="BU85" s="25">
        <f t="shared" si="20"/>
        <v>0</v>
      </c>
      <c r="BV85" s="224" t="str">
        <f t="shared" si="21"/>
        <v>-</v>
      </c>
    </row>
    <row r="86" spans="1:74" ht="15.75" customHeight="1" x14ac:dyDescent="0.3">
      <c r="A86" s="225" t="s">
        <v>96</v>
      </c>
      <c r="B86" s="218" t="str">
        <f>Résultats!B97</f>
        <v>12.2</v>
      </c>
      <c r="C86" s="219" t="str">
        <f>Résultats!C97</f>
        <v>AA</v>
      </c>
      <c r="D86" s="25">
        <f>Résultats!E97</f>
        <v>0</v>
      </c>
      <c r="E86" s="24"/>
      <c r="F86" s="57" t="str">
        <f>'P01'!F96</f>
        <v>c</v>
      </c>
      <c r="G86" s="131" t="str">
        <f>'P02'!F96</f>
        <v>c</v>
      </c>
      <c r="H86" s="131" t="str">
        <f>'P03'!F96</f>
        <v>c</v>
      </c>
      <c r="I86" s="131" t="str">
        <f>'P04'!F96</f>
        <v>c</v>
      </c>
      <c r="J86" s="131" t="str">
        <f>'P05'!F96</f>
        <v>c</v>
      </c>
      <c r="K86" s="131" t="str">
        <f>'P06'!F96</f>
        <v>c</v>
      </c>
      <c r="L86" s="131" t="str">
        <f>'P07'!F96</f>
        <v>c</v>
      </c>
      <c r="M86" s="131" t="str">
        <f>'P08'!F96</f>
        <v>c</v>
      </c>
      <c r="N86" s="131" t="str">
        <f>'P09'!F96</f>
        <v>c</v>
      </c>
      <c r="O86" s="131" t="str">
        <f>'P10'!F96</f>
        <v>c</v>
      </c>
      <c r="P86" s="131" t="str">
        <f>'P11'!F96</f>
        <v>c</v>
      </c>
      <c r="Q86" s="131" t="str">
        <f>'P12'!F96</f>
        <v>c</v>
      </c>
      <c r="R86" s="131" t="str">
        <f>'P13'!F96</f>
        <v>na</v>
      </c>
      <c r="S86" s="131" t="str">
        <f>'P14'!F96</f>
        <v>c</v>
      </c>
      <c r="T86" s="131" t="str">
        <f>'P15'!F96</f>
        <v>nt</v>
      </c>
      <c r="U86" s="131" t="str">
        <f>'P16'!F96</f>
        <v>nt</v>
      </c>
      <c r="V86" s="131" t="str">
        <f>'P17'!F96</f>
        <v>nt</v>
      </c>
      <c r="W86" s="131" t="str">
        <f>'P18'!F96</f>
        <v>nt</v>
      </c>
      <c r="X86" s="131" t="str">
        <f>'P19'!F96</f>
        <v>nt</v>
      </c>
      <c r="Y86" s="131" t="str">
        <f>'P20'!F96</f>
        <v>nt</v>
      </c>
      <c r="Z86" s="131" t="str">
        <f>'P21'!F96</f>
        <v>nt</v>
      </c>
      <c r="AA86" s="131" t="str">
        <f>'P22'!F96</f>
        <v>nt</v>
      </c>
      <c r="AB86" s="131" t="str">
        <f>'P23'!F96</f>
        <v>nt</v>
      </c>
      <c r="AC86" s="131" t="str">
        <f>'P24'!F96</f>
        <v>nt</v>
      </c>
      <c r="AD86" s="131" t="str">
        <f>'P25'!F96</f>
        <v>nt</v>
      </c>
      <c r="AE86" s="220" t="str">
        <f>'P26'!F96</f>
        <v>nt</v>
      </c>
      <c r="AF86" s="25">
        <f t="shared" si="15"/>
        <v>13</v>
      </c>
      <c r="AG86" s="25">
        <f t="shared" si="16"/>
        <v>0</v>
      </c>
      <c r="AH86" s="25">
        <f t="shared" si="17"/>
        <v>1</v>
      </c>
      <c r="AI86" s="25">
        <f t="shared" si="18"/>
        <v>12</v>
      </c>
      <c r="AJ86" s="35" t="str">
        <f t="shared" si="19"/>
        <v>C</v>
      </c>
      <c r="AK86" s="24"/>
      <c r="AL86" s="24"/>
      <c r="AM86" s="24"/>
      <c r="AN86" s="24"/>
      <c r="AO86" s="24"/>
      <c r="AP86" s="24"/>
      <c r="AQ86" s="24"/>
      <c r="AR86" s="24"/>
      <c r="AS86" s="221" t="str">
        <f>Résultats!B97</f>
        <v>12.2</v>
      </c>
      <c r="AT86" s="222" t="str">
        <f>Résultats!C97</f>
        <v>AA</v>
      </c>
      <c r="AU86" s="25">
        <f>'P01'!$G96</f>
        <v>0</v>
      </c>
      <c r="AV86" s="25">
        <f>'P02'!$G96</f>
        <v>0</v>
      </c>
      <c r="AW86" s="25">
        <f>'P03'!$G96</f>
        <v>0</v>
      </c>
      <c r="AX86" s="25">
        <f>'P04'!$G96</f>
        <v>0</v>
      </c>
      <c r="AY86" s="25">
        <f>'P05'!$G96</f>
        <v>0</v>
      </c>
      <c r="AZ86" s="25">
        <f>'P06'!$G96</f>
        <v>0</v>
      </c>
      <c r="BA86" s="25">
        <f>'P07'!$G96</f>
        <v>0</v>
      </c>
      <c r="BB86" s="25">
        <f>'P08'!$G96</f>
        <v>0</v>
      </c>
      <c r="BC86" s="25">
        <f>'P09'!$G96</f>
        <v>0</v>
      </c>
      <c r="BD86" s="25">
        <f>'P10'!$G96</f>
        <v>0</v>
      </c>
      <c r="BE86" s="25">
        <f>'P11'!$G96</f>
        <v>0</v>
      </c>
      <c r="BF86" s="25">
        <f>'P12'!$G96</f>
        <v>0</v>
      </c>
      <c r="BG86" s="25">
        <f>'P13'!$G96</f>
        <v>0</v>
      </c>
      <c r="BH86" s="25">
        <f>'P14'!$G96</f>
        <v>0</v>
      </c>
      <c r="BI86" s="25">
        <f>'P15'!$G96</f>
        <v>0</v>
      </c>
      <c r="BJ86" s="25">
        <f>'P16'!$G96</f>
        <v>0</v>
      </c>
      <c r="BK86" s="25">
        <f>'P17'!$G96</f>
        <v>0</v>
      </c>
      <c r="BL86" s="25">
        <f>'P18'!$G96</f>
        <v>0</v>
      </c>
      <c r="BM86" s="25">
        <f>'P19'!$G96</f>
        <v>0</v>
      </c>
      <c r="BN86" s="25">
        <f>'P20'!$G96</f>
        <v>0</v>
      </c>
      <c r="BO86" s="25"/>
      <c r="BP86" s="25">
        <f>'P22'!$G96</f>
        <v>0</v>
      </c>
      <c r="BQ86" s="25">
        <f>'P23'!$G96</f>
        <v>0</v>
      </c>
      <c r="BR86" s="25">
        <f>'P24'!$G96</f>
        <v>0</v>
      </c>
      <c r="BS86" s="25">
        <f>'P25'!$G96</f>
        <v>0</v>
      </c>
      <c r="BT86" s="223">
        <f>'P26'!$G96</f>
        <v>0</v>
      </c>
      <c r="BU86" s="25">
        <f t="shared" si="20"/>
        <v>0</v>
      </c>
      <c r="BV86" s="224" t="str">
        <f t="shared" si="21"/>
        <v>-</v>
      </c>
    </row>
    <row r="87" spans="1:74" ht="15.75" customHeight="1" x14ac:dyDescent="0.3">
      <c r="A87" s="225" t="s">
        <v>96</v>
      </c>
      <c r="B87" s="218" t="str">
        <f>Résultats!B98</f>
        <v>12.3</v>
      </c>
      <c r="C87" s="219" t="str">
        <f>Résultats!C98</f>
        <v>AA</v>
      </c>
      <c r="D87" s="25">
        <f>Résultats!E98</f>
        <v>0</v>
      </c>
      <c r="E87" s="24"/>
      <c r="F87" s="57" t="str">
        <f>'P01'!F97</f>
        <v>c</v>
      </c>
      <c r="G87" s="131" t="str">
        <f>'P02'!F97</f>
        <v>na</v>
      </c>
      <c r="H87" s="131" t="str">
        <f>'P03'!F97</f>
        <v>c</v>
      </c>
      <c r="I87" s="131" t="str">
        <f>'P04'!F97</f>
        <v>c</v>
      </c>
      <c r="J87" s="131" t="str">
        <f>'P05'!F97</f>
        <v>c</v>
      </c>
      <c r="K87" s="131" t="str">
        <f>'P06'!F97</f>
        <v>c</v>
      </c>
      <c r="L87" s="131" t="str">
        <f>'P07'!F97</f>
        <v>c</v>
      </c>
      <c r="M87" s="131" t="str">
        <f>'P08'!F97</f>
        <v>c</v>
      </c>
      <c r="N87" s="131" t="str">
        <f>'P09'!F97</f>
        <v>c</v>
      </c>
      <c r="O87" s="131" t="str">
        <f>'P10'!F97</f>
        <v>c</v>
      </c>
      <c r="P87" s="131" t="str">
        <f>'P11'!F97</f>
        <v>c</v>
      </c>
      <c r="Q87" s="131" t="str">
        <f>'P12'!F97</f>
        <v>c</v>
      </c>
      <c r="R87" s="131" t="str">
        <f>'P13'!F97</f>
        <v>na</v>
      </c>
      <c r="S87" s="131" t="str">
        <f>'P14'!F97</f>
        <v>c</v>
      </c>
      <c r="T87" s="131" t="str">
        <f>'P15'!F97</f>
        <v>nt</v>
      </c>
      <c r="U87" s="131" t="str">
        <f>'P16'!F97</f>
        <v>nt</v>
      </c>
      <c r="V87" s="131" t="str">
        <f>'P17'!F97</f>
        <v>nt</v>
      </c>
      <c r="W87" s="131" t="str">
        <f>'P18'!F97</f>
        <v>nt</v>
      </c>
      <c r="X87" s="131" t="str">
        <f>'P19'!F97</f>
        <v>nt</v>
      </c>
      <c r="Y87" s="131" t="str">
        <f>'P20'!F97</f>
        <v>nt</v>
      </c>
      <c r="Z87" s="131" t="str">
        <f>'P21'!F97</f>
        <v>nt</v>
      </c>
      <c r="AA87" s="131" t="str">
        <f>'P22'!F97</f>
        <v>nt</v>
      </c>
      <c r="AB87" s="131" t="str">
        <f>'P23'!F97</f>
        <v>nt</v>
      </c>
      <c r="AC87" s="131" t="str">
        <f>'P24'!F97</f>
        <v>nt</v>
      </c>
      <c r="AD87" s="131" t="str">
        <f>'P25'!F97</f>
        <v>nt</v>
      </c>
      <c r="AE87" s="220" t="str">
        <f>'P26'!F97</f>
        <v>nt</v>
      </c>
      <c r="AF87" s="25">
        <f t="shared" si="15"/>
        <v>12</v>
      </c>
      <c r="AG87" s="25">
        <f t="shared" si="16"/>
        <v>0</v>
      </c>
      <c r="AH87" s="25">
        <f t="shared" si="17"/>
        <v>2</v>
      </c>
      <c r="AI87" s="25">
        <f t="shared" si="18"/>
        <v>12</v>
      </c>
      <c r="AJ87" s="35" t="str">
        <f t="shared" si="19"/>
        <v>C</v>
      </c>
      <c r="AK87" s="24"/>
      <c r="AL87" s="24"/>
      <c r="AM87" s="24"/>
      <c r="AN87" s="24"/>
      <c r="AO87" s="24"/>
      <c r="AP87" s="24"/>
      <c r="AQ87" s="24"/>
      <c r="AR87" s="24"/>
      <c r="AS87" s="221" t="str">
        <f>Résultats!B98</f>
        <v>12.3</v>
      </c>
      <c r="AT87" s="222" t="str">
        <f>Résultats!C98</f>
        <v>AA</v>
      </c>
      <c r="AU87" s="25">
        <f>'P01'!$G97</f>
        <v>0</v>
      </c>
      <c r="AV87" s="25">
        <f>'P02'!$G97</f>
        <v>0</v>
      </c>
      <c r="AW87" s="25">
        <f>'P03'!$G97</f>
        <v>0</v>
      </c>
      <c r="AX87" s="25">
        <f>'P04'!$G97</f>
        <v>0</v>
      </c>
      <c r="AY87" s="25">
        <f>'P05'!$G97</f>
        <v>0</v>
      </c>
      <c r="AZ87" s="25">
        <f>'P06'!$G97</f>
        <v>0</v>
      </c>
      <c r="BA87" s="25">
        <f>'P07'!$G97</f>
        <v>0</v>
      </c>
      <c r="BB87" s="25">
        <f>'P08'!$G97</f>
        <v>0</v>
      </c>
      <c r="BC87" s="25">
        <f>'P09'!$G97</f>
        <v>0</v>
      </c>
      <c r="BD87" s="25">
        <f>'P10'!$G97</f>
        <v>0</v>
      </c>
      <c r="BE87" s="25">
        <f>'P11'!$G97</f>
        <v>0</v>
      </c>
      <c r="BF87" s="25">
        <f>'P12'!$G97</f>
        <v>0</v>
      </c>
      <c r="BG87" s="25">
        <f>'P13'!$G97</f>
        <v>0</v>
      </c>
      <c r="BH87" s="25">
        <f>'P14'!$G97</f>
        <v>0</v>
      </c>
      <c r="BI87" s="25">
        <f>'P15'!$G97</f>
        <v>0</v>
      </c>
      <c r="BJ87" s="25">
        <f>'P16'!$G97</f>
        <v>0</v>
      </c>
      <c r="BK87" s="25">
        <f>'P17'!$G97</f>
        <v>0</v>
      </c>
      <c r="BL87" s="25">
        <f>'P18'!$G97</f>
        <v>0</v>
      </c>
      <c r="BM87" s="25">
        <f>'P19'!$G97</f>
        <v>0</v>
      </c>
      <c r="BN87" s="25">
        <f>'P20'!$G97</f>
        <v>0</v>
      </c>
      <c r="BO87" s="25"/>
      <c r="BP87" s="25">
        <f>'P22'!$G97</f>
        <v>0</v>
      </c>
      <c r="BQ87" s="25">
        <f>'P23'!$G97</f>
        <v>0</v>
      </c>
      <c r="BR87" s="25">
        <f>'P24'!$G97</f>
        <v>0</v>
      </c>
      <c r="BS87" s="25">
        <f>'P25'!$G97</f>
        <v>0</v>
      </c>
      <c r="BT87" s="223">
        <f>'P26'!$G97</f>
        <v>0</v>
      </c>
      <c r="BU87" s="25">
        <f t="shared" si="20"/>
        <v>0</v>
      </c>
      <c r="BV87" s="224" t="str">
        <f t="shared" si="21"/>
        <v>-</v>
      </c>
    </row>
    <row r="88" spans="1:74" ht="15.75" customHeight="1" x14ac:dyDescent="0.3">
      <c r="A88" s="225" t="s">
        <v>96</v>
      </c>
      <c r="B88" s="218" t="str">
        <f>Résultats!B99</f>
        <v>12.4</v>
      </c>
      <c r="C88" s="219" t="str">
        <f>Résultats!C99</f>
        <v>AA</v>
      </c>
      <c r="D88" s="25">
        <f>Résultats!E99</f>
        <v>0</v>
      </c>
      <c r="E88" s="24"/>
      <c r="F88" s="57" t="str">
        <f>'P01'!F98</f>
        <v>c</v>
      </c>
      <c r="G88" s="131" t="str">
        <f>'P02'!F98</f>
        <v>c</v>
      </c>
      <c r="H88" s="131" t="str">
        <f>'P03'!F98</f>
        <v>c</v>
      </c>
      <c r="I88" s="131" t="str">
        <f>'P04'!F98</f>
        <v>c</v>
      </c>
      <c r="J88" s="131" t="str">
        <f>'P05'!F98</f>
        <v>c</v>
      </c>
      <c r="K88" s="131" t="str">
        <f>'P06'!F98</f>
        <v>c</v>
      </c>
      <c r="L88" s="131" t="str">
        <f>'P07'!F98</f>
        <v>c</v>
      </c>
      <c r="M88" s="131" t="str">
        <f>'P08'!F98</f>
        <v>c</v>
      </c>
      <c r="N88" s="131" t="str">
        <f>'P09'!F98</f>
        <v>c</v>
      </c>
      <c r="O88" s="131" t="str">
        <f>'P10'!F98</f>
        <v>c</v>
      </c>
      <c r="P88" s="131" t="str">
        <f>'P11'!F98</f>
        <v>c</v>
      </c>
      <c r="Q88" s="131" t="str">
        <f>'P12'!F98</f>
        <v>c</v>
      </c>
      <c r="R88" s="131" t="str">
        <f>'P13'!F98</f>
        <v>na</v>
      </c>
      <c r="S88" s="131" t="str">
        <f>'P14'!F98</f>
        <v>c</v>
      </c>
      <c r="T88" s="131" t="str">
        <f>'P15'!F98</f>
        <v>nt</v>
      </c>
      <c r="U88" s="131" t="str">
        <f>'P16'!F98</f>
        <v>nt</v>
      </c>
      <c r="V88" s="131" t="str">
        <f>'P17'!F98</f>
        <v>nt</v>
      </c>
      <c r="W88" s="131" t="str">
        <f>'P18'!F98</f>
        <v>nt</v>
      </c>
      <c r="X88" s="131" t="str">
        <f>'P19'!F98</f>
        <v>nt</v>
      </c>
      <c r="Y88" s="131" t="str">
        <f>'P20'!F98</f>
        <v>nt</v>
      </c>
      <c r="Z88" s="131" t="str">
        <f>'P21'!F98</f>
        <v>nt</v>
      </c>
      <c r="AA88" s="131" t="str">
        <f>'P22'!F98</f>
        <v>nt</v>
      </c>
      <c r="AB88" s="131" t="str">
        <f>'P23'!F98</f>
        <v>nt</v>
      </c>
      <c r="AC88" s="131" t="str">
        <f>'P24'!F98</f>
        <v>nt</v>
      </c>
      <c r="AD88" s="131" t="str">
        <f>'P25'!F98</f>
        <v>nt</v>
      </c>
      <c r="AE88" s="220" t="str">
        <f>'P26'!F98</f>
        <v>nt</v>
      </c>
      <c r="AF88" s="25">
        <f t="shared" si="15"/>
        <v>13</v>
      </c>
      <c r="AG88" s="25">
        <f t="shared" si="16"/>
        <v>0</v>
      </c>
      <c r="AH88" s="25">
        <f t="shared" si="17"/>
        <v>1</v>
      </c>
      <c r="AI88" s="25">
        <f t="shared" si="18"/>
        <v>12</v>
      </c>
      <c r="AJ88" s="35" t="str">
        <f t="shared" si="19"/>
        <v>C</v>
      </c>
      <c r="AK88" s="24"/>
      <c r="AL88" s="24"/>
      <c r="AM88" s="24"/>
      <c r="AN88" s="24"/>
      <c r="AO88" s="24"/>
      <c r="AP88" s="24"/>
      <c r="AQ88" s="24"/>
      <c r="AR88" s="24"/>
      <c r="AS88" s="221" t="str">
        <f>Résultats!B99</f>
        <v>12.4</v>
      </c>
      <c r="AT88" s="222" t="str">
        <f>Résultats!C99</f>
        <v>AA</v>
      </c>
      <c r="AU88" s="25">
        <f>'P01'!$G98</f>
        <v>0</v>
      </c>
      <c r="AV88" s="25">
        <f>'P02'!$G98</f>
        <v>0</v>
      </c>
      <c r="AW88" s="25">
        <f>'P03'!$G98</f>
        <v>0</v>
      </c>
      <c r="AX88" s="25">
        <f>'P04'!$G98</f>
        <v>0</v>
      </c>
      <c r="AY88" s="25">
        <f>'P05'!$G98</f>
        <v>0</v>
      </c>
      <c r="AZ88" s="25">
        <f>'P06'!$G98</f>
        <v>0</v>
      </c>
      <c r="BA88" s="25">
        <f>'P07'!$G98</f>
        <v>0</v>
      </c>
      <c r="BB88" s="25">
        <f>'P08'!$G98</f>
        <v>0</v>
      </c>
      <c r="BC88" s="25">
        <f>'P09'!$G98</f>
        <v>0</v>
      </c>
      <c r="BD88" s="25">
        <f>'P10'!$G98</f>
        <v>0</v>
      </c>
      <c r="BE88" s="25">
        <f>'P11'!$G98</f>
        <v>0</v>
      </c>
      <c r="BF88" s="25">
        <f>'P12'!$G98</f>
        <v>0</v>
      </c>
      <c r="BG88" s="25">
        <f>'P13'!$G98</f>
        <v>0</v>
      </c>
      <c r="BH88" s="25">
        <f>'P14'!$G98</f>
        <v>0</v>
      </c>
      <c r="BI88" s="25">
        <f>'P15'!$G98</f>
        <v>0</v>
      </c>
      <c r="BJ88" s="25">
        <f>'P16'!$G98</f>
        <v>0</v>
      </c>
      <c r="BK88" s="25">
        <f>'P17'!$G98</f>
        <v>0</v>
      </c>
      <c r="BL88" s="25">
        <f>'P18'!$G98</f>
        <v>0</v>
      </c>
      <c r="BM88" s="25">
        <f>'P19'!$G98</f>
        <v>0</v>
      </c>
      <c r="BN88" s="25">
        <f>'P20'!$G98</f>
        <v>0</v>
      </c>
      <c r="BO88" s="25"/>
      <c r="BP88" s="25">
        <f>'P22'!$G98</f>
        <v>0</v>
      </c>
      <c r="BQ88" s="25">
        <f>'P23'!$G98</f>
        <v>0</v>
      </c>
      <c r="BR88" s="25">
        <f>'P24'!$G98</f>
        <v>0</v>
      </c>
      <c r="BS88" s="25">
        <f>'P25'!$G98</f>
        <v>0</v>
      </c>
      <c r="BT88" s="223">
        <f>'P26'!$G98</f>
        <v>0</v>
      </c>
      <c r="BU88" s="25">
        <f t="shared" si="20"/>
        <v>0</v>
      </c>
      <c r="BV88" s="224" t="str">
        <f t="shared" si="21"/>
        <v>-</v>
      </c>
    </row>
    <row r="89" spans="1:74" ht="15.75" customHeight="1" x14ac:dyDescent="0.3">
      <c r="A89" s="225" t="s">
        <v>96</v>
      </c>
      <c r="B89" s="218" t="str">
        <f>Résultats!B100</f>
        <v>12.5</v>
      </c>
      <c r="C89" s="219" t="str">
        <f>Résultats!C100</f>
        <v>AA</v>
      </c>
      <c r="D89" s="25">
        <f>Résultats!E100</f>
        <v>0</v>
      </c>
      <c r="E89" s="24"/>
      <c r="F89" s="57" t="str">
        <f>'P01'!F99</f>
        <v>c</v>
      </c>
      <c r="G89" s="131" t="str">
        <f>'P02'!F99</f>
        <v>c</v>
      </c>
      <c r="H89" s="131" t="str">
        <f>'P03'!F99</f>
        <v>c</v>
      </c>
      <c r="I89" s="131" t="str">
        <f>'P04'!F99</f>
        <v>c</v>
      </c>
      <c r="J89" s="131" t="str">
        <f>'P05'!F99</f>
        <v>c</v>
      </c>
      <c r="K89" s="131" t="str">
        <f>'P06'!F99</f>
        <v>c</v>
      </c>
      <c r="L89" s="131" t="str">
        <f>'P07'!F99</f>
        <v>c</v>
      </c>
      <c r="M89" s="131" t="str">
        <f>'P08'!F99</f>
        <v>c</v>
      </c>
      <c r="N89" s="131" t="str">
        <f>'P09'!F99</f>
        <v>c</v>
      </c>
      <c r="O89" s="131" t="str">
        <f>'P10'!F99</f>
        <v>c</v>
      </c>
      <c r="P89" s="131" t="str">
        <f>'P11'!F99</f>
        <v>c</v>
      </c>
      <c r="Q89" s="131" t="str">
        <f>'P12'!F99</f>
        <v>c</v>
      </c>
      <c r="R89" s="131" t="str">
        <f>'P13'!F99</f>
        <v>na</v>
      </c>
      <c r="S89" s="131" t="str">
        <f>'P14'!F99</f>
        <v>c</v>
      </c>
      <c r="T89" s="131" t="str">
        <f>'P15'!F99</f>
        <v>nt</v>
      </c>
      <c r="U89" s="131" t="str">
        <f>'P16'!F99</f>
        <v>nt</v>
      </c>
      <c r="V89" s="131" t="str">
        <f>'P17'!F99</f>
        <v>nt</v>
      </c>
      <c r="W89" s="131" t="str">
        <f>'P18'!F99</f>
        <v>nt</v>
      </c>
      <c r="X89" s="131" t="str">
        <f>'P19'!F99</f>
        <v>nt</v>
      </c>
      <c r="Y89" s="131" t="str">
        <f>'P20'!F99</f>
        <v>nt</v>
      </c>
      <c r="Z89" s="131" t="str">
        <f>'P21'!F99</f>
        <v>nt</v>
      </c>
      <c r="AA89" s="131" t="str">
        <f>'P22'!F99</f>
        <v>nt</v>
      </c>
      <c r="AB89" s="131" t="str">
        <f>'P23'!F99</f>
        <v>nt</v>
      </c>
      <c r="AC89" s="131" t="str">
        <f>'P24'!F99</f>
        <v>nt</v>
      </c>
      <c r="AD89" s="131" t="str">
        <f>'P25'!F99</f>
        <v>nt</v>
      </c>
      <c r="AE89" s="220" t="str">
        <f>'P26'!F99</f>
        <v>nt</v>
      </c>
      <c r="AF89" s="25">
        <f t="shared" si="15"/>
        <v>13</v>
      </c>
      <c r="AG89" s="25">
        <f t="shared" si="16"/>
        <v>0</v>
      </c>
      <c r="AH89" s="25">
        <f t="shared" si="17"/>
        <v>1</v>
      </c>
      <c r="AI89" s="25">
        <f t="shared" si="18"/>
        <v>12</v>
      </c>
      <c r="AJ89" s="35" t="str">
        <f t="shared" si="19"/>
        <v>C</v>
      </c>
      <c r="AK89" s="24"/>
      <c r="AL89" s="24"/>
      <c r="AM89" s="24"/>
      <c r="AN89" s="24"/>
      <c r="AO89" s="24"/>
      <c r="AP89" s="24"/>
      <c r="AQ89" s="24"/>
      <c r="AR89" s="24"/>
      <c r="AS89" s="221" t="str">
        <f>Résultats!B100</f>
        <v>12.5</v>
      </c>
      <c r="AT89" s="222" t="str">
        <f>Résultats!C100</f>
        <v>AA</v>
      </c>
      <c r="AU89" s="25">
        <f>'P01'!$G99</f>
        <v>0</v>
      </c>
      <c r="AV89" s="25">
        <f>'P02'!$G99</f>
        <v>0</v>
      </c>
      <c r="AW89" s="25">
        <f>'P03'!$G99</f>
        <v>0</v>
      </c>
      <c r="AX89" s="25">
        <f>'P04'!$G99</f>
        <v>0</v>
      </c>
      <c r="AY89" s="25">
        <f>'P05'!$G99</f>
        <v>0</v>
      </c>
      <c r="AZ89" s="25">
        <f>'P06'!$G99</f>
        <v>0</v>
      </c>
      <c r="BA89" s="25">
        <f>'P07'!$G99</f>
        <v>0</v>
      </c>
      <c r="BB89" s="25">
        <f>'P08'!$G99</f>
        <v>0</v>
      </c>
      <c r="BC89" s="25">
        <f>'P09'!$G99</f>
        <v>0</v>
      </c>
      <c r="BD89" s="25">
        <f>'P10'!$G99</f>
        <v>0</v>
      </c>
      <c r="BE89" s="25">
        <f>'P11'!$G99</f>
        <v>0</v>
      </c>
      <c r="BF89" s="25">
        <f>'P12'!$G99</f>
        <v>0</v>
      </c>
      <c r="BG89" s="25">
        <f>'P13'!$G99</f>
        <v>0</v>
      </c>
      <c r="BH89" s="25">
        <f>'P14'!$G99</f>
        <v>0</v>
      </c>
      <c r="BI89" s="25">
        <f>'P15'!$G99</f>
        <v>0</v>
      </c>
      <c r="BJ89" s="25">
        <f>'P16'!$G99</f>
        <v>0</v>
      </c>
      <c r="BK89" s="25">
        <f>'P17'!$G99</f>
        <v>0</v>
      </c>
      <c r="BL89" s="25">
        <f>'P18'!$G99</f>
        <v>0</v>
      </c>
      <c r="BM89" s="25">
        <f>'P19'!$G99</f>
        <v>0</v>
      </c>
      <c r="BN89" s="25">
        <f>'P20'!$G99</f>
        <v>0</v>
      </c>
      <c r="BO89" s="25"/>
      <c r="BP89" s="25">
        <f>'P22'!$G99</f>
        <v>0</v>
      </c>
      <c r="BQ89" s="25">
        <f>'P23'!$G99</f>
        <v>0</v>
      </c>
      <c r="BR89" s="25">
        <f>'P24'!$G99</f>
        <v>0</v>
      </c>
      <c r="BS89" s="25">
        <f>'P25'!$G99</f>
        <v>0</v>
      </c>
      <c r="BT89" s="223">
        <f>'P26'!$G99</f>
        <v>0</v>
      </c>
      <c r="BU89" s="25">
        <f t="shared" si="20"/>
        <v>0</v>
      </c>
      <c r="BV89" s="224" t="str">
        <f t="shared" si="21"/>
        <v>-</v>
      </c>
    </row>
    <row r="90" spans="1:74" ht="15.75" customHeight="1" x14ac:dyDescent="0.3">
      <c r="A90" s="225" t="s">
        <v>96</v>
      </c>
      <c r="B90" s="218" t="str">
        <f>Résultats!B101</f>
        <v>12.6</v>
      </c>
      <c r="C90" s="219" t="str">
        <f>Résultats!C101</f>
        <v>A</v>
      </c>
      <c r="D90" s="25">
        <f>Résultats!E101</f>
        <v>0</v>
      </c>
      <c r="E90" s="24"/>
      <c r="F90" s="57" t="str">
        <f>'P01'!F100</f>
        <v>c</v>
      </c>
      <c r="G90" s="131" t="str">
        <f>'P02'!F100</f>
        <v>c</v>
      </c>
      <c r="H90" s="131" t="str">
        <f>'P03'!F100</f>
        <v>c</v>
      </c>
      <c r="I90" s="131" t="str">
        <f>'P04'!F100</f>
        <v>c</v>
      </c>
      <c r="J90" s="131" t="str">
        <f>'P05'!F100</f>
        <v>c</v>
      </c>
      <c r="K90" s="131" t="str">
        <f>'P06'!F100</f>
        <v>c</v>
      </c>
      <c r="L90" s="131" t="str">
        <f>'P07'!F100</f>
        <v>c</v>
      </c>
      <c r="M90" s="131" t="str">
        <f>'P08'!F100</f>
        <v>c</v>
      </c>
      <c r="N90" s="131" t="str">
        <f>'P09'!F100</f>
        <v>c</v>
      </c>
      <c r="O90" s="131" t="str">
        <f>'P10'!F100</f>
        <v>c</v>
      </c>
      <c r="P90" s="131" t="str">
        <f>'P11'!F100</f>
        <v>c</v>
      </c>
      <c r="Q90" s="131" t="str">
        <f>'P12'!F100</f>
        <v>c</v>
      </c>
      <c r="R90" s="131" t="str">
        <f>'P13'!F100</f>
        <v>c</v>
      </c>
      <c r="S90" s="131" t="str">
        <f>'P14'!F100</f>
        <v>c</v>
      </c>
      <c r="T90" s="131" t="str">
        <f>'P15'!F100</f>
        <v>nt</v>
      </c>
      <c r="U90" s="131" t="str">
        <f>'P16'!F100</f>
        <v>nt</v>
      </c>
      <c r="V90" s="131" t="str">
        <f>'P17'!F100</f>
        <v>nt</v>
      </c>
      <c r="W90" s="131" t="str">
        <f>'P18'!F100</f>
        <v>nt</v>
      </c>
      <c r="X90" s="131" t="str">
        <f>'P19'!F100</f>
        <v>nt</v>
      </c>
      <c r="Y90" s="131" t="str">
        <f>'P20'!F100</f>
        <v>nt</v>
      </c>
      <c r="Z90" s="131" t="str">
        <f>'P21'!F100</f>
        <v>nt</v>
      </c>
      <c r="AA90" s="131" t="str">
        <f>'P22'!F100</f>
        <v>nt</v>
      </c>
      <c r="AB90" s="131" t="str">
        <f>'P23'!F100</f>
        <v>nt</v>
      </c>
      <c r="AC90" s="131" t="str">
        <f>'P24'!F100</f>
        <v>nt</v>
      </c>
      <c r="AD90" s="131" t="str">
        <f>'P25'!F100</f>
        <v>nt</v>
      </c>
      <c r="AE90" s="220" t="str">
        <f>'P26'!F100</f>
        <v>nt</v>
      </c>
      <c r="AF90" s="25">
        <f t="shared" si="15"/>
        <v>14</v>
      </c>
      <c r="AG90" s="25">
        <f t="shared" si="16"/>
        <v>0</v>
      </c>
      <c r="AH90" s="25">
        <f t="shared" si="17"/>
        <v>0</v>
      </c>
      <c r="AI90" s="25">
        <f t="shared" si="18"/>
        <v>12</v>
      </c>
      <c r="AJ90" s="35" t="str">
        <f t="shared" si="19"/>
        <v>C</v>
      </c>
      <c r="AK90" s="24"/>
      <c r="AL90" s="24"/>
      <c r="AM90" s="24"/>
      <c r="AN90" s="24"/>
      <c r="AO90" s="24"/>
      <c r="AP90" s="24"/>
      <c r="AQ90" s="24"/>
      <c r="AR90" s="24"/>
      <c r="AS90" s="221" t="str">
        <f>Résultats!B101</f>
        <v>12.6</v>
      </c>
      <c r="AT90" s="222" t="str">
        <f>Résultats!C101</f>
        <v>A</v>
      </c>
      <c r="AU90" s="25">
        <f>'P01'!$G100</f>
        <v>0</v>
      </c>
      <c r="AV90" s="25">
        <f>'P02'!$G100</f>
        <v>0</v>
      </c>
      <c r="AW90" s="25">
        <f>'P03'!$G100</f>
        <v>0</v>
      </c>
      <c r="AX90" s="25">
        <f>'P04'!$G100</f>
        <v>0</v>
      </c>
      <c r="AY90" s="25">
        <f>'P05'!$G100</f>
        <v>0</v>
      </c>
      <c r="AZ90" s="25">
        <f>'P06'!$G100</f>
        <v>0</v>
      </c>
      <c r="BA90" s="25">
        <f>'P07'!$G100</f>
        <v>0</v>
      </c>
      <c r="BB90" s="25">
        <f>'P08'!$G100</f>
        <v>0</v>
      </c>
      <c r="BC90" s="25">
        <f>'P09'!$G100</f>
        <v>0</v>
      </c>
      <c r="BD90" s="25">
        <f>'P10'!$G100</f>
        <v>0</v>
      </c>
      <c r="BE90" s="25">
        <f>'P11'!$G100</f>
        <v>0</v>
      </c>
      <c r="BF90" s="25">
        <f>'P12'!$G100</f>
        <v>0</v>
      </c>
      <c r="BG90" s="25">
        <f>'P13'!$G100</f>
        <v>0</v>
      </c>
      <c r="BH90" s="25">
        <f>'P14'!$G100</f>
        <v>0</v>
      </c>
      <c r="BI90" s="25">
        <f>'P15'!$G100</f>
        <v>0</v>
      </c>
      <c r="BJ90" s="25">
        <f>'P16'!$G100</f>
        <v>0</v>
      </c>
      <c r="BK90" s="25">
        <f>'P17'!$G100</f>
        <v>0</v>
      </c>
      <c r="BL90" s="25">
        <f>'P18'!$G100</f>
        <v>0</v>
      </c>
      <c r="BM90" s="25">
        <f>'P19'!$G100</f>
        <v>0</v>
      </c>
      <c r="BN90" s="25">
        <f>'P20'!$G100</f>
        <v>0</v>
      </c>
      <c r="BO90" s="25"/>
      <c r="BP90" s="25">
        <f>'P22'!$G100</f>
        <v>0</v>
      </c>
      <c r="BQ90" s="25">
        <f>'P23'!$G100</f>
        <v>0</v>
      </c>
      <c r="BR90" s="25">
        <f>'P24'!$G100</f>
        <v>0</v>
      </c>
      <c r="BS90" s="25">
        <f>'P25'!$G100</f>
        <v>0</v>
      </c>
      <c r="BT90" s="223">
        <f>'P26'!$G100</f>
        <v>0</v>
      </c>
      <c r="BU90" s="25">
        <f t="shared" si="20"/>
        <v>0</v>
      </c>
      <c r="BV90" s="224" t="str">
        <f t="shared" si="21"/>
        <v>-</v>
      </c>
    </row>
    <row r="91" spans="1:74" ht="15.75" customHeight="1" x14ac:dyDescent="0.3">
      <c r="A91" s="225" t="s">
        <v>96</v>
      </c>
      <c r="B91" s="218" t="str">
        <f>Résultats!B102</f>
        <v>12.7</v>
      </c>
      <c r="C91" s="219" t="str">
        <f>Résultats!C102</f>
        <v>A</v>
      </c>
      <c r="D91" s="25">
        <f>Résultats!E102</f>
        <v>0</v>
      </c>
      <c r="E91" s="24"/>
      <c r="F91" s="57" t="str">
        <f>'P01'!F101</f>
        <v>c</v>
      </c>
      <c r="G91" s="131" t="str">
        <f>'P02'!F101</f>
        <v>c</v>
      </c>
      <c r="H91" s="131" t="str">
        <f>'P03'!F101</f>
        <v>c</v>
      </c>
      <c r="I91" s="131" t="str">
        <f>'P04'!F101</f>
        <v>c</v>
      </c>
      <c r="J91" s="131" t="str">
        <f>'P05'!F101</f>
        <v>c</v>
      </c>
      <c r="K91" s="131" t="str">
        <f>'P06'!F101</f>
        <v>c</v>
      </c>
      <c r="L91" s="131" t="str">
        <f>'P07'!F101</f>
        <v>c</v>
      </c>
      <c r="M91" s="131" t="str">
        <f>'P08'!F101</f>
        <v>c</v>
      </c>
      <c r="N91" s="131" t="str">
        <f>'P09'!F101</f>
        <v>c</v>
      </c>
      <c r="O91" s="131" t="str">
        <f>'P10'!F101</f>
        <v>c</v>
      </c>
      <c r="P91" s="131" t="str">
        <f>'P11'!F101</f>
        <v>c</v>
      </c>
      <c r="Q91" s="131" t="str">
        <f>'P12'!F101</f>
        <v>c</v>
      </c>
      <c r="R91" s="131" t="str">
        <f>'P13'!F101</f>
        <v>na</v>
      </c>
      <c r="S91" s="131" t="str">
        <f>'P14'!F101</f>
        <v>c</v>
      </c>
      <c r="T91" s="131" t="str">
        <f>'P15'!F101</f>
        <v>nt</v>
      </c>
      <c r="U91" s="131" t="str">
        <f>'P16'!F101</f>
        <v>nt</v>
      </c>
      <c r="V91" s="131" t="str">
        <f>'P17'!F101</f>
        <v>nt</v>
      </c>
      <c r="W91" s="131" t="str">
        <f>'P18'!F101</f>
        <v>nt</v>
      </c>
      <c r="X91" s="131" t="str">
        <f>'P19'!F101</f>
        <v>nt</v>
      </c>
      <c r="Y91" s="131" t="str">
        <f>'P20'!F101</f>
        <v>nt</v>
      </c>
      <c r="Z91" s="131" t="str">
        <f>'P21'!F101</f>
        <v>nt</v>
      </c>
      <c r="AA91" s="131" t="str">
        <f>'P22'!F101</f>
        <v>nt</v>
      </c>
      <c r="AB91" s="131" t="str">
        <f>'P23'!F101</f>
        <v>nt</v>
      </c>
      <c r="AC91" s="131" t="str">
        <f>'P24'!F101</f>
        <v>nt</v>
      </c>
      <c r="AD91" s="131" t="str">
        <f>'P25'!F101</f>
        <v>nt</v>
      </c>
      <c r="AE91" s="220" t="str">
        <f>'P26'!F101</f>
        <v>nt</v>
      </c>
      <c r="AF91" s="25">
        <f t="shared" si="15"/>
        <v>13</v>
      </c>
      <c r="AG91" s="25">
        <f t="shared" si="16"/>
        <v>0</v>
      </c>
      <c r="AH91" s="25">
        <f t="shared" si="17"/>
        <v>1</v>
      </c>
      <c r="AI91" s="25">
        <f t="shared" si="18"/>
        <v>12</v>
      </c>
      <c r="AJ91" s="35" t="str">
        <f t="shared" si="19"/>
        <v>C</v>
      </c>
      <c r="AK91" s="24"/>
      <c r="AL91" s="24"/>
      <c r="AM91" s="24"/>
      <c r="AN91" s="24"/>
      <c r="AO91" s="24"/>
      <c r="AP91" s="24"/>
      <c r="AQ91" s="24"/>
      <c r="AR91" s="24"/>
      <c r="AS91" s="221" t="str">
        <f>Résultats!B102</f>
        <v>12.7</v>
      </c>
      <c r="AT91" s="222" t="str">
        <f>Résultats!C102</f>
        <v>A</v>
      </c>
      <c r="AU91" s="25">
        <f>'P01'!$G101</f>
        <v>0</v>
      </c>
      <c r="AV91" s="25">
        <f>'P02'!$G101</f>
        <v>0</v>
      </c>
      <c r="AW91" s="25">
        <f>'P03'!$G101</f>
        <v>0</v>
      </c>
      <c r="AX91" s="25">
        <f>'P04'!$G101</f>
        <v>0</v>
      </c>
      <c r="AY91" s="25">
        <f>'P05'!$G101</f>
        <v>0</v>
      </c>
      <c r="AZ91" s="25">
        <f>'P06'!$G101</f>
        <v>0</v>
      </c>
      <c r="BA91" s="25">
        <f>'P07'!$G101</f>
        <v>0</v>
      </c>
      <c r="BB91" s="25">
        <f>'P08'!$G101</f>
        <v>0</v>
      </c>
      <c r="BC91" s="25">
        <f>'P09'!$G101</f>
        <v>0</v>
      </c>
      <c r="BD91" s="25">
        <f>'P10'!$G101</f>
        <v>0</v>
      </c>
      <c r="BE91" s="25">
        <f>'P11'!$G101</f>
        <v>0</v>
      </c>
      <c r="BF91" s="25">
        <f>'P12'!$G101</f>
        <v>0</v>
      </c>
      <c r="BG91" s="25">
        <f>'P13'!$G101</f>
        <v>0</v>
      </c>
      <c r="BH91" s="25">
        <f>'P14'!$G101</f>
        <v>0</v>
      </c>
      <c r="BI91" s="25">
        <f>'P15'!$G101</f>
        <v>0</v>
      </c>
      <c r="BJ91" s="25">
        <f>'P16'!$G101</f>
        <v>0</v>
      </c>
      <c r="BK91" s="25">
        <f>'P17'!$G101</f>
        <v>0</v>
      </c>
      <c r="BL91" s="25">
        <f>'P18'!$G101</f>
        <v>0</v>
      </c>
      <c r="BM91" s="25">
        <f>'P19'!$G101</f>
        <v>0</v>
      </c>
      <c r="BN91" s="25">
        <f>'P20'!$G101</f>
        <v>0</v>
      </c>
      <c r="BO91" s="25"/>
      <c r="BP91" s="25">
        <f>'P22'!$G101</f>
        <v>0</v>
      </c>
      <c r="BQ91" s="25">
        <f>'P23'!$G101</f>
        <v>0</v>
      </c>
      <c r="BR91" s="25">
        <f>'P24'!$G101</f>
        <v>0</v>
      </c>
      <c r="BS91" s="25">
        <f>'P25'!$G101</f>
        <v>0</v>
      </c>
      <c r="BT91" s="223">
        <f>'P26'!$G101</f>
        <v>0</v>
      </c>
      <c r="BU91" s="25">
        <f t="shared" si="20"/>
        <v>0</v>
      </c>
      <c r="BV91" s="224" t="str">
        <f t="shared" si="21"/>
        <v>-</v>
      </c>
    </row>
    <row r="92" spans="1:74" ht="15.75" customHeight="1" x14ac:dyDescent="0.3">
      <c r="A92" s="225" t="s">
        <v>96</v>
      </c>
      <c r="B92" s="218" t="str">
        <f>Résultats!B103</f>
        <v>12.8</v>
      </c>
      <c r="C92" s="219" t="str">
        <f>Résultats!C103</f>
        <v>A</v>
      </c>
      <c r="D92" s="25" t="str">
        <f>Résultats!E103</f>
        <v>x</v>
      </c>
      <c r="E92" s="24"/>
      <c r="F92" s="57" t="str">
        <f>'P01'!F102</f>
        <v>c</v>
      </c>
      <c r="G92" s="131" t="str">
        <f>'P02'!F102</f>
        <v>na</v>
      </c>
      <c r="H92" s="131" t="str">
        <f>'P03'!F102</f>
        <v>na</v>
      </c>
      <c r="I92" s="131" t="str">
        <f>'P04'!F102</f>
        <v>na</v>
      </c>
      <c r="J92" s="131" t="str">
        <f>'P05'!F102</f>
        <v>na</v>
      </c>
      <c r="K92" s="131" t="str">
        <f>'P06'!F102</f>
        <v>na</v>
      </c>
      <c r="L92" s="131" t="str">
        <f>'P07'!F102</f>
        <v>na</v>
      </c>
      <c r="M92" s="131" t="str">
        <f>'P08'!F102</f>
        <v>na</v>
      </c>
      <c r="N92" s="131" t="str">
        <f>'P09'!F102</f>
        <v>na</v>
      </c>
      <c r="O92" s="131" t="str">
        <f>'P10'!F102</f>
        <v>na</v>
      </c>
      <c r="P92" s="131" t="str">
        <f>'P11'!F102</f>
        <v>na</v>
      </c>
      <c r="Q92" s="131" t="str">
        <f>'P12'!F102</f>
        <v>na</v>
      </c>
      <c r="R92" s="131" t="str">
        <f>'P13'!F102</f>
        <v>na</v>
      </c>
      <c r="S92" s="131" t="str">
        <f>'P14'!F102</f>
        <v>na</v>
      </c>
      <c r="T92" s="131" t="str">
        <f>'P15'!F102</f>
        <v>nt</v>
      </c>
      <c r="U92" s="131" t="str">
        <f>'P16'!F102</f>
        <v>nt</v>
      </c>
      <c r="V92" s="131" t="str">
        <f>'P17'!F102</f>
        <v>nt</v>
      </c>
      <c r="W92" s="131" t="str">
        <f>'P18'!F102</f>
        <v>nt</v>
      </c>
      <c r="X92" s="131" t="str">
        <f>'P19'!F102</f>
        <v>nt</v>
      </c>
      <c r="Y92" s="131" t="str">
        <f>'P20'!F102</f>
        <v>nt</v>
      </c>
      <c r="Z92" s="131" t="str">
        <f>'P21'!F102</f>
        <v>nt</v>
      </c>
      <c r="AA92" s="131" t="str">
        <f>'P22'!F102</f>
        <v>nt</v>
      </c>
      <c r="AB92" s="131" t="str">
        <f>'P23'!F102</f>
        <v>nt</v>
      </c>
      <c r="AC92" s="131" t="str">
        <f>'P24'!F102</f>
        <v>nt</v>
      </c>
      <c r="AD92" s="131" t="str">
        <f>'P25'!F102</f>
        <v>nt</v>
      </c>
      <c r="AE92" s="220" t="str">
        <f>'P26'!F102</f>
        <v>nt</v>
      </c>
      <c r="AF92" s="25">
        <f t="shared" si="15"/>
        <v>1</v>
      </c>
      <c r="AG92" s="25">
        <f t="shared" si="16"/>
        <v>0</v>
      </c>
      <c r="AH92" s="25">
        <f t="shared" si="17"/>
        <v>13</v>
      </c>
      <c r="AI92" s="25">
        <f t="shared" si="18"/>
        <v>12</v>
      </c>
      <c r="AJ92" s="35" t="str">
        <f t="shared" si="19"/>
        <v>C</v>
      </c>
      <c r="AK92" s="24"/>
      <c r="AL92" s="24"/>
      <c r="AM92" s="24"/>
      <c r="AN92" s="24"/>
      <c r="AO92" s="24"/>
      <c r="AP92" s="24"/>
      <c r="AQ92" s="24"/>
      <c r="AR92" s="24"/>
      <c r="AS92" s="221" t="str">
        <f>Résultats!B103</f>
        <v>12.8</v>
      </c>
      <c r="AT92" s="222" t="str">
        <f>Résultats!C103</f>
        <v>A</v>
      </c>
      <c r="AU92" s="25">
        <f>'P01'!$G102</f>
        <v>0</v>
      </c>
      <c r="AV92" s="25">
        <f>'P02'!$G102</f>
        <v>0</v>
      </c>
      <c r="AW92" s="25">
        <f>'P03'!$G102</f>
        <v>0</v>
      </c>
      <c r="AX92" s="25">
        <f>'P04'!$G102</f>
        <v>0</v>
      </c>
      <c r="AY92" s="25">
        <f>'P05'!$G102</f>
        <v>0</v>
      </c>
      <c r="AZ92" s="25">
        <f>'P06'!$G102</f>
        <v>0</v>
      </c>
      <c r="BA92" s="25">
        <f>'P07'!$G102</f>
        <v>0</v>
      </c>
      <c r="BB92" s="25">
        <f>'P08'!$G102</f>
        <v>0</v>
      </c>
      <c r="BC92" s="25">
        <f>'P09'!$G102</f>
        <v>0</v>
      </c>
      <c r="BD92" s="25">
        <f>'P10'!$G102</f>
        <v>0</v>
      </c>
      <c r="BE92" s="25">
        <f>'P11'!$G102</f>
        <v>0</v>
      </c>
      <c r="BF92" s="25">
        <f>'P12'!$G102</f>
        <v>0</v>
      </c>
      <c r="BG92" s="25">
        <f>'P13'!$G102</f>
        <v>0</v>
      </c>
      <c r="BH92" s="25">
        <f>'P14'!$G102</f>
        <v>0</v>
      </c>
      <c r="BI92" s="25">
        <f>'P15'!$G102</f>
        <v>0</v>
      </c>
      <c r="BJ92" s="25">
        <f>'P16'!$G102</f>
        <v>0</v>
      </c>
      <c r="BK92" s="25">
        <f>'P17'!$G102</f>
        <v>0</v>
      </c>
      <c r="BL92" s="25">
        <f>'P18'!$G102</f>
        <v>0</v>
      </c>
      <c r="BM92" s="25">
        <f>'P19'!$G102</f>
        <v>0</v>
      </c>
      <c r="BN92" s="25">
        <f>'P20'!$G102</f>
        <v>0</v>
      </c>
      <c r="BO92" s="25"/>
      <c r="BP92" s="25">
        <f>'P22'!$G102</f>
        <v>0</v>
      </c>
      <c r="BQ92" s="25">
        <f>'P23'!$G102</f>
        <v>0</v>
      </c>
      <c r="BR92" s="25">
        <f>'P24'!$G102</f>
        <v>0</v>
      </c>
      <c r="BS92" s="25">
        <f>'P25'!$G102</f>
        <v>0</v>
      </c>
      <c r="BT92" s="223">
        <f>'P26'!$G102</f>
        <v>0</v>
      </c>
      <c r="BU92" s="25">
        <f t="shared" si="20"/>
        <v>0</v>
      </c>
      <c r="BV92" s="224" t="str">
        <f t="shared" si="21"/>
        <v>-</v>
      </c>
    </row>
    <row r="93" spans="1:74" ht="15.75" customHeight="1" x14ac:dyDescent="0.3">
      <c r="A93" s="225" t="s">
        <v>96</v>
      </c>
      <c r="B93" s="218" t="str">
        <f>Résultats!B104</f>
        <v>12.9</v>
      </c>
      <c r="C93" s="219" t="str">
        <f>Résultats!C104</f>
        <v>A</v>
      </c>
      <c r="D93" s="25" t="str">
        <f>Résultats!E104</f>
        <v>x</v>
      </c>
      <c r="E93" s="24"/>
      <c r="F93" s="57" t="str">
        <f>'P01'!F103</f>
        <v>c</v>
      </c>
      <c r="G93" s="131" t="str">
        <f>'P02'!F103</f>
        <v>c</v>
      </c>
      <c r="H93" s="131" t="str">
        <f>'P03'!F103</f>
        <v>c</v>
      </c>
      <c r="I93" s="131" t="str">
        <f>'P04'!F103</f>
        <v>c</v>
      </c>
      <c r="J93" s="131" t="str">
        <f>'P05'!F103</f>
        <v>c</v>
      </c>
      <c r="K93" s="131" t="str">
        <f>'P06'!F103</f>
        <v>c</v>
      </c>
      <c r="L93" s="131" t="str">
        <f>'P07'!F103</f>
        <v>c</v>
      </c>
      <c r="M93" s="131" t="str">
        <f>'P08'!F103</f>
        <v>c</v>
      </c>
      <c r="N93" s="131" t="str">
        <f>'P09'!F103</f>
        <v>c</v>
      </c>
      <c r="O93" s="131" t="str">
        <f>'P10'!F103</f>
        <v>c</v>
      </c>
      <c r="P93" s="131" t="str">
        <f>'P11'!F103</f>
        <v>c</v>
      </c>
      <c r="Q93" s="131" t="str">
        <f>'P12'!F103</f>
        <v>c</v>
      </c>
      <c r="R93" s="131" t="str">
        <f>'P13'!F103</f>
        <v>c</v>
      </c>
      <c r="S93" s="131" t="str">
        <f>'P14'!F103</f>
        <v>c</v>
      </c>
      <c r="T93" s="131" t="str">
        <f>'P15'!F103</f>
        <v>nt</v>
      </c>
      <c r="U93" s="131" t="str">
        <f>'P16'!F103</f>
        <v>nt</v>
      </c>
      <c r="V93" s="131" t="str">
        <f>'P17'!F103</f>
        <v>nt</v>
      </c>
      <c r="W93" s="131" t="str">
        <f>'P18'!F103</f>
        <v>nt</v>
      </c>
      <c r="X93" s="131" t="str">
        <f>'P19'!F103</f>
        <v>nt</v>
      </c>
      <c r="Y93" s="131" t="str">
        <f>'P20'!F103</f>
        <v>nt</v>
      </c>
      <c r="Z93" s="131" t="str">
        <f>'P21'!F103</f>
        <v>nt</v>
      </c>
      <c r="AA93" s="131" t="str">
        <f>'P22'!F103</f>
        <v>nt</v>
      </c>
      <c r="AB93" s="131" t="str">
        <f>'P23'!F103</f>
        <v>nt</v>
      </c>
      <c r="AC93" s="131" t="str">
        <f>'P24'!F103</f>
        <v>nt</v>
      </c>
      <c r="AD93" s="131" t="str">
        <f>'P25'!F103</f>
        <v>nt</v>
      </c>
      <c r="AE93" s="220" t="str">
        <f>'P26'!F103</f>
        <v>nt</v>
      </c>
      <c r="AF93" s="25">
        <f t="shared" si="15"/>
        <v>14</v>
      </c>
      <c r="AG93" s="25">
        <f t="shared" si="16"/>
        <v>0</v>
      </c>
      <c r="AH93" s="25">
        <f t="shared" si="17"/>
        <v>0</v>
      </c>
      <c r="AI93" s="25">
        <f t="shared" si="18"/>
        <v>12</v>
      </c>
      <c r="AJ93" s="35" t="str">
        <f t="shared" si="19"/>
        <v>C</v>
      </c>
      <c r="AK93" s="24"/>
      <c r="AL93" s="24"/>
      <c r="AM93" s="24"/>
      <c r="AN93" s="24"/>
      <c r="AO93" s="24"/>
      <c r="AP93" s="24"/>
      <c r="AQ93" s="24"/>
      <c r="AR93" s="24"/>
      <c r="AS93" s="221" t="str">
        <f>Résultats!B104</f>
        <v>12.9</v>
      </c>
      <c r="AT93" s="222" t="str">
        <f>Résultats!C104</f>
        <v>A</v>
      </c>
      <c r="AU93" s="25">
        <f>'P01'!$G103</f>
        <v>0</v>
      </c>
      <c r="AV93" s="25">
        <f>'P02'!$G103</f>
        <v>0</v>
      </c>
      <c r="AW93" s="25">
        <f>'P03'!$G103</f>
        <v>0</v>
      </c>
      <c r="AX93" s="25">
        <f>'P04'!$G103</f>
        <v>0</v>
      </c>
      <c r="AY93" s="25">
        <f>'P05'!$G103</f>
        <v>0</v>
      </c>
      <c r="AZ93" s="25">
        <f>'P06'!$G103</f>
        <v>0</v>
      </c>
      <c r="BA93" s="25">
        <f>'P07'!$G103</f>
        <v>0</v>
      </c>
      <c r="BB93" s="25">
        <f>'P08'!$G103</f>
        <v>0</v>
      </c>
      <c r="BC93" s="25">
        <f>'P09'!$G103</f>
        <v>0</v>
      </c>
      <c r="BD93" s="25">
        <f>'P10'!$G103</f>
        <v>0</v>
      </c>
      <c r="BE93" s="25">
        <f>'P11'!$G103</f>
        <v>0</v>
      </c>
      <c r="BF93" s="25">
        <f>'P12'!$G103</f>
        <v>0</v>
      </c>
      <c r="BG93" s="25">
        <f>'P13'!$G103</f>
        <v>0</v>
      </c>
      <c r="BH93" s="25">
        <f>'P14'!$G103</f>
        <v>0</v>
      </c>
      <c r="BI93" s="25">
        <f>'P15'!$G103</f>
        <v>0</v>
      </c>
      <c r="BJ93" s="25">
        <f>'P16'!$G103</f>
        <v>0</v>
      </c>
      <c r="BK93" s="25">
        <f>'P17'!$G103</f>
        <v>0</v>
      </c>
      <c r="BL93" s="25">
        <f>'P18'!$G103</f>
        <v>0</v>
      </c>
      <c r="BM93" s="25">
        <f>'P19'!$G103</f>
        <v>0</v>
      </c>
      <c r="BN93" s="25">
        <f>'P20'!$G103</f>
        <v>0</v>
      </c>
      <c r="BO93" s="25"/>
      <c r="BP93" s="25">
        <f>'P22'!$G103</f>
        <v>0</v>
      </c>
      <c r="BQ93" s="25">
        <f>'P23'!$G103</f>
        <v>0</v>
      </c>
      <c r="BR93" s="25">
        <f>'P24'!$G103</f>
        <v>0</v>
      </c>
      <c r="BS93" s="25">
        <f>'P25'!$G103</f>
        <v>0</v>
      </c>
      <c r="BT93" s="223">
        <f>'P26'!$G103</f>
        <v>0</v>
      </c>
      <c r="BU93" s="25">
        <f t="shared" si="20"/>
        <v>0</v>
      </c>
      <c r="BV93" s="224" t="str">
        <f t="shared" si="21"/>
        <v>-</v>
      </c>
    </row>
    <row r="94" spans="1:74" ht="15.75" customHeight="1" x14ac:dyDescent="0.3">
      <c r="A94" s="225" t="s">
        <v>96</v>
      </c>
      <c r="B94" s="218" t="str">
        <f>Résultats!B105</f>
        <v>12.10</v>
      </c>
      <c r="C94" s="219" t="str">
        <f>Résultats!C105</f>
        <v>A</v>
      </c>
      <c r="D94" s="25">
        <f>Résultats!E105</f>
        <v>0</v>
      </c>
      <c r="E94" s="24"/>
      <c r="F94" s="57" t="str">
        <f>'P01'!F104</f>
        <v>na</v>
      </c>
      <c r="G94" s="131" t="str">
        <f>'P02'!F104</f>
        <v>na</v>
      </c>
      <c r="H94" s="131" t="str">
        <f>'P03'!F104</f>
        <v>na</v>
      </c>
      <c r="I94" s="131" t="str">
        <f>'P04'!F104</f>
        <v>na</v>
      </c>
      <c r="J94" s="131" t="str">
        <f>'P05'!F104</f>
        <v>na</v>
      </c>
      <c r="K94" s="131" t="str">
        <f>'P06'!F104</f>
        <v>na</v>
      </c>
      <c r="L94" s="131" t="str">
        <f>'P07'!F104</f>
        <v>na</v>
      </c>
      <c r="M94" s="131" t="str">
        <f>'P08'!F104</f>
        <v>na</v>
      </c>
      <c r="N94" s="131" t="str">
        <f>'P09'!F104</f>
        <v>na</v>
      </c>
      <c r="O94" s="131" t="str">
        <f>'P10'!F104</f>
        <v>na</v>
      </c>
      <c r="P94" s="131" t="str">
        <f>'P11'!F104</f>
        <v>na</v>
      </c>
      <c r="Q94" s="131" t="str">
        <f>'P12'!F104</f>
        <v>na</v>
      </c>
      <c r="R94" s="131" t="str">
        <f>'P13'!F104</f>
        <v>na</v>
      </c>
      <c r="S94" s="131" t="str">
        <f>'P14'!F104</f>
        <v>na</v>
      </c>
      <c r="T94" s="131" t="str">
        <f>'P15'!F104</f>
        <v>nt</v>
      </c>
      <c r="U94" s="131" t="str">
        <f>'P16'!F104</f>
        <v>nt</v>
      </c>
      <c r="V94" s="131" t="str">
        <f>'P17'!F104</f>
        <v>nt</v>
      </c>
      <c r="W94" s="131" t="str">
        <f>'P18'!F104</f>
        <v>nt</v>
      </c>
      <c r="X94" s="131" t="str">
        <f>'P19'!F104</f>
        <v>nt</v>
      </c>
      <c r="Y94" s="131" t="str">
        <f>'P20'!F104</f>
        <v>nt</v>
      </c>
      <c r="Z94" s="131" t="str">
        <f>'P21'!F104</f>
        <v>nt</v>
      </c>
      <c r="AA94" s="131" t="str">
        <f>'P22'!F104</f>
        <v>nt</v>
      </c>
      <c r="AB94" s="131" t="str">
        <f>'P23'!F104</f>
        <v>nt</v>
      </c>
      <c r="AC94" s="131" t="str">
        <f>'P24'!F104</f>
        <v>nt</v>
      </c>
      <c r="AD94" s="131" t="str">
        <f>'P25'!F104</f>
        <v>nt</v>
      </c>
      <c r="AE94" s="220" t="str">
        <f>'P26'!F104</f>
        <v>nt</v>
      </c>
      <c r="AF94" s="25">
        <f t="shared" si="15"/>
        <v>0</v>
      </c>
      <c r="AG94" s="25">
        <f t="shared" si="16"/>
        <v>0</v>
      </c>
      <c r="AH94" s="25">
        <f t="shared" si="17"/>
        <v>14</v>
      </c>
      <c r="AI94" s="25">
        <f t="shared" si="18"/>
        <v>12</v>
      </c>
      <c r="AJ94" s="35" t="str">
        <f t="shared" si="19"/>
        <v>NA</v>
      </c>
      <c r="AK94" s="24"/>
      <c r="AL94" s="24"/>
      <c r="AM94" s="24"/>
      <c r="AN94" s="24"/>
      <c r="AO94" s="24"/>
      <c r="AP94" s="24"/>
      <c r="AQ94" s="24"/>
      <c r="AR94" s="24"/>
      <c r="AS94" s="221" t="str">
        <f>Résultats!B105</f>
        <v>12.10</v>
      </c>
      <c r="AT94" s="222" t="str">
        <f>Résultats!C105</f>
        <v>A</v>
      </c>
      <c r="AU94" s="25">
        <f>'P01'!$G104</f>
        <v>0</v>
      </c>
      <c r="AV94" s="25">
        <f>'P02'!$G104</f>
        <v>0</v>
      </c>
      <c r="AW94" s="25">
        <f>'P03'!$G104</f>
        <v>0</v>
      </c>
      <c r="AX94" s="25">
        <f>'P04'!$G104</f>
        <v>0</v>
      </c>
      <c r="AY94" s="25">
        <f>'P05'!$G104</f>
        <v>0</v>
      </c>
      <c r="AZ94" s="25">
        <f>'P06'!$G104</f>
        <v>0</v>
      </c>
      <c r="BA94" s="25">
        <f>'P07'!$G104</f>
        <v>0</v>
      </c>
      <c r="BB94" s="25">
        <f>'P08'!$G104</f>
        <v>0</v>
      </c>
      <c r="BC94" s="25">
        <f>'P09'!$G104</f>
        <v>0</v>
      </c>
      <c r="BD94" s="25">
        <f>'P10'!$G104</f>
        <v>0</v>
      </c>
      <c r="BE94" s="25">
        <f>'P11'!$G104</f>
        <v>0</v>
      </c>
      <c r="BF94" s="25">
        <f>'P12'!$G104</f>
        <v>0</v>
      </c>
      <c r="BG94" s="25">
        <f>'P13'!$G104</f>
        <v>0</v>
      </c>
      <c r="BH94" s="25">
        <f>'P14'!$G104</f>
        <v>0</v>
      </c>
      <c r="BI94" s="25">
        <f>'P15'!$G104</f>
        <v>0</v>
      </c>
      <c r="BJ94" s="25">
        <f>'P16'!$G104</f>
        <v>0</v>
      </c>
      <c r="BK94" s="25">
        <f>'P17'!$G104</f>
        <v>0</v>
      </c>
      <c r="BL94" s="25">
        <f>'P18'!$G104</f>
        <v>0</v>
      </c>
      <c r="BM94" s="25">
        <f>'P19'!$G104</f>
        <v>0</v>
      </c>
      <c r="BN94" s="25">
        <f>'P20'!$G104</f>
        <v>0</v>
      </c>
      <c r="BO94" s="25"/>
      <c r="BP94" s="25">
        <f>'P22'!$G104</f>
        <v>0</v>
      </c>
      <c r="BQ94" s="25">
        <f>'P23'!$G104</f>
        <v>0</v>
      </c>
      <c r="BR94" s="25">
        <f>'P24'!$G104</f>
        <v>0</v>
      </c>
      <c r="BS94" s="25">
        <f>'P25'!$G104</f>
        <v>0</v>
      </c>
      <c r="BT94" s="223">
        <f>'P26'!$G104</f>
        <v>0</v>
      </c>
      <c r="BU94" s="25">
        <f t="shared" si="20"/>
        <v>0</v>
      </c>
      <c r="BV94" s="224" t="str">
        <f t="shared" si="21"/>
        <v>-</v>
      </c>
    </row>
    <row r="95" spans="1:74" ht="15.75" customHeight="1" x14ac:dyDescent="0.3">
      <c r="A95" s="225" t="s">
        <v>96</v>
      </c>
      <c r="B95" s="218" t="str">
        <f>Résultats!B106</f>
        <v>12.11</v>
      </c>
      <c r="C95" s="219" t="str">
        <f>Résultats!C106</f>
        <v>A</v>
      </c>
      <c r="D95" s="25">
        <f>Résultats!E106</f>
        <v>0</v>
      </c>
      <c r="E95" s="24"/>
      <c r="F95" s="57" t="str">
        <f>'P01'!F105</f>
        <v>na</v>
      </c>
      <c r="G95" s="131" t="str">
        <f>'P02'!F105</f>
        <v>na</v>
      </c>
      <c r="H95" s="131" t="str">
        <f>'P03'!F105</f>
        <v>na</v>
      </c>
      <c r="I95" s="131" t="str">
        <f>'P04'!F105</f>
        <v>na</v>
      </c>
      <c r="J95" s="131" t="str">
        <f>'P05'!F105</f>
        <v>na</v>
      </c>
      <c r="K95" s="131" t="str">
        <f>'P06'!F105</f>
        <v>na</v>
      </c>
      <c r="L95" s="131" t="str">
        <f>'P07'!F105</f>
        <v>na</v>
      </c>
      <c r="M95" s="131" t="str">
        <f>'P08'!F105</f>
        <v>na</v>
      </c>
      <c r="N95" s="131" t="str">
        <f>'P09'!F105</f>
        <v>na</v>
      </c>
      <c r="O95" s="131" t="str">
        <f>'P10'!F105</f>
        <v>na</v>
      </c>
      <c r="P95" s="131" t="str">
        <f>'P11'!F105</f>
        <v>na</v>
      </c>
      <c r="Q95" s="131" t="str">
        <f>'P12'!F105</f>
        <v>na</v>
      </c>
      <c r="R95" s="131" t="str">
        <f>'P13'!F105</f>
        <v>na</v>
      </c>
      <c r="S95" s="131" t="str">
        <f>'P14'!F105</f>
        <v>na</v>
      </c>
      <c r="T95" s="131" t="str">
        <f>'P15'!F105</f>
        <v>nt</v>
      </c>
      <c r="U95" s="131" t="str">
        <f>'P16'!F105</f>
        <v>nt</v>
      </c>
      <c r="V95" s="131" t="str">
        <f>'P17'!F105</f>
        <v>nt</v>
      </c>
      <c r="W95" s="131" t="str">
        <f>'P18'!F105</f>
        <v>nt</v>
      </c>
      <c r="X95" s="131" t="str">
        <f>'P19'!F105</f>
        <v>nt</v>
      </c>
      <c r="Y95" s="131" t="str">
        <f>'P20'!F105</f>
        <v>nt</v>
      </c>
      <c r="Z95" s="131" t="str">
        <f>'P21'!F105</f>
        <v>nt</v>
      </c>
      <c r="AA95" s="131" t="str">
        <f>'P22'!F105</f>
        <v>nt</v>
      </c>
      <c r="AB95" s="131" t="str">
        <f>'P23'!F105</f>
        <v>nt</v>
      </c>
      <c r="AC95" s="131" t="str">
        <f>'P24'!F105</f>
        <v>nt</v>
      </c>
      <c r="AD95" s="131" t="str">
        <f>'P25'!F105</f>
        <v>nt</v>
      </c>
      <c r="AE95" s="220" t="str">
        <f>'P26'!F105</f>
        <v>nt</v>
      </c>
      <c r="AF95" s="25">
        <f t="shared" si="15"/>
        <v>0</v>
      </c>
      <c r="AG95" s="25">
        <f t="shared" si="16"/>
        <v>0</v>
      </c>
      <c r="AH95" s="25">
        <f t="shared" si="17"/>
        <v>14</v>
      </c>
      <c r="AI95" s="25">
        <f t="shared" si="18"/>
        <v>12</v>
      </c>
      <c r="AJ95" s="35" t="str">
        <f t="shared" si="19"/>
        <v>NA</v>
      </c>
      <c r="AK95" s="24"/>
      <c r="AL95" s="24"/>
      <c r="AM95" s="24"/>
      <c r="AN95" s="24"/>
      <c r="AO95" s="24"/>
      <c r="AP95" s="24"/>
      <c r="AQ95" s="24"/>
      <c r="AR95" s="24"/>
      <c r="AS95" s="221" t="str">
        <f>Résultats!B106</f>
        <v>12.11</v>
      </c>
      <c r="AT95" s="222" t="str">
        <f>Résultats!C106</f>
        <v>A</v>
      </c>
      <c r="AU95" s="25">
        <f>'P01'!$G105</f>
        <v>0</v>
      </c>
      <c r="AV95" s="25">
        <f>'P02'!$G105</f>
        <v>0</v>
      </c>
      <c r="AW95" s="25">
        <f>'P03'!$G105</f>
        <v>0</v>
      </c>
      <c r="AX95" s="25">
        <f>'P04'!$G105</f>
        <v>0</v>
      </c>
      <c r="AY95" s="25">
        <f>'P05'!$G105</f>
        <v>0</v>
      </c>
      <c r="AZ95" s="25">
        <f>'P06'!$G105</f>
        <v>0</v>
      </c>
      <c r="BA95" s="25">
        <f>'P07'!$G105</f>
        <v>0</v>
      </c>
      <c r="BB95" s="25">
        <f>'P08'!$G105</f>
        <v>0</v>
      </c>
      <c r="BC95" s="25">
        <f>'P09'!$G105</f>
        <v>0</v>
      </c>
      <c r="BD95" s="25">
        <f>'P10'!$G105</f>
        <v>0</v>
      </c>
      <c r="BE95" s="25">
        <f>'P11'!$G105</f>
        <v>0</v>
      </c>
      <c r="BF95" s="25">
        <f>'P12'!$G105</f>
        <v>0</v>
      </c>
      <c r="BG95" s="25">
        <f>'P13'!$G105</f>
        <v>0</v>
      </c>
      <c r="BH95" s="25">
        <f>'P14'!$G105</f>
        <v>0</v>
      </c>
      <c r="BI95" s="25">
        <f>'P15'!$G105</f>
        <v>0</v>
      </c>
      <c r="BJ95" s="25">
        <f>'P16'!$G105</f>
        <v>0</v>
      </c>
      <c r="BK95" s="25">
        <f>'P17'!$G105</f>
        <v>0</v>
      </c>
      <c r="BL95" s="25">
        <f>'P18'!$G105</f>
        <v>0</v>
      </c>
      <c r="BM95" s="25">
        <f>'P19'!$G105</f>
        <v>0</v>
      </c>
      <c r="BN95" s="25">
        <f>'P20'!$G105</f>
        <v>0</v>
      </c>
      <c r="BO95" s="25"/>
      <c r="BP95" s="25">
        <f>'P22'!$G105</f>
        <v>0</v>
      </c>
      <c r="BQ95" s="25">
        <f>'P23'!$G105</f>
        <v>0</v>
      </c>
      <c r="BR95" s="25">
        <f>'P24'!$G105</f>
        <v>0</v>
      </c>
      <c r="BS95" s="25">
        <f>'P25'!$G105</f>
        <v>0</v>
      </c>
      <c r="BT95" s="223">
        <f>'P26'!$G105</f>
        <v>0</v>
      </c>
      <c r="BU95" s="25">
        <f t="shared" si="20"/>
        <v>0</v>
      </c>
      <c r="BV95" s="224" t="str">
        <f t="shared" si="21"/>
        <v>-</v>
      </c>
    </row>
    <row r="96" spans="1:74" ht="15.75" customHeight="1" x14ac:dyDescent="0.3">
      <c r="A96" s="217" t="s">
        <v>97</v>
      </c>
      <c r="B96" s="218" t="str">
        <f>Résultats!B107</f>
        <v>13.1</v>
      </c>
      <c r="C96" s="219" t="str">
        <f>Résultats!C107</f>
        <v>A</v>
      </c>
      <c r="D96" s="25">
        <f>Résultats!E107</f>
        <v>0</v>
      </c>
      <c r="E96" s="24"/>
      <c r="F96" s="57" t="str">
        <f>'P01'!F106</f>
        <v>na</v>
      </c>
      <c r="G96" s="131" t="str">
        <f>'P02'!F106</f>
        <v>na</v>
      </c>
      <c r="H96" s="131" t="str">
        <f>'P03'!F106</f>
        <v>na</v>
      </c>
      <c r="I96" s="131" t="str">
        <f>'P04'!F106</f>
        <v>na</v>
      </c>
      <c r="J96" s="131" t="str">
        <f>'P05'!F106</f>
        <v>na</v>
      </c>
      <c r="K96" s="131" t="str">
        <f>'P06'!F106</f>
        <v>na</v>
      </c>
      <c r="L96" s="131" t="str">
        <f>'P07'!F106</f>
        <v>na</v>
      </c>
      <c r="M96" s="131" t="str">
        <f>'P08'!F106</f>
        <v>na</v>
      </c>
      <c r="N96" s="131" t="str">
        <f>'P09'!F106</f>
        <v>na</v>
      </c>
      <c r="O96" s="131" t="str">
        <f>'P10'!F106</f>
        <v>na</v>
      </c>
      <c r="P96" s="131" t="str">
        <f>'P11'!F106</f>
        <v>na</v>
      </c>
      <c r="Q96" s="131" t="str">
        <f>'P12'!F106</f>
        <v>na</v>
      </c>
      <c r="R96" s="131" t="str">
        <f>'P13'!F106</f>
        <v>na</v>
      </c>
      <c r="S96" s="131" t="str">
        <f>'P14'!F106</f>
        <v>na</v>
      </c>
      <c r="T96" s="131" t="str">
        <f>'P15'!F106</f>
        <v>nt</v>
      </c>
      <c r="U96" s="131" t="str">
        <f>'P16'!F106</f>
        <v>nt</v>
      </c>
      <c r="V96" s="131" t="str">
        <f>'P17'!F106</f>
        <v>nt</v>
      </c>
      <c r="W96" s="131" t="str">
        <f>'P18'!F106</f>
        <v>nt</v>
      </c>
      <c r="X96" s="131" t="str">
        <f>'P19'!F106</f>
        <v>nt</v>
      </c>
      <c r="Y96" s="131" t="str">
        <f>'P20'!F106</f>
        <v>nt</v>
      </c>
      <c r="Z96" s="131" t="str">
        <f>'P21'!F106</f>
        <v>nt</v>
      </c>
      <c r="AA96" s="131" t="str">
        <f>'P22'!F106</f>
        <v>nt</v>
      </c>
      <c r="AB96" s="131" t="str">
        <f>'P23'!F106</f>
        <v>nt</v>
      </c>
      <c r="AC96" s="131" t="str">
        <f>'P24'!F106</f>
        <v>nt</v>
      </c>
      <c r="AD96" s="131" t="str">
        <f>'P25'!F106</f>
        <v>nt</v>
      </c>
      <c r="AE96" s="220" t="str">
        <f>'P26'!F106</f>
        <v>nt</v>
      </c>
      <c r="AF96" s="25">
        <f t="shared" si="15"/>
        <v>0</v>
      </c>
      <c r="AG96" s="25">
        <f t="shared" si="16"/>
        <v>0</v>
      </c>
      <c r="AH96" s="25">
        <f t="shared" si="17"/>
        <v>14</v>
      </c>
      <c r="AI96" s="25">
        <f t="shared" si="18"/>
        <v>12</v>
      </c>
      <c r="AJ96" s="35" t="str">
        <f t="shared" si="19"/>
        <v>NA</v>
      </c>
      <c r="AK96" s="24"/>
      <c r="AL96" s="24"/>
      <c r="AM96" s="24"/>
      <c r="AN96" s="24"/>
      <c r="AO96" s="24"/>
      <c r="AP96" s="24"/>
      <c r="AQ96" s="24"/>
      <c r="AR96" s="24"/>
      <c r="AS96" s="221" t="str">
        <f>Résultats!B107</f>
        <v>13.1</v>
      </c>
      <c r="AT96" s="222" t="str">
        <f>Résultats!C107</f>
        <v>A</v>
      </c>
      <c r="AU96" s="25">
        <f>'P01'!$G106</f>
        <v>0</v>
      </c>
      <c r="AV96" s="25">
        <f>'P02'!$G106</f>
        <v>0</v>
      </c>
      <c r="AW96" s="25">
        <f>'P03'!$G106</f>
        <v>0</v>
      </c>
      <c r="AX96" s="25">
        <f>'P04'!$G106</f>
        <v>0</v>
      </c>
      <c r="AY96" s="25">
        <f>'P05'!$G106</f>
        <v>0</v>
      </c>
      <c r="AZ96" s="25">
        <f>'P06'!$G106</f>
        <v>0</v>
      </c>
      <c r="BA96" s="25">
        <f>'P07'!$G106</f>
        <v>0</v>
      </c>
      <c r="BB96" s="25">
        <f>'P08'!$G106</f>
        <v>0</v>
      </c>
      <c r="BC96" s="25">
        <f>'P09'!$G106</f>
        <v>0</v>
      </c>
      <c r="BD96" s="25">
        <f>'P10'!$G106</f>
        <v>0</v>
      </c>
      <c r="BE96" s="25">
        <f>'P11'!$G106</f>
        <v>0</v>
      </c>
      <c r="BF96" s="25">
        <f>'P12'!$G106</f>
        <v>0</v>
      </c>
      <c r="BG96" s="25">
        <f>'P13'!$G106</f>
        <v>0</v>
      </c>
      <c r="BH96" s="25">
        <f>'P14'!$G106</f>
        <v>0</v>
      </c>
      <c r="BI96" s="25">
        <f>'P15'!$G106</f>
        <v>0</v>
      </c>
      <c r="BJ96" s="25">
        <f>'P16'!$G106</f>
        <v>0</v>
      </c>
      <c r="BK96" s="25">
        <f>'P17'!$G106</f>
        <v>0</v>
      </c>
      <c r="BL96" s="25">
        <f>'P18'!$G106</f>
        <v>0</v>
      </c>
      <c r="BM96" s="25">
        <f>'P19'!$G106</f>
        <v>0</v>
      </c>
      <c r="BN96" s="25">
        <f>'P20'!$G106</f>
        <v>0</v>
      </c>
      <c r="BO96" s="25"/>
      <c r="BP96" s="25">
        <f>'P22'!$G106</f>
        <v>0</v>
      </c>
      <c r="BQ96" s="25">
        <f>'P23'!$G106</f>
        <v>0</v>
      </c>
      <c r="BR96" s="25">
        <f>'P24'!$G106</f>
        <v>0</v>
      </c>
      <c r="BS96" s="25">
        <f>'P25'!$G106</f>
        <v>0</v>
      </c>
      <c r="BT96" s="223">
        <f>'P26'!$G106</f>
        <v>0</v>
      </c>
      <c r="BU96" s="25">
        <f t="shared" si="20"/>
        <v>0</v>
      </c>
      <c r="BV96" s="224" t="str">
        <f t="shared" si="21"/>
        <v>-</v>
      </c>
    </row>
    <row r="97" spans="1:74" ht="15.75" customHeight="1" x14ac:dyDescent="0.3">
      <c r="A97" s="225" t="s">
        <v>97</v>
      </c>
      <c r="B97" s="218" t="str">
        <f>Résultats!B108</f>
        <v>13.2</v>
      </c>
      <c r="C97" s="219" t="str">
        <f>Résultats!C108</f>
        <v>A</v>
      </c>
      <c r="D97" s="25">
        <f>Résultats!E108</f>
        <v>0</v>
      </c>
      <c r="E97" s="24"/>
      <c r="F97" s="57" t="str">
        <f>'P01'!F107</f>
        <v>c</v>
      </c>
      <c r="G97" s="131" t="str">
        <f>'P02'!F107</f>
        <v>c</v>
      </c>
      <c r="H97" s="131" t="str">
        <f>'P03'!F107</f>
        <v>c</v>
      </c>
      <c r="I97" s="131" t="str">
        <f>'P04'!F107</f>
        <v>c</v>
      </c>
      <c r="J97" s="131" t="str">
        <f>'P05'!F107</f>
        <v>c</v>
      </c>
      <c r="K97" s="131" t="str">
        <f>'P06'!F107</f>
        <v>c</v>
      </c>
      <c r="L97" s="131" t="str">
        <f>'P07'!F107</f>
        <v>c</v>
      </c>
      <c r="M97" s="131" t="str">
        <f>'P08'!F107</f>
        <v>c</v>
      </c>
      <c r="N97" s="131" t="str">
        <f>'P09'!F107</f>
        <v>c</v>
      </c>
      <c r="O97" s="131" t="str">
        <f>'P10'!F107</f>
        <v>c</v>
      </c>
      <c r="P97" s="131" t="str">
        <f>'P11'!F107</f>
        <v>c</v>
      </c>
      <c r="Q97" s="131" t="str">
        <f>'P12'!F107</f>
        <v>c</v>
      </c>
      <c r="R97" s="131" t="str">
        <f>'P13'!F107</f>
        <v>c</v>
      </c>
      <c r="S97" s="131" t="str">
        <f>'P14'!F107</f>
        <v>c</v>
      </c>
      <c r="T97" s="131" t="str">
        <f>'P15'!F107</f>
        <v>nt</v>
      </c>
      <c r="U97" s="131" t="str">
        <f>'P16'!F107</f>
        <v>nt</v>
      </c>
      <c r="V97" s="131" t="str">
        <f>'P17'!F107</f>
        <v>nt</v>
      </c>
      <c r="W97" s="131" t="str">
        <f>'P18'!F107</f>
        <v>nt</v>
      </c>
      <c r="X97" s="131" t="str">
        <f>'P19'!F107</f>
        <v>nt</v>
      </c>
      <c r="Y97" s="131" t="str">
        <f>'P20'!F107</f>
        <v>nt</v>
      </c>
      <c r="Z97" s="131" t="str">
        <f>'P21'!F107</f>
        <v>nt</v>
      </c>
      <c r="AA97" s="131" t="str">
        <f>'P22'!F107</f>
        <v>nt</v>
      </c>
      <c r="AB97" s="131" t="str">
        <f>'P23'!F107</f>
        <v>nt</v>
      </c>
      <c r="AC97" s="131" t="str">
        <f>'P24'!F107</f>
        <v>nt</v>
      </c>
      <c r="AD97" s="131" t="str">
        <f>'P25'!F107</f>
        <v>nt</v>
      </c>
      <c r="AE97" s="220" t="str">
        <f>'P26'!F107</f>
        <v>nt</v>
      </c>
      <c r="AF97" s="25">
        <f t="shared" si="15"/>
        <v>14</v>
      </c>
      <c r="AG97" s="25">
        <f t="shared" si="16"/>
        <v>0</v>
      </c>
      <c r="AH97" s="25">
        <f t="shared" si="17"/>
        <v>0</v>
      </c>
      <c r="AI97" s="25">
        <f t="shared" si="18"/>
        <v>12</v>
      </c>
      <c r="AJ97" s="35" t="str">
        <f t="shared" si="19"/>
        <v>C</v>
      </c>
      <c r="AK97" s="24"/>
      <c r="AL97" s="24"/>
      <c r="AM97" s="24"/>
      <c r="AN97" s="24"/>
      <c r="AO97" s="24"/>
      <c r="AP97" s="24"/>
      <c r="AQ97" s="24"/>
      <c r="AR97" s="24"/>
      <c r="AS97" s="221" t="str">
        <f>Résultats!B108</f>
        <v>13.2</v>
      </c>
      <c r="AT97" s="222" t="str">
        <f>Résultats!C108</f>
        <v>A</v>
      </c>
      <c r="AU97" s="25">
        <f>'P01'!$G107</f>
        <v>0</v>
      </c>
      <c r="AV97" s="25">
        <f>'P02'!$G107</f>
        <v>0</v>
      </c>
      <c r="AW97" s="25">
        <f>'P03'!$G107</f>
        <v>0</v>
      </c>
      <c r="AX97" s="25">
        <f>'P04'!$G107</f>
        <v>0</v>
      </c>
      <c r="AY97" s="25">
        <f>'P05'!$G107</f>
        <v>0</v>
      </c>
      <c r="AZ97" s="25">
        <f>'P06'!$G107</f>
        <v>0</v>
      </c>
      <c r="BA97" s="25">
        <f>'P07'!$G107</f>
        <v>0</v>
      </c>
      <c r="BB97" s="25">
        <f>'P08'!$G107</f>
        <v>0</v>
      </c>
      <c r="BC97" s="25">
        <f>'P09'!$G107</f>
        <v>0</v>
      </c>
      <c r="BD97" s="25">
        <f>'P10'!$G107</f>
        <v>0</v>
      </c>
      <c r="BE97" s="25">
        <f>'P11'!$G107</f>
        <v>0</v>
      </c>
      <c r="BF97" s="25">
        <f>'P12'!$G107</f>
        <v>0</v>
      </c>
      <c r="BG97" s="25">
        <f>'P13'!$G107</f>
        <v>0</v>
      </c>
      <c r="BH97" s="25">
        <f>'P14'!$G107</f>
        <v>0</v>
      </c>
      <c r="BI97" s="25">
        <f>'P15'!$G107</f>
        <v>0</v>
      </c>
      <c r="BJ97" s="25">
        <f>'P16'!$G107</f>
        <v>0</v>
      </c>
      <c r="BK97" s="25">
        <f>'P17'!$G107</f>
        <v>0</v>
      </c>
      <c r="BL97" s="25">
        <f>'P18'!$G107</f>
        <v>0</v>
      </c>
      <c r="BM97" s="25">
        <f>'P19'!$G107</f>
        <v>0</v>
      </c>
      <c r="BN97" s="25">
        <f>'P20'!$G107</f>
        <v>0</v>
      </c>
      <c r="BO97" s="25"/>
      <c r="BP97" s="25">
        <f>'P22'!$G107</f>
        <v>0</v>
      </c>
      <c r="BQ97" s="25">
        <f>'P23'!$G107</f>
        <v>0</v>
      </c>
      <c r="BR97" s="25">
        <f>'P24'!$G107</f>
        <v>0</v>
      </c>
      <c r="BS97" s="25">
        <f>'P25'!$G107</f>
        <v>0</v>
      </c>
      <c r="BT97" s="223">
        <f>'P26'!$G107</f>
        <v>0</v>
      </c>
      <c r="BU97" s="25">
        <f t="shared" si="20"/>
        <v>0</v>
      </c>
      <c r="BV97" s="224" t="str">
        <f t="shared" si="21"/>
        <v>-</v>
      </c>
    </row>
    <row r="98" spans="1:74" ht="15.75" customHeight="1" x14ac:dyDescent="0.3">
      <c r="A98" s="225" t="s">
        <v>97</v>
      </c>
      <c r="B98" s="218" t="str">
        <f>Résultats!B109</f>
        <v>13.3</v>
      </c>
      <c r="C98" s="219" t="str">
        <f>Résultats!C109</f>
        <v>A</v>
      </c>
      <c r="D98" s="25">
        <f>Résultats!E109</f>
        <v>0</v>
      </c>
      <c r="E98" s="24"/>
      <c r="F98" s="57" t="str">
        <f>'P01'!F108</f>
        <v>na</v>
      </c>
      <c r="G98" s="131" t="str">
        <f>'P02'!F108</f>
        <v>na</v>
      </c>
      <c r="H98" s="131" t="str">
        <f>'P03'!F108</f>
        <v>na</v>
      </c>
      <c r="I98" s="131" t="str">
        <f>'P04'!F108</f>
        <v>na</v>
      </c>
      <c r="J98" s="131" t="str">
        <f>'P05'!F108</f>
        <v>na</v>
      </c>
      <c r="K98" s="131" t="str">
        <f>'P06'!F108</f>
        <v>na</v>
      </c>
      <c r="L98" s="131" t="str">
        <f>'P07'!F108</f>
        <v>na</v>
      </c>
      <c r="M98" s="131" t="str">
        <f>'P08'!F108</f>
        <v>na</v>
      </c>
      <c r="N98" s="131" t="str">
        <f>'P09'!F108</f>
        <v>c</v>
      </c>
      <c r="O98" s="131" t="str">
        <f>'P10'!F108</f>
        <v>na</v>
      </c>
      <c r="P98" s="131" t="str">
        <f>'P11'!F108</f>
        <v>na</v>
      </c>
      <c r="Q98" s="131" t="str">
        <f>'P12'!F108</f>
        <v>na</v>
      </c>
      <c r="R98" s="131" t="str">
        <f>'P13'!F108</f>
        <v>na</v>
      </c>
      <c r="S98" s="131" t="str">
        <f>'P14'!F108</f>
        <v>na</v>
      </c>
      <c r="T98" s="131" t="str">
        <f>'P15'!F108</f>
        <v>nt</v>
      </c>
      <c r="U98" s="131" t="str">
        <f>'P16'!F108</f>
        <v>nt</v>
      </c>
      <c r="V98" s="131" t="str">
        <f>'P17'!F108</f>
        <v>nt</v>
      </c>
      <c r="W98" s="131" t="str">
        <f>'P18'!F108</f>
        <v>nt</v>
      </c>
      <c r="X98" s="131" t="str">
        <f>'P19'!F108</f>
        <v>nt</v>
      </c>
      <c r="Y98" s="131" t="str">
        <f>'P20'!F108</f>
        <v>nt</v>
      </c>
      <c r="Z98" s="131" t="str">
        <f>'P21'!F108</f>
        <v>nt</v>
      </c>
      <c r="AA98" s="131" t="str">
        <f>'P22'!F108</f>
        <v>nt</v>
      </c>
      <c r="AB98" s="131" t="str">
        <f>'P23'!F108</f>
        <v>nt</v>
      </c>
      <c r="AC98" s="131" t="str">
        <f>'P24'!F108</f>
        <v>nt</v>
      </c>
      <c r="AD98" s="131" t="str">
        <f>'P25'!F108</f>
        <v>nt</v>
      </c>
      <c r="AE98" s="220" t="str">
        <f>'P26'!F108</f>
        <v>nt</v>
      </c>
      <c r="AF98" s="25">
        <f t="shared" si="15"/>
        <v>1</v>
      </c>
      <c r="AG98" s="25">
        <f t="shared" si="16"/>
        <v>0</v>
      </c>
      <c r="AH98" s="25">
        <f t="shared" si="17"/>
        <v>13</v>
      </c>
      <c r="AI98" s="25">
        <f t="shared" si="18"/>
        <v>12</v>
      </c>
      <c r="AJ98" s="35" t="str">
        <f t="shared" si="19"/>
        <v>C</v>
      </c>
      <c r="AK98" s="24"/>
      <c r="AL98" s="24"/>
      <c r="AM98" s="24"/>
      <c r="AN98" s="24"/>
      <c r="AO98" s="24"/>
      <c r="AP98" s="24"/>
      <c r="AQ98" s="24"/>
      <c r="AR98" s="24"/>
      <c r="AS98" s="221" t="str">
        <f>Résultats!B109</f>
        <v>13.3</v>
      </c>
      <c r="AT98" s="222" t="str">
        <f>Résultats!C109</f>
        <v>A</v>
      </c>
      <c r="AU98" s="25">
        <f>'P01'!$G108</f>
        <v>0</v>
      </c>
      <c r="AV98" s="25">
        <f>'P02'!$G108</f>
        <v>0</v>
      </c>
      <c r="AW98" s="25">
        <f>'P03'!$G108</f>
        <v>0</v>
      </c>
      <c r="AX98" s="25">
        <f>'P04'!$G108</f>
        <v>0</v>
      </c>
      <c r="AY98" s="25">
        <f>'P05'!$G108</f>
        <v>0</v>
      </c>
      <c r="AZ98" s="25">
        <f>'P06'!$G108</f>
        <v>0</v>
      </c>
      <c r="BA98" s="25">
        <f>'P07'!$G108</f>
        <v>0</v>
      </c>
      <c r="BB98" s="25">
        <f>'P08'!$G108</f>
        <v>0</v>
      </c>
      <c r="BC98" s="25">
        <f>'P09'!$G108</f>
        <v>0</v>
      </c>
      <c r="BD98" s="25">
        <f>'P10'!$G108</f>
        <v>0</v>
      </c>
      <c r="BE98" s="25">
        <f>'P11'!$G108</f>
        <v>0</v>
      </c>
      <c r="BF98" s="25">
        <f>'P12'!$G108</f>
        <v>0</v>
      </c>
      <c r="BG98" s="25">
        <f>'P13'!$G108</f>
        <v>0</v>
      </c>
      <c r="BH98" s="25">
        <f>'P14'!$G108</f>
        <v>0</v>
      </c>
      <c r="BI98" s="25">
        <f>'P15'!$G108</f>
        <v>0</v>
      </c>
      <c r="BJ98" s="25">
        <f>'P16'!$G108</f>
        <v>0</v>
      </c>
      <c r="BK98" s="25">
        <f>'P17'!$G108</f>
        <v>0</v>
      </c>
      <c r="BL98" s="25">
        <f>'P18'!$G108</f>
        <v>0</v>
      </c>
      <c r="BM98" s="25">
        <f>'P19'!$G108</f>
        <v>0</v>
      </c>
      <c r="BN98" s="25">
        <f>'P20'!$G108</f>
        <v>0</v>
      </c>
      <c r="BO98" s="25"/>
      <c r="BP98" s="25">
        <f>'P22'!$G108</f>
        <v>0</v>
      </c>
      <c r="BQ98" s="25">
        <f>'P23'!$G108</f>
        <v>0</v>
      </c>
      <c r="BR98" s="25">
        <f>'P24'!$G108</f>
        <v>0</v>
      </c>
      <c r="BS98" s="25">
        <f>'P25'!$G108</f>
        <v>0</v>
      </c>
      <c r="BT98" s="223">
        <f>'P26'!$G108</f>
        <v>0</v>
      </c>
      <c r="BU98" s="25">
        <f t="shared" si="20"/>
        <v>0</v>
      </c>
      <c r="BV98" s="224" t="str">
        <f t="shared" si="21"/>
        <v>-</v>
      </c>
    </row>
    <row r="99" spans="1:74" ht="15.75" customHeight="1" x14ac:dyDescent="0.3">
      <c r="A99" s="225" t="s">
        <v>97</v>
      </c>
      <c r="B99" s="218" t="str">
        <f>Résultats!B110</f>
        <v>13.4</v>
      </c>
      <c r="C99" s="219" t="str">
        <f>Résultats!C110</f>
        <v>A</v>
      </c>
      <c r="D99" s="25">
        <f>Résultats!E110</f>
        <v>0</v>
      </c>
      <c r="E99" s="24"/>
      <c r="F99" s="57" t="str">
        <f>'P01'!F109</f>
        <v>na</v>
      </c>
      <c r="G99" s="131" t="str">
        <f>'P02'!F109</f>
        <v>na</v>
      </c>
      <c r="H99" s="131" t="str">
        <f>'P03'!F109</f>
        <v>na</v>
      </c>
      <c r="I99" s="131" t="str">
        <f>'P04'!F109</f>
        <v>na</v>
      </c>
      <c r="J99" s="131" t="str">
        <f>'P05'!F109</f>
        <v>na</v>
      </c>
      <c r="K99" s="131" t="str">
        <f>'P06'!F109</f>
        <v>na</v>
      </c>
      <c r="L99" s="131" t="str">
        <f>'P07'!F109</f>
        <v>na</v>
      </c>
      <c r="M99" s="131" t="str">
        <f>'P08'!F109</f>
        <v>na</v>
      </c>
      <c r="N99" s="131" t="str">
        <f>'P09'!F109</f>
        <v>na</v>
      </c>
      <c r="O99" s="131" t="str">
        <f>'P10'!F109</f>
        <v>na</v>
      </c>
      <c r="P99" s="131" t="str">
        <f>'P11'!F109</f>
        <v>na</v>
      </c>
      <c r="Q99" s="131" t="str">
        <f>'P12'!F109</f>
        <v>na</v>
      </c>
      <c r="R99" s="131" t="str">
        <f>'P13'!F109</f>
        <v>na</v>
      </c>
      <c r="S99" s="131" t="str">
        <f>'P14'!F109</f>
        <v>na</v>
      </c>
      <c r="T99" s="131" t="str">
        <f>'P15'!F109</f>
        <v>nt</v>
      </c>
      <c r="U99" s="131" t="str">
        <f>'P16'!F109</f>
        <v>nt</v>
      </c>
      <c r="V99" s="131" t="str">
        <f>'P17'!F109</f>
        <v>nt</v>
      </c>
      <c r="W99" s="131" t="str">
        <f>'P18'!F109</f>
        <v>nt</v>
      </c>
      <c r="X99" s="131" t="str">
        <f>'P19'!F109</f>
        <v>nt</v>
      </c>
      <c r="Y99" s="131" t="str">
        <f>'P20'!F109</f>
        <v>nt</v>
      </c>
      <c r="Z99" s="131" t="str">
        <f>'P21'!F109</f>
        <v>nt</v>
      </c>
      <c r="AA99" s="131" t="str">
        <f>'P22'!F109</f>
        <v>nt</v>
      </c>
      <c r="AB99" s="131" t="str">
        <f>'P23'!F109</f>
        <v>nt</v>
      </c>
      <c r="AC99" s="131" t="str">
        <f>'P24'!F109</f>
        <v>nt</v>
      </c>
      <c r="AD99" s="131" t="str">
        <f>'P25'!F109</f>
        <v>nt</v>
      </c>
      <c r="AE99" s="220" t="str">
        <f>'P26'!F109</f>
        <v>nt</v>
      </c>
      <c r="AF99" s="25">
        <f t="shared" si="15"/>
        <v>0</v>
      </c>
      <c r="AG99" s="25">
        <f t="shared" si="16"/>
        <v>0</v>
      </c>
      <c r="AH99" s="25">
        <f t="shared" si="17"/>
        <v>14</v>
      </c>
      <c r="AI99" s="25">
        <f t="shared" si="18"/>
        <v>12</v>
      </c>
      <c r="AJ99" s="35" t="str">
        <f t="shared" si="19"/>
        <v>NA</v>
      </c>
      <c r="AK99" s="24"/>
      <c r="AL99" s="24"/>
      <c r="AM99" s="24"/>
      <c r="AN99" s="24"/>
      <c r="AO99" s="24"/>
      <c r="AP99" s="24"/>
      <c r="AQ99" s="24"/>
      <c r="AR99" s="24"/>
      <c r="AS99" s="221" t="str">
        <f>Résultats!B110</f>
        <v>13.4</v>
      </c>
      <c r="AT99" s="222" t="str">
        <f>Résultats!C110</f>
        <v>A</v>
      </c>
      <c r="AU99" s="25">
        <f>'P01'!$G109</f>
        <v>0</v>
      </c>
      <c r="AV99" s="25">
        <f>'P02'!$G109</f>
        <v>0</v>
      </c>
      <c r="AW99" s="25">
        <f>'P03'!$G109</f>
        <v>0</v>
      </c>
      <c r="AX99" s="25">
        <f>'P04'!$G109</f>
        <v>0</v>
      </c>
      <c r="AY99" s="25">
        <f>'P05'!$G109</f>
        <v>0</v>
      </c>
      <c r="AZ99" s="25">
        <f>'P06'!$G109</f>
        <v>0</v>
      </c>
      <c r="BA99" s="25">
        <f>'P07'!$G109</f>
        <v>0</v>
      </c>
      <c r="BB99" s="25">
        <f>'P08'!$G109</f>
        <v>0</v>
      </c>
      <c r="BC99" s="25">
        <f>'P09'!$G109</f>
        <v>0</v>
      </c>
      <c r="BD99" s="25">
        <f>'P10'!$G109</f>
        <v>0</v>
      </c>
      <c r="BE99" s="25">
        <f>'P11'!$G109</f>
        <v>0</v>
      </c>
      <c r="BF99" s="25">
        <f>'P12'!$G109</f>
        <v>0</v>
      </c>
      <c r="BG99" s="25">
        <f>'P13'!$G109</f>
        <v>0</v>
      </c>
      <c r="BH99" s="25">
        <f>'P14'!$G109</f>
        <v>0</v>
      </c>
      <c r="BI99" s="25">
        <f>'P15'!$G109</f>
        <v>0</v>
      </c>
      <c r="BJ99" s="25">
        <f>'P16'!$G109</f>
        <v>0</v>
      </c>
      <c r="BK99" s="25">
        <f>'P17'!$G109</f>
        <v>0</v>
      </c>
      <c r="BL99" s="25">
        <f>'P18'!$G109</f>
        <v>0</v>
      </c>
      <c r="BM99" s="25">
        <f>'P19'!$G109</f>
        <v>0</v>
      </c>
      <c r="BN99" s="25">
        <f>'P20'!$G109</f>
        <v>0</v>
      </c>
      <c r="BO99" s="25"/>
      <c r="BP99" s="25">
        <f>'P22'!$G109</f>
        <v>0</v>
      </c>
      <c r="BQ99" s="25">
        <f>'P23'!$G109</f>
        <v>0</v>
      </c>
      <c r="BR99" s="25">
        <f>'P24'!$G109</f>
        <v>0</v>
      </c>
      <c r="BS99" s="25">
        <f>'P25'!$G109</f>
        <v>0</v>
      </c>
      <c r="BT99" s="223">
        <f>'P26'!$G109</f>
        <v>0</v>
      </c>
      <c r="BU99" s="25">
        <f t="shared" si="20"/>
        <v>0</v>
      </c>
      <c r="BV99" s="224" t="str">
        <f t="shared" si="21"/>
        <v>-</v>
      </c>
    </row>
    <row r="100" spans="1:74" ht="15.75" customHeight="1" x14ac:dyDescent="0.3">
      <c r="A100" s="225" t="s">
        <v>97</v>
      </c>
      <c r="B100" s="218" t="str">
        <f>Résultats!B111</f>
        <v>13.5</v>
      </c>
      <c r="C100" s="219" t="str">
        <f>Résultats!C111</f>
        <v>A</v>
      </c>
      <c r="D100" s="25">
        <f>Résultats!E111</f>
        <v>0</v>
      </c>
      <c r="E100" s="24"/>
      <c r="F100" s="57" t="str">
        <f>'P01'!F110</f>
        <v>na</v>
      </c>
      <c r="G100" s="131" t="str">
        <f>'P02'!F110</f>
        <v>na</v>
      </c>
      <c r="H100" s="131" t="str">
        <f>'P03'!F110</f>
        <v>na</v>
      </c>
      <c r="I100" s="131" t="str">
        <f>'P04'!F110</f>
        <v>na</v>
      </c>
      <c r="J100" s="131" t="str">
        <f>'P05'!F110</f>
        <v>na</v>
      </c>
      <c r="K100" s="131" t="str">
        <f>'P06'!F110</f>
        <v>na</v>
      </c>
      <c r="L100" s="131" t="str">
        <f>'P07'!F110</f>
        <v>na</v>
      </c>
      <c r="M100" s="131" t="str">
        <f>'P08'!F110</f>
        <v>na</v>
      </c>
      <c r="N100" s="131" t="str">
        <f>'P09'!F110</f>
        <v>na</v>
      </c>
      <c r="O100" s="131" t="str">
        <f>'P10'!F110</f>
        <v>na</v>
      </c>
      <c r="P100" s="131" t="str">
        <f>'P11'!F110</f>
        <v>na</v>
      </c>
      <c r="Q100" s="131" t="str">
        <f>'P12'!F110</f>
        <v>na</v>
      </c>
      <c r="R100" s="131" t="str">
        <f>'P13'!F110</f>
        <v>na</v>
      </c>
      <c r="S100" s="131" t="str">
        <f>'P14'!F110</f>
        <v>na</v>
      </c>
      <c r="T100" s="131" t="str">
        <f>'P15'!F110</f>
        <v>nt</v>
      </c>
      <c r="U100" s="131" t="str">
        <f>'P16'!F110</f>
        <v>nt</v>
      </c>
      <c r="V100" s="131" t="str">
        <f>'P17'!F110</f>
        <v>nt</v>
      </c>
      <c r="W100" s="131" t="str">
        <f>'P18'!F110</f>
        <v>nt</v>
      </c>
      <c r="X100" s="131" t="str">
        <f>'P19'!F110</f>
        <v>nt</v>
      </c>
      <c r="Y100" s="131" t="str">
        <f>'P20'!F110</f>
        <v>nt</v>
      </c>
      <c r="Z100" s="131" t="str">
        <f>'P21'!F110</f>
        <v>nt</v>
      </c>
      <c r="AA100" s="131" t="str">
        <f>'P22'!F110</f>
        <v>nt</v>
      </c>
      <c r="AB100" s="131" t="str">
        <f>'P23'!F110</f>
        <v>nt</v>
      </c>
      <c r="AC100" s="131" t="str">
        <f>'P24'!F110</f>
        <v>nt</v>
      </c>
      <c r="AD100" s="131" t="str">
        <f>'P25'!F110</f>
        <v>nt</v>
      </c>
      <c r="AE100" s="220" t="str">
        <f>'P26'!F110</f>
        <v>nt</v>
      </c>
      <c r="AF100" s="25">
        <f t="shared" si="15"/>
        <v>0</v>
      </c>
      <c r="AG100" s="25">
        <f t="shared" si="16"/>
        <v>0</v>
      </c>
      <c r="AH100" s="25">
        <f t="shared" si="17"/>
        <v>14</v>
      </c>
      <c r="AI100" s="25">
        <f t="shared" si="18"/>
        <v>12</v>
      </c>
      <c r="AJ100" s="35" t="str">
        <f t="shared" si="19"/>
        <v>NA</v>
      </c>
      <c r="AK100" s="24"/>
      <c r="AL100" s="24"/>
      <c r="AM100" s="24"/>
      <c r="AN100" s="24"/>
      <c r="AO100" s="24"/>
      <c r="AP100" s="24"/>
      <c r="AQ100" s="24"/>
      <c r="AR100" s="24"/>
      <c r="AS100" s="221" t="str">
        <f>Résultats!B111</f>
        <v>13.5</v>
      </c>
      <c r="AT100" s="222" t="str">
        <f>Résultats!C111</f>
        <v>A</v>
      </c>
      <c r="AU100" s="25">
        <f>'P01'!$G110</f>
        <v>0</v>
      </c>
      <c r="AV100" s="25">
        <f>'P02'!$G110</f>
        <v>0</v>
      </c>
      <c r="AW100" s="25">
        <f>'P03'!$G110</f>
        <v>0</v>
      </c>
      <c r="AX100" s="25">
        <f>'P04'!$G110</f>
        <v>0</v>
      </c>
      <c r="AY100" s="25">
        <f>'P05'!$G110</f>
        <v>0</v>
      </c>
      <c r="AZ100" s="25">
        <f>'P06'!$G110</f>
        <v>0</v>
      </c>
      <c r="BA100" s="25">
        <f>'P07'!$G110</f>
        <v>0</v>
      </c>
      <c r="BB100" s="25">
        <f>'P08'!$G110</f>
        <v>0</v>
      </c>
      <c r="BC100" s="25">
        <f>'P09'!$G110</f>
        <v>0</v>
      </c>
      <c r="BD100" s="25">
        <f>'P10'!$G110</f>
        <v>0</v>
      </c>
      <c r="BE100" s="25">
        <f>'P11'!$G110</f>
        <v>0</v>
      </c>
      <c r="BF100" s="25">
        <f>'P12'!$G110</f>
        <v>0</v>
      </c>
      <c r="BG100" s="25">
        <f>'P13'!$G110</f>
        <v>0</v>
      </c>
      <c r="BH100" s="25">
        <f>'P14'!$G110</f>
        <v>0</v>
      </c>
      <c r="BI100" s="25">
        <f>'P15'!$G110</f>
        <v>0</v>
      </c>
      <c r="BJ100" s="25">
        <f>'P16'!$G110</f>
        <v>0</v>
      </c>
      <c r="BK100" s="25">
        <f>'P17'!$G110</f>
        <v>0</v>
      </c>
      <c r="BL100" s="25">
        <f>'P18'!$G110</f>
        <v>0</v>
      </c>
      <c r="BM100" s="25">
        <f>'P19'!$G110</f>
        <v>0</v>
      </c>
      <c r="BN100" s="25">
        <f>'P20'!$G110</f>
        <v>0</v>
      </c>
      <c r="BO100" s="25"/>
      <c r="BP100" s="25">
        <f>'P22'!$G110</f>
        <v>0</v>
      </c>
      <c r="BQ100" s="25">
        <f>'P23'!$G110</f>
        <v>0</v>
      </c>
      <c r="BR100" s="25">
        <f>'P24'!$G110</f>
        <v>0</v>
      </c>
      <c r="BS100" s="25">
        <f>'P25'!$G110</f>
        <v>0</v>
      </c>
      <c r="BT100" s="223">
        <f>'P26'!$G110</f>
        <v>0</v>
      </c>
      <c r="BU100" s="25">
        <f t="shared" si="20"/>
        <v>0</v>
      </c>
      <c r="BV100" s="224" t="str">
        <f t="shared" si="21"/>
        <v>-</v>
      </c>
    </row>
    <row r="101" spans="1:74" ht="15.75" customHeight="1" x14ac:dyDescent="0.3">
      <c r="A101" s="225" t="s">
        <v>97</v>
      </c>
      <c r="B101" s="218" t="str">
        <f>Résultats!B112</f>
        <v>13.6</v>
      </c>
      <c r="C101" s="219" t="str">
        <f>Résultats!C112</f>
        <v>A</v>
      </c>
      <c r="D101" s="25">
        <f>Résultats!E112</f>
        <v>0</v>
      </c>
      <c r="E101" s="24"/>
      <c r="F101" s="57" t="str">
        <f>'P01'!F111</f>
        <v>na</v>
      </c>
      <c r="G101" s="131" t="str">
        <f>'P02'!F111</f>
        <v>na</v>
      </c>
      <c r="H101" s="131" t="str">
        <f>'P03'!F111</f>
        <v>na</v>
      </c>
      <c r="I101" s="131" t="str">
        <f>'P04'!F111</f>
        <v>na</v>
      </c>
      <c r="J101" s="131" t="str">
        <f>'P05'!F111</f>
        <v>na</v>
      </c>
      <c r="K101" s="131" t="str">
        <f>'P06'!F111</f>
        <v>na</v>
      </c>
      <c r="L101" s="131" t="str">
        <f>'P07'!F111</f>
        <v>na</v>
      </c>
      <c r="M101" s="131" t="str">
        <f>'P08'!F111</f>
        <v>na</v>
      </c>
      <c r="N101" s="131" t="str">
        <f>'P09'!F111</f>
        <v>na</v>
      </c>
      <c r="O101" s="131" t="str">
        <f>'P10'!F111</f>
        <v>na</v>
      </c>
      <c r="P101" s="131" t="str">
        <f>'P11'!F111</f>
        <v>na</v>
      </c>
      <c r="Q101" s="131" t="str">
        <f>'P12'!F111</f>
        <v>na</v>
      </c>
      <c r="R101" s="131" t="str">
        <f>'P13'!F111</f>
        <v>na</v>
      </c>
      <c r="S101" s="131" t="str">
        <f>'P14'!F111</f>
        <v>na</v>
      </c>
      <c r="T101" s="131" t="str">
        <f>'P15'!F111</f>
        <v>nt</v>
      </c>
      <c r="U101" s="131" t="str">
        <f>'P16'!F111</f>
        <v>nt</v>
      </c>
      <c r="V101" s="131" t="str">
        <f>'P17'!F111</f>
        <v>nt</v>
      </c>
      <c r="W101" s="131" t="str">
        <f>'P18'!F111</f>
        <v>nt</v>
      </c>
      <c r="X101" s="131" t="str">
        <f>'P19'!F111</f>
        <v>nt</v>
      </c>
      <c r="Y101" s="131" t="str">
        <f>'P20'!F111</f>
        <v>nt</v>
      </c>
      <c r="Z101" s="131" t="str">
        <f>'P21'!F111</f>
        <v>nt</v>
      </c>
      <c r="AA101" s="131" t="str">
        <f>'P22'!F111</f>
        <v>nt</v>
      </c>
      <c r="AB101" s="131" t="str">
        <f>'P23'!F111</f>
        <v>nt</v>
      </c>
      <c r="AC101" s="131" t="str">
        <f>'P24'!F111</f>
        <v>nt</v>
      </c>
      <c r="AD101" s="131" t="str">
        <f>'P25'!F111</f>
        <v>nt</v>
      </c>
      <c r="AE101" s="220" t="str">
        <f>'P26'!F111</f>
        <v>nt</v>
      </c>
      <c r="AF101" s="25">
        <f t="shared" si="15"/>
        <v>0</v>
      </c>
      <c r="AG101" s="25">
        <f t="shared" si="16"/>
        <v>0</v>
      </c>
      <c r="AH101" s="25">
        <f t="shared" si="17"/>
        <v>14</v>
      </c>
      <c r="AI101" s="25">
        <f t="shared" si="18"/>
        <v>12</v>
      </c>
      <c r="AJ101" s="35" t="str">
        <f t="shared" si="19"/>
        <v>NA</v>
      </c>
      <c r="AK101" s="24"/>
      <c r="AL101" s="24"/>
      <c r="AM101" s="24"/>
      <c r="AN101" s="24"/>
      <c r="AO101" s="24"/>
      <c r="AP101" s="24"/>
      <c r="AQ101" s="24"/>
      <c r="AR101" s="24"/>
      <c r="AS101" s="221" t="str">
        <f>Résultats!B112</f>
        <v>13.6</v>
      </c>
      <c r="AT101" s="222" t="str">
        <f>Résultats!C112</f>
        <v>A</v>
      </c>
      <c r="AU101" s="25">
        <f>'P01'!$G111</f>
        <v>0</v>
      </c>
      <c r="AV101" s="25">
        <f>'P02'!$G111</f>
        <v>0</v>
      </c>
      <c r="AW101" s="25">
        <f>'P03'!$G111</f>
        <v>0</v>
      </c>
      <c r="AX101" s="25">
        <f>'P04'!$G111</f>
        <v>0</v>
      </c>
      <c r="AY101" s="25">
        <f>'P05'!$G111</f>
        <v>0</v>
      </c>
      <c r="AZ101" s="25">
        <f>'P06'!$G111</f>
        <v>0</v>
      </c>
      <c r="BA101" s="25">
        <f>'P07'!$G111</f>
        <v>0</v>
      </c>
      <c r="BB101" s="25">
        <f>'P08'!$G111</f>
        <v>0</v>
      </c>
      <c r="BC101" s="25">
        <f>'P09'!$G111</f>
        <v>0</v>
      </c>
      <c r="BD101" s="25">
        <f>'P10'!$G111</f>
        <v>0</v>
      </c>
      <c r="BE101" s="25">
        <f>'P11'!$G111</f>
        <v>0</v>
      </c>
      <c r="BF101" s="25">
        <f>'P12'!$G111</f>
        <v>0</v>
      </c>
      <c r="BG101" s="25">
        <f>'P13'!$G111</f>
        <v>0</v>
      </c>
      <c r="BH101" s="25">
        <f>'P14'!$G111</f>
        <v>0</v>
      </c>
      <c r="BI101" s="25">
        <f>'P15'!$G111</f>
        <v>0</v>
      </c>
      <c r="BJ101" s="25">
        <f>'P16'!$G111</f>
        <v>0</v>
      </c>
      <c r="BK101" s="25">
        <f>'P17'!$G111</f>
        <v>0</v>
      </c>
      <c r="BL101" s="25">
        <f>'P18'!$G111</f>
        <v>0</v>
      </c>
      <c r="BM101" s="25">
        <f>'P19'!$G111</f>
        <v>0</v>
      </c>
      <c r="BN101" s="25">
        <f>'P20'!$G111</f>
        <v>0</v>
      </c>
      <c r="BO101" s="25"/>
      <c r="BP101" s="25">
        <f>'P22'!$G111</f>
        <v>0</v>
      </c>
      <c r="BQ101" s="25">
        <f>'P23'!$G111</f>
        <v>0</v>
      </c>
      <c r="BR101" s="25">
        <f>'P24'!$G111</f>
        <v>0</v>
      </c>
      <c r="BS101" s="25">
        <f>'P25'!$G111</f>
        <v>0</v>
      </c>
      <c r="BT101" s="223">
        <f>'P26'!$G111</f>
        <v>0</v>
      </c>
      <c r="BU101" s="25">
        <f t="shared" si="20"/>
        <v>0</v>
      </c>
      <c r="BV101" s="224" t="str">
        <f t="shared" si="21"/>
        <v>-</v>
      </c>
    </row>
    <row r="102" spans="1:74" ht="15.75" customHeight="1" x14ac:dyDescent="0.3">
      <c r="A102" s="225" t="s">
        <v>97</v>
      </c>
      <c r="B102" s="218" t="str">
        <f>Résultats!B113</f>
        <v>13.7</v>
      </c>
      <c r="C102" s="219" t="str">
        <f>Résultats!C113</f>
        <v>A</v>
      </c>
      <c r="D102" s="25">
        <f>Résultats!E113</f>
        <v>0</v>
      </c>
      <c r="E102" s="24"/>
      <c r="F102" s="57" t="str">
        <f>'P01'!F112</f>
        <v>na</v>
      </c>
      <c r="G102" s="131" t="str">
        <f>'P02'!F112</f>
        <v>na</v>
      </c>
      <c r="H102" s="131" t="str">
        <f>'P03'!F112</f>
        <v>na</v>
      </c>
      <c r="I102" s="131" t="str">
        <f>'P04'!F112</f>
        <v>na</v>
      </c>
      <c r="J102" s="131" t="str">
        <f>'P05'!F112</f>
        <v>na</v>
      </c>
      <c r="K102" s="131" t="str">
        <f>'P06'!F112</f>
        <v>na</v>
      </c>
      <c r="L102" s="131" t="str">
        <f>'P07'!F112</f>
        <v>na</v>
      </c>
      <c r="M102" s="131" t="str">
        <f>'P08'!F112</f>
        <v>na</v>
      </c>
      <c r="N102" s="131" t="str">
        <f>'P09'!F112</f>
        <v>na</v>
      </c>
      <c r="O102" s="131" t="str">
        <f>'P10'!F112</f>
        <v>na</v>
      </c>
      <c r="P102" s="131" t="str">
        <f>'P11'!F112</f>
        <v>na</v>
      </c>
      <c r="Q102" s="131" t="str">
        <f>'P12'!F112</f>
        <v>na</v>
      </c>
      <c r="R102" s="131" t="str">
        <f>'P13'!F112</f>
        <v>na</v>
      </c>
      <c r="S102" s="131" t="str">
        <f>'P14'!F112</f>
        <v>na</v>
      </c>
      <c r="T102" s="131" t="str">
        <f>'P15'!F112</f>
        <v>nt</v>
      </c>
      <c r="U102" s="131" t="str">
        <f>'P16'!F112</f>
        <v>nt</v>
      </c>
      <c r="V102" s="131" t="str">
        <f>'P17'!F112</f>
        <v>nt</v>
      </c>
      <c r="W102" s="131" t="str">
        <f>'P18'!F112</f>
        <v>nt</v>
      </c>
      <c r="X102" s="131" t="str">
        <f>'P19'!F112</f>
        <v>nt</v>
      </c>
      <c r="Y102" s="131" t="str">
        <f>'P20'!F112</f>
        <v>nt</v>
      </c>
      <c r="Z102" s="131" t="str">
        <f>'P21'!F112</f>
        <v>nt</v>
      </c>
      <c r="AA102" s="131" t="str">
        <f>'P22'!F112</f>
        <v>nt</v>
      </c>
      <c r="AB102" s="131" t="str">
        <f>'P23'!F112</f>
        <v>nt</v>
      </c>
      <c r="AC102" s="131" t="str">
        <f>'P24'!F112</f>
        <v>nt</v>
      </c>
      <c r="AD102" s="131" t="str">
        <f>'P25'!F112</f>
        <v>nt</v>
      </c>
      <c r="AE102" s="220" t="str">
        <f>'P26'!F112</f>
        <v>nt</v>
      </c>
      <c r="AF102" s="25">
        <f t="shared" si="15"/>
        <v>0</v>
      </c>
      <c r="AG102" s="25">
        <f t="shared" si="16"/>
        <v>0</v>
      </c>
      <c r="AH102" s="25">
        <f t="shared" si="17"/>
        <v>14</v>
      </c>
      <c r="AI102" s="25">
        <f t="shared" si="18"/>
        <v>12</v>
      </c>
      <c r="AJ102" s="35" t="str">
        <f t="shared" si="19"/>
        <v>NA</v>
      </c>
      <c r="AK102" s="24"/>
      <c r="AL102" s="24"/>
      <c r="AM102" s="24"/>
      <c r="AN102" s="24"/>
      <c r="AO102" s="24"/>
      <c r="AP102" s="24"/>
      <c r="AQ102" s="24"/>
      <c r="AR102" s="24"/>
      <c r="AS102" s="221" t="str">
        <f>Résultats!B113</f>
        <v>13.7</v>
      </c>
      <c r="AT102" s="222" t="str">
        <f>Résultats!C113</f>
        <v>A</v>
      </c>
      <c r="AU102" s="25">
        <f>'P01'!$G112</f>
        <v>0</v>
      </c>
      <c r="AV102" s="25">
        <f>'P02'!$G112</f>
        <v>0</v>
      </c>
      <c r="AW102" s="25">
        <f>'P03'!$G112</f>
        <v>0</v>
      </c>
      <c r="AX102" s="25">
        <f>'P04'!$G112</f>
        <v>0</v>
      </c>
      <c r="AY102" s="25">
        <f>'P05'!$G112</f>
        <v>0</v>
      </c>
      <c r="AZ102" s="25">
        <f>'P06'!$G112</f>
        <v>0</v>
      </c>
      <c r="BA102" s="25">
        <f>'P07'!$G112</f>
        <v>0</v>
      </c>
      <c r="BB102" s="25">
        <f>'P08'!$G112</f>
        <v>0</v>
      </c>
      <c r="BC102" s="25">
        <f>'P09'!$G112</f>
        <v>0</v>
      </c>
      <c r="BD102" s="25">
        <f>'P10'!$G112</f>
        <v>0</v>
      </c>
      <c r="BE102" s="25">
        <f>'P11'!$G112</f>
        <v>0</v>
      </c>
      <c r="BF102" s="25">
        <f>'P12'!$G112</f>
        <v>0</v>
      </c>
      <c r="BG102" s="25">
        <f>'P13'!$G112</f>
        <v>0</v>
      </c>
      <c r="BH102" s="25">
        <f>'P14'!$G112</f>
        <v>0</v>
      </c>
      <c r="BI102" s="25">
        <f>'P15'!$G112</f>
        <v>0</v>
      </c>
      <c r="BJ102" s="25">
        <f>'P16'!$G112</f>
        <v>0</v>
      </c>
      <c r="BK102" s="25">
        <f>'P17'!$G112</f>
        <v>0</v>
      </c>
      <c r="BL102" s="25">
        <f>'P18'!$G112</f>
        <v>0</v>
      </c>
      <c r="BM102" s="25">
        <f>'P19'!$G112</f>
        <v>0</v>
      </c>
      <c r="BN102" s="25">
        <f>'P20'!$G112</f>
        <v>0</v>
      </c>
      <c r="BO102" s="25"/>
      <c r="BP102" s="25">
        <f>'P22'!$G112</f>
        <v>0</v>
      </c>
      <c r="BQ102" s="25">
        <f>'P23'!$G112</f>
        <v>0</v>
      </c>
      <c r="BR102" s="25">
        <f>'P24'!$G112</f>
        <v>0</v>
      </c>
      <c r="BS102" s="25">
        <f>'P25'!$G112</f>
        <v>0</v>
      </c>
      <c r="BT102" s="223">
        <f>'P26'!$G112</f>
        <v>0</v>
      </c>
      <c r="BU102" s="25">
        <f t="shared" si="20"/>
        <v>0</v>
      </c>
      <c r="BV102" s="224" t="str">
        <f t="shared" si="21"/>
        <v>-</v>
      </c>
    </row>
    <row r="103" spans="1:74" ht="15.75" customHeight="1" x14ac:dyDescent="0.3">
      <c r="A103" s="225" t="s">
        <v>97</v>
      </c>
      <c r="B103" s="218" t="str">
        <f>Résultats!B114</f>
        <v>13.8</v>
      </c>
      <c r="C103" s="219" t="str">
        <f>Résultats!C114</f>
        <v>A</v>
      </c>
      <c r="D103" s="25">
        <f>Résultats!E114</f>
        <v>0</v>
      </c>
      <c r="E103" s="24"/>
      <c r="F103" s="57" t="str">
        <f>'P01'!F113</f>
        <v>na</v>
      </c>
      <c r="G103" s="131" t="str">
        <f>'P02'!F113</f>
        <v>na</v>
      </c>
      <c r="H103" s="131" t="str">
        <f>'P03'!F113</f>
        <v>na</v>
      </c>
      <c r="I103" s="131" t="str">
        <f>'P04'!F113</f>
        <v>na</v>
      </c>
      <c r="J103" s="131" t="str">
        <f>'P05'!F113</f>
        <v>na</v>
      </c>
      <c r="K103" s="131" t="str">
        <f>'P06'!F113</f>
        <v>na</v>
      </c>
      <c r="L103" s="131" t="str">
        <f>'P07'!F113</f>
        <v>na</v>
      </c>
      <c r="M103" s="131" t="str">
        <f>'P08'!F113</f>
        <v>na</v>
      </c>
      <c r="N103" s="131" t="str">
        <f>'P09'!F113</f>
        <v>na</v>
      </c>
      <c r="O103" s="131" t="str">
        <f>'P10'!F113</f>
        <v>na</v>
      </c>
      <c r="P103" s="131" t="str">
        <f>'P11'!F113</f>
        <v>na</v>
      </c>
      <c r="Q103" s="131" t="str">
        <f>'P12'!F113</f>
        <v>na</v>
      </c>
      <c r="R103" s="131" t="str">
        <f>'P13'!F113</f>
        <v>na</v>
      </c>
      <c r="S103" s="131" t="str">
        <f>'P14'!F113</f>
        <v>na</v>
      </c>
      <c r="T103" s="131" t="str">
        <f>'P15'!F113</f>
        <v>nt</v>
      </c>
      <c r="U103" s="131" t="str">
        <f>'P16'!F113</f>
        <v>nt</v>
      </c>
      <c r="V103" s="131" t="str">
        <f>'P17'!F113</f>
        <v>nt</v>
      </c>
      <c r="W103" s="131" t="str">
        <f>'P18'!F113</f>
        <v>nt</v>
      </c>
      <c r="X103" s="131" t="str">
        <f>'P19'!F113</f>
        <v>nt</v>
      </c>
      <c r="Y103" s="131" t="str">
        <f>'P20'!F113</f>
        <v>nt</v>
      </c>
      <c r="Z103" s="131" t="str">
        <f>'P21'!F113</f>
        <v>nt</v>
      </c>
      <c r="AA103" s="131" t="str">
        <f>'P22'!F113</f>
        <v>nt</v>
      </c>
      <c r="AB103" s="131" t="str">
        <f>'P23'!F113</f>
        <v>nt</v>
      </c>
      <c r="AC103" s="131" t="str">
        <f>'P24'!F113</f>
        <v>nt</v>
      </c>
      <c r="AD103" s="131" t="str">
        <f>'P25'!F113</f>
        <v>nt</v>
      </c>
      <c r="AE103" s="220" t="str">
        <f>'P26'!F113</f>
        <v>nt</v>
      </c>
      <c r="AF103" s="25">
        <f t="shared" si="15"/>
        <v>0</v>
      </c>
      <c r="AG103" s="25">
        <f t="shared" si="16"/>
        <v>0</v>
      </c>
      <c r="AH103" s="25">
        <f t="shared" si="17"/>
        <v>14</v>
      </c>
      <c r="AI103" s="25">
        <f t="shared" si="18"/>
        <v>12</v>
      </c>
      <c r="AJ103" s="35" t="str">
        <f t="shared" si="19"/>
        <v>NA</v>
      </c>
      <c r="AK103" s="24"/>
      <c r="AL103" s="24"/>
      <c r="AM103" s="24"/>
      <c r="AN103" s="24"/>
      <c r="AO103" s="24"/>
      <c r="AP103" s="24"/>
      <c r="AQ103" s="24"/>
      <c r="AR103" s="24"/>
      <c r="AS103" s="221" t="str">
        <f>Résultats!B114</f>
        <v>13.8</v>
      </c>
      <c r="AT103" s="222" t="str">
        <f>Résultats!C114</f>
        <v>A</v>
      </c>
      <c r="AU103" s="25">
        <f>'P01'!$G113</f>
        <v>0</v>
      </c>
      <c r="AV103" s="25">
        <f>'P02'!$G113</f>
        <v>0</v>
      </c>
      <c r="AW103" s="25">
        <f>'P03'!$G113</f>
        <v>0</v>
      </c>
      <c r="AX103" s="25">
        <f>'P04'!$G113</f>
        <v>0</v>
      </c>
      <c r="AY103" s="25">
        <f>'P05'!$G113</f>
        <v>0</v>
      </c>
      <c r="AZ103" s="25">
        <f>'P06'!$G113</f>
        <v>0</v>
      </c>
      <c r="BA103" s="25">
        <f>'P07'!$G113</f>
        <v>0</v>
      </c>
      <c r="BB103" s="25">
        <f>'P08'!$G113</f>
        <v>0</v>
      </c>
      <c r="BC103" s="25">
        <f>'P09'!$G113</f>
        <v>0</v>
      </c>
      <c r="BD103" s="25">
        <f>'P10'!$G113</f>
        <v>0</v>
      </c>
      <c r="BE103" s="25">
        <f>'P11'!$G113</f>
        <v>0</v>
      </c>
      <c r="BF103" s="25">
        <f>'P12'!$G113</f>
        <v>0</v>
      </c>
      <c r="BG103" s="25">
        <f>'P13'!$G113</f>
        <v>0</v>
      </c>
      <c r="BH103" s="25">
        <f>'P14'!$G113</f>
        <v>0</v>
      </c>
      <c r="BI103" s="25">
        <f>'P15'!$G113</f>
        <v>0</v>
      </c>
      <c r="BJ103" s="25">
        <f>'P16'!$G113</f>
        <v>0</v>
      </c>
      <c r="BK103" s="25">
        <f>'P17'!$G113</f>
        <v>0</v>
      </c>
      <c r="BL103" s="25">
        <f>'P18'!$G113</f>
        <v>0</v>
      </c>
      <c r="BM103" s="25">
        <f>'P19'!$G113</f>
        <v>0</v>
      </c>
      <c r="BN103" s="25">
        <f>'P20'!$G113</f>
        <v>0</v>
      </c>
      <c r="BO103" s="25"/>
      <c r="BP103" s="25">
        <f>'P22'!$G113</f>
        <v>0</v>
      </c>
      <c r="BQ103" s="25">
        <f>'P23'!$G113</f>
        <v>0</v>
      </c>
      <c r="BR103" s="25">
        <f>'P24'!$G113</f>
        <v>0</v>
      </c>
      <c r="BS103" s="25">
        <f>'P25'!$G113</f>
        <v>0</v>
      </c>
      <c r="BT103" s="223">
        <f>'P26'!$G113</f>
        <v>0</v>
      </c>
      <c r="BU103" s="25">
        <f t="shared" si="20"/>
        <v>0</v>
      </c>
      <c r="BV103" s="224" t="str">
        <f t="shared" si="21"/>
        <v>-</v>
      </c>
    </row>
    <row r="104" spans="1:74" ht="15.75" customHeight="1" x14ac:dyDescent="0.3">
      <c r="A104" s="225" t="s">
        <v>97</v>
      </c>
      <c r="B104" s="218" t="str">
        <f>Résultats!B115</f>
        <v>13.9</v>
      </c>
      <c r="C104" s="219" t="str">
        <f>Résultats!C115</f>
        <v>AA</v>
      </c>
      <c r="D104" s="25">
        <f>Résultats!E115</f>
        <v>0</v>
      </c>
      <c r="E104" s="24"/>
      <c r="F104" s="57" t="str">
        <f>'P01'!F114</f>
        <v>c</v>
      </c>
      <c r="G104" s="131" t="str">
        <f>'P02'!F114</f>
        <v>c</v>
      </c>
      <c r="H104" s="131" t="str">
        <f>'P03'!F114</f>
        <v>c</v>
      </c>
      <c r="I104" s="131" t="str">
        <f>'P04'!F114</f>
        <v>c</v>
      </c>
      <c r="J104" s="131" t="str">
        <f>'P05'!F114</f>
        <v>c</v>
      </c>
      <c r="K104" s="131" t="str">
        <f>'P06'!F114</f>
        <v>c</v>
      </c>
      <c r="L104" s="131" t="str">
        <f>'P07'!F114</f>
        <v>c</v>
      </c>
      <c r="M104" s="131" t="str">
        <f>'P08'!F114</f>
        <v>c</v>
      </c>
      <c r="N104" s="131" t="str">
        <f>'P09'!F114</f>
        <v>c</v>
      </c>
      <c r="O104" s="131" t="str">
        <f>'P10'!F114</f>
        <v>c</v>
      </c>
      <c r="P104" s="131" t="str">
        <f>'P11'!F114</f>
        <v>c</v>
      </c>
      <c r="Q104" s="131" t="str">
        <f>'P12'!F114</f>
        <v>c</v>
      </c>
      <c r="R104" s="131" t="str">
        <f>'P13'!F114</f>
        <v>c</v>
      </c>
      <c r="S104" s="131" t="str">
        <f>'P14'!F114</f>
        <v>c</v>
      </c>
      <c r="T104" s="131" t="str">
        <f>'P15'!F114</f>
        <v>nt</v>
      </c>
      <c r="U104" s="131" t="str">
        <f>'P16'!F114</f>
        <v>nt</v>
      </c>
      <c r="V104" s="131" t="str">
        <f>'P17'!F114</f>
        <v>nt</v>
      </c>
      <c r="W104" s="131" t="str">
        <f>'P18'!F114</f>
        <v>nt</v>
      </c>
      <c r="X104" s="131" t="str">
        <f>'P19'!F114</f>
        <v>nt</v>
      </c>
      <c r="Y104" s="131" t="str">
        <f>'P20'!F114</f>
        <v>nt</v>
      </c>
      <c r="Z104" s="131" t="str">
        <f>'P21'!F114</f>
        <v>nt</v>
      </c>
      <c r="AA104" s="131" t="str">
        <f>'P22'!F114</f>
        <v>nt</v>
      </c>
      <c r="AB104" s="131" t="str">
        <f>'P23'!F114</f>
        <v>nt</v>
      </c>
      <c r="AC104" s="131" t="str">
        <f>'P24'!F114</f>
        <v>nt</v>
      </c>
      <c r="AD104" s="131" t="str">
        <f>'P25'!F114</f>
        <v>nt</v>
      </c>
      <c r="AE104" s="220" t="str">
        <f>'P26'!F114</f>
        <v>nt</v>
      </c>
      <c r="AF104" s="25">
        <f t="shared" si="15"/>
        <v>14</v>
      </c>
      <c r="AG104" s="25">
        <f t="shared" si="16"/>
        <v>0</v>
      </c>
      <c r="AH104" s="25">
        <f t="shared" si="17"/>
        <v>0</v>
      </c>
      <c r="AI104" s="25">
        <f t="shared" si="18"/>
        <v>12</v>
      </c>
      <c r="AJ104" s="35" t="str">
        <f t="shared" si="19"/>
        <v>C</v>
      </c>
      <c r="AK104" s="24"/>
      <c r="AL104" s="24"/>
      <c r="AM104" s="24"/>
      <c r="AN104" s="24"/>
      <c r="AO104" s="24"/>
      <c r="AP104" s="24"/>
      <c r="AQ104" s="24"/>
      <c r="AR104" s="24"/>
      <c r="AS104" s="221" t="str">
        <f>Résultats!B115</f>
        <v>13.9</v>
      </c>
      <c r="AT104" s="222" t="str">
        <f>Résultats!C115</f>
        <v>AA</v>
      </c>
      <c r="AU104" s="25">
        <f>'P01'!$G114</f>
        <v>0</v>
      </c>
      <c r="AV104" s="25">
        <f>'P02'!$G114</f>
        <v>0</v>
      </c>
      <c r="AW104" s="25">
        <f>'P03'!$G114</f>
        <v>0</v>
      </c>
      <c r="AX104" s="25">
        <f>'P04'!$G114</f>
        <v>0</v>
      </c>
      <c r="AY104" s="25">
        <f>'P05'!$G114</f>
        <v>0</v>
      </c>
      <c r="AZ104" s="25">
        <f>'P06'!$G114</f>
        <v>0</v>
      </c>
      <c r="BA104" s="25">
        <f>'P07'!$G114</f>
        <v>0</v>
      </c>
      <c r="BB104" s="25">
        <f>'P08'!$G114</f>
        <v>0</v>
      </c>
      <c r="BC104" s="25">
        <f>'P09'!$G114</f>
        <v>0</v>
      </c>
      <c r="BD104" s="25">
        <f>'P10'!$G114</f>
        <v>0</v>
      </c>
      <c r="BE104" s="25">
        <f>'P11'!$G114</f>
        <v>0</v>
      </c>
      <c r="BF104" s="25">
        <f>'P12'!$G114</f>
        <v>0</v>
      </c>
      <c r="BG104" s="25">
        <f>'P13'!$G114</f>
        <v>0</v>
      </c>
      <c r="BH104" s="25">
        <f>'P14'!$G114</f>
        <v>0</v>
      </c>
      <c r="BI104" s="25">
        <f>'P15'!$G114</f>
        <v>0</v>
      </c>
      <c r="BJ104" s="25">
        <f>'P16'!$G114</f>
        <v>0</v>
      </c>
      <c r="BK104" s="25">
        <f>'P17'!$G114</f>
        <v>0</v>
      </c>
      <c r="BL104" s="25">
        <f>'P18'!$G114</f>
        <v>0</v>
      </c>
      <c r="BM104" s="25">
        <f>'P19'!$G114</f>
        <v>0</v>
      </c>
      <c r="BN104" s="25">
        <f>'P20'!$G114</f>
        <v>0</v>
      </c>
      <c r="BO104" s="25"/>
      <c r="BP104" s="25">
        <f>'P22'!$G114</f>
        <v>0</v>
      </c>
      <c r="BQ104" s="25">
        <f>'P23'!$G114</f>
        <v>0</v>
      </c>
      <c r="BR104" s="25">
        <f>'P24'!$G114</f>
        <v>0</v>
      </c>
      <c r="BS104" s="25">
        <f>'P25'!$G114</f>
        <v>0</v>
      </c>
      <c r="BT104" s="223">
        <f>'P26'!$G114</f>
        <v>0</v>
      </c>
      <c r="BU104" s="25">
        <f t="shared" si="20"/>
        <v>0</v>
      </c>
      <c r="BV104" s="224" t="str">
        <f t="shared" si="21"/>
        <v>-</v>
      </c>
    </row>
    <row r="105" spans="1:74" ht="15.75" customHeight="1" x14ac:dyDescent="0.3">
      <c r="A105" s="225" t="s">
        <v>97</v>
      </c>
      <c r="B105" s="218" t="str">
        <f>Résultats!B116</f>
        <v>13.10</v>
      </c>
      <c r="C105" s="219" t="str">
        <f>Résultats!C116</f>
        <v>A</v>
      </c>
      <c r="D105" s="25">
        <f>Résultats!E116</f>
        <v>0</v>
      </c>
      <c r="E105" s="24"/>
      <c r="F105" s="57" t="str">
        <f>'P01'!F115</f>
        <v>na</v>
      </c>
      <c r="G105" s="131" t="str">
        <f>'P02'!F115</f>
        <v>na</v>
      </c>
      <c r="H105" s="131" t="str">
        <f>'P03'!F115</f>
        <v>na</v>
      </c>
      <c r="I105" s="131" t="str">
        <f>'P04'!F115</f>
        <v>na</v>
      </c>
      <c r="J105" s="131" t="str">
        <f>'P05'!F115</f>
        <v>na</v>
      </c>
      <c r="K105" s="131" t="str">
        <f>'P06'!F115</f>
        <v>na</v>
      </c>
      <c r="L105" s="131" t="str">
        <f>'P07'!F115</f>
        <v>na</v>
      </c>
      <c r="M105" s="131" t="str">
        <f>'P08'!F115</f>
        <v>na</v>
      </c>
      <c r="N105" s="131" t="str">
        <f>'P09'!F115</f>
        <v>na</v>
      </c>
      <c r="O105" s="131" t="str">
        <f>'P10'!F115</f>
        <v>na</v>
      </c>
      <c r="P105" s="131" t="str">
        <f>'P11'!F115</f>
        <v>na</v>
      </c>
      <c r="Q105" s="131" t="str">
        <f>'P12'!F115</f>
        <v>na</v>
      </c>
      <c r="R105" s="131" t="str">
        <f>'P13'!F115</f>
        <v>na</v>
      </c>
      <c r="S105" s="131" t="str">
        <f>'P14'!F115</f>
        <v>na</v>
      </c>
      <c r="T105" s="131" t="str">
        <f>'P15'!F115</f>
        <v>nt</v>
      </c>
      <c r="U105" s="131" t="str">
        <f>'P16'!F115</f>
        <v>nt</v>
      </c>
      <c r="V105" s="131" t="str">
        <f>'P17'!F115</f>
        <v>nt</v>
      </c>
      <c r="W105" s="131" t="str">
        <f>'P18'!F115</f>
        <v>nt</v>
      </c>
      <c r="X105" s="131" t="str">
        <f>'P19'!F115</f>
        <v>nt</v>
      </c>
      <c r="Y105" s="131" t="str">
        <f>'P20'!F115</f>
        <v>nt</v>
      </c>
      <c r="Z105" s="131" t="str">
        <f>'P21'!F115</f>
        <v>nt</v>
      </c>
      <c r="AA105" s="131" t="str">
        <f>'P22'!F115</f>
        <v>nt</v>
      </c>
      <c r="AB105" s="131" t="str">
        <f>'P23'!F115</f>
        <v>nt</v>
      </c>
      <c r="AC105" s="131" t="str">
        <f>'P24'!F115</f>
        <v>nt</v>
      </c>
      <c r="AD105" s="131" t="str">
        <f>'P25'!F115</f>
        <v>nt</v>
      </c>
      <c r="AE105" s="220" t="str">
        <f>'P26'!F115</f>
        <v>nt</v>
      </c>
      <c r="AF105" s="25">
        <f t="shared" si="15"/>
        <v>0</v>
      </c>
      <c r="AG105" s="25">
        <f t="shared" si="16"/>
        <v>0</v>
      </c>
      <c r="AH105" s="25">
        <f t="shared" si="17"/>
        <v>14</v>
      </c>
      <c r="AI105" s="25">
        <f t="shared" si="18"/>
        <v>12</v>
      </c>
      <c r="AJ105" s="35" t="str">
        <f t="shared" si="19"/>
        <v>NA</v>
      </c>
      <c r="AK105" s="24"/>
      <c r="AL105" s="24"/>
      <c r="AM105" s="24"/>
      <c r="AN105" s="24"/>
      <c r="AO105" s="24"/>
      <c r="AP105" s="24"/>
      <c r="AQ105" s="24"/>
      <c r="AR105" s="24"/>
      <c r="AS105" s="221" t="str">
        <f>Résultats!B116</f>
        <v>13.10</v>
      </c>
      <c r="AT105" s="222" t="str">
        <f>Résultats!C116</f>
        <v>A</v>
      </c>
      <c r="AU105" s="25">
        <f>'P01'!$G115</f>
        <v>0</v>
      </c>
      <c r="AV105" s="25">
        <f>'P02'!$G115</f>
        <v>0</v>
      </c>
      <c r="AW105" s="25">
        <f>'P03'!$G115</f>
        <v>0</v>
      </c>
      <c r="AX105" s="25">
        <f>'P04'!$G115</f>
        <v>0</v>
      </c>
      <c r="AY105" s="25">
        <f>'P05'!$G115</f>
        <v>0</v>
      </c>
      <c r="AZ105" s="25">
        <f>'P06'!$G115</f>
        <v>0</v>
      </c>
      <c r="BA105" s="25">
        <f>'P07'!$G115</f>
        <v>0</v>
      </c>
      <c r="BB105" s="25">
        <f>'P08'!$G115</f>
        <v>0</v>
      </c>
      <c r="BC105" s="25">
        <f>'P09'!$G115</f>
        <v>0</v>
      </c>
      <c r="BD105" s="25">
        <f>'P10'!$G115</f>
        <v>0</v>
      </c>
      <c r="BE105" s="25">
        <f>'P11'!$G115</f>
        <v>0</v>
      </c>
      <c r="BF105" s="25">
        <f>'P12'!$G115</f>
        <v>0</v>
      </c>
      <c r="BG105" s="25">
        <f>'P13'!$G115</f>
        <v>0</v>
      </c>
      <c r="BH105" s="25">
        <f>'P14'!$G115</f>
        <v>0</v>
      </c>
      <c r="BI105" s="25">
        <f>'P15'!$G115</f>
        <v>0</v>
      </c>
      <c r="BJ105" s="25">
        <f>'P16'!$G115</f>
        <v>0</v>
      </c>
      <c r="BK105" s="25">
        <f>'P17'!$G115</f>
        <v>0</v>
      </c>
      <c r="BL105" s="25">
        <f>'P18'!$G115</f>
        <v>0</v>
      </c>
      <c r="BM105" s="25">
        <f>'P19'!$G115</f>
        <v>0</v>
      </c>
      <c r="BN105" s="25">
        <f>'P20'!$G115</f>
        <v>0</v>
      </c>
      <c r="BO105" s="25"/>
      <c r="BP105" s="25">
        <f>'P22'!$G115</f>
        <v>0</v>
      </c>
      <c r="BQ105" s="25">
        <f>'P23'!$G115</f>
        <v>0</v>
      </c>
      <c r="BR105" s="25">
        <f>'P24'!$G115</f>
        <v>0</v>
      </c>
      <c r="BS105" s="25">
        <f>'P25'!$G115</f>
        <v>0</v>
      </c>
      <c r="BT105" s="223">
        <f>'P26'!$G115</f>
        <v>0</v>
      </c>
      <c r="BU105" s="25">
        <f t="shared" si="20"/>
        <v>0</v>
      </c>
      <c r="BV105" s="224" t="str">
        <f t="shared" si="21"/>
        <v>-</v>
      </c>
    </row>
    <row r="106" spans="1:74" ht="15.75" customHeight="1" x14ac:dyDescent="0.3">
      <c r="A106" s="225" t="s">
        <v>97</v>
      </c>
      <c r="B106" s="218" t="str">
        <f>Résultats!B117</f>
        <v>13.11</v>
      </c>
      <c r="C106" s="219" t="str">
        <f>Résultats!C117</f>
        <v>A</v>
      </c>
      <c r="D106" s="25">
        <f>Résultats!E117</f>
        <v>0</v>
      </c>
      <c r="E106" s="24"/>
      <c r="F106" s="57" t="str">
        <f>'P01'!F116</f>
        <v>c</v>
      </c>
      <c r="G106" s="131" t="str">
        <f>'P02'!F116</f>
        <v>c</v>
      </c>
      <c r="H106" s="131" t="str">
        <f>'P03'!F116</f>
        <v>c</v>
      </c>
      <c r="I106" s="131" t="str">
        <f>'P04'!F116</f>
        <v>c</v>
      </c>
      <c r="J106" s="131" t="str">
        <f>'P05'!F116</f>
        <v>c</v>
      </c>
      <c r="K106" s="131" t="str">
        <f>'P06'!F116</f>
        <v>c</v>
      </c>
      <c r="L106" s="131" t="str">
        <f>'P07'!F116</f>
        <v>c</v>
      </c>
      <c r="M106" s="131" t="str">
        <f>'P08'!F116</f>
        <v>c</v>
      </c>
      <c r="N106" s="131" t="str">
        <f>'P09'!F116</f>
        <v>c</v>
      </c>
      <c r="O106" s="131" t="str">
        <f>'P10'!F116</f>
        <v>c</v>
      </c>
      <c r="P106" s="131" t="str">
        <f>'P11'!F116</f>
        <v>c</v>
      </c>
      <c r="Q106" s="131" t="str">
        <f>'P12'!F116</f>
        <v>c</v>
      </c>
      <c r="R106" s="131" t="str">
        <f>'P13'!F116</f>
        <v>c</v>
      </c>
      <c r="S106" s="131" t="str">
        <f>'P14'!F116</f>
        <v>c</v>
      </c>
      <c r="T106" s="131" t="str">
        <f>'P15'!F116</f>
        <v>nt</v>
      </c>
      <c r="U106" s="131" t="str">
        <f>'P16'!F116</f>
        <v>nt</v>
      </c>
      <c r="V106" s="131" t="str">
        <f>'P17'!F116</f>
        <v>nt</v>
      </c>
      <c r="W106" s="131" t="str">
        <f>'P18'!F116</f>
        <v>nt</v>
      </c>
      <c r="X106" s="131" t="str">
        <f>'P19'!F116</f>
        <v>nt</v>
      </c>
      <c r="Y106" s="131" t="str">
        <f>'P20'!F116</f>
        <v>nt</v>
      </c>
      <c r="Z106" s="131" t="str">
        <f>'P21'!F116</f>
        <v>nt</v>
      </c>
      <c r="AA106" s="131" t="str">
        <f>'P22'!F116</f>
        <v>nt</v>
      </c>
      <c r="AB106" s="131" t="str">
        <f>'P23'!F116</f>
        <v>nt</v>
      </c>
      <c r="AC106" s="131" t="str">
        <f>'P24'!F116</f>
        <v>nt</v>
      </c>
      <c r="AD106" s="131" t="str">
        <f>'P25'!F116</f>
        <v>nt</v>
      </c>
      <c r="AE106" s="220" t="str">
        <f>'P26'!F116</f>
        <v>nt</v>
      </c>
      <c r="AF106" s="25">
        <f t="shared" si="15"/>
        <v>14</v>
      </c>
      <c r="AG106" s="25">
        <f t="shared" si="16"/>
        <v>0</v>
      </c>
      <c r="AH106" s="25">
        <f t="shared" si="17"/>
        <v>0</v>
      </c>
      <c r="AI106" s="25">
        <f t="shared" si="18"/>
        <v>12</v>
      </c>
      <c r="AJ106" s="35" t="str">
        <f t="shared" si="19"/>
        <v>C</v>
      </c>
      <c r="AK106" s="24"/>
      <c r="AL106" s="24"/>
      <c r="AM106" s="24"/>
      <c r="AN106" s="24"/>
      <c r="AO106" s="24"/>
      <c r="AP106" s="24"/>
      <c r="AQ106" s="24"/>
      <c r="AR106" s="24"/>
      <c r="AS106" s="221" t="str">
        <f>Résultats!B117</f>
        <v>13.11</v>
      </c>
      <c r="AT106" s="222" t="str">
        <f>Résultats!C117</f>
        <v>A</v>
      </c>
      <c r="AU106" s="25">
        <f>'P01'!$G116</f>
        <v>0</v>
      </c>
      <c r="AV106" s="25">
        <f>'P02'!$G116</f>
        <v>0</v>
      </c>
      <c r="AW106" s="25">
        <f>'P03'!$G116</f>
        <v>0</v>
      </c>
      <c r="AX106" s="25">
        <f>'P04'!$G116</f>
        <v>0</v>
      </c>
      <c r="AY106" s="25">
        <f>'P05'!$G116</f>
        <v>0</v>
      </c>
      <c r="AZ106" s="25">
        <f>'P06'!$G116</f>
        <v>0</v>
      </c>
      <c r="BA106" s="25">
        <f>'P07'!$G116</f>
        <v>0</v>
      </c>
      <c r="BB106" s="25">
        <f>'P08'!$G116</f>
        <v>0</v>
      </c>
      <c r="BC106" s="25">
        <f>'P09'!$G116</f>
        <v>0</v>
      </c>
      <c r="BD106" s="25">
        <f>'P10'!$G116</f>
        <v>0</v>
      </c>
      <c r="BE106" s="25">
        <f>'P11'!$G116</f>
        <v>0</v>
      </c>
      <c r="BF106" s="25">
        <f>'P12'!$G116</f>
        <v>0</v>
      </c>
      <c r="BG106" s="25">
        <f>'P13'!$G116</f>
        <v>0</v>
      </c>
      <c r="BH106" s="25">
        <f>'P14'!$G116</f>
        <v>0</v>
      </c>
      <c r="BI106" s="25">
        <f>'P15'!$G116</f>
        <v>0</v>
      </c>
      <c r="BJ106" s="25">
        <f>'P16'!$G116</f>
        <v>0</v>
      </c>
      <c r="BK106" s="25">
        <f>'P17'!$G116</f>
        <v>0</v>
      </c>
      <c r="BL106" s="25">
        <f>'P18'!$G116</f>
        <v>0</v>
      </c>
      <c r="BM106" s="25">
        <f>'P19'!$G116</f>
        <v>0</v>
      </c>
      <c r="BN106" s="25">
        <f>'P20'!$G116</f>
        <v>0</v>
      </c>
      <c r="BO106" s="25"/>
      <c r="BP106" s="25">
        <f>'P22'!$G116</f>
        <v>0</v>
      </c>
      <c r="BQ106" s="25">
        <f>'P23'!$G116</f>
        <v>0</v>
      </c>
      <c r="BR106" s="25">
        <f>'P24'!$G116</f>
        <v>0</v>
      </c>
      <c r="BS106" s="25">
        <f>'P25'!$G116</f>
        <v>0</v>
      </c>
      <c r="BT106" s="223">
        <f>'P26'!$G116</f>
        <v>0</v>
      </c>
      <c r="BU106" s="25">
        <f t="shared" si="20"/>
        <v>0</v>
      </c>
      <c r="BV106" s="224" t="str">
        <f t="shared" si="21"/>
        <v>-</v>
      </c>
    </row>
    <row r="107" spans="1:74" ht="15.75" customHeight="1" x14ac:dyDescent="0.3">
      <c r="A107" s="241" t="s">
        <v>97</v>
      </c>
      <c r="B107" s="218" t="str">
        <f>Résultats!B118</f>
        <v>13.12</v>
      </c>
      <c r="C107" s="219" t="str">
        <f>Résultats!C118</f>
        <v>A</v>
      </c>
      <c r="D107" s="25">
        <f>Résultats!E118</f>
        <v>0</v>
      </c>
      <c r="E107" s="24"/>
      <c r="F107" s="57" t="str">
        <f>'P01'!F117</f>
        <v>na</v>
      </c>
      <c r="G107" s="131" t="str">
        <f>'P02'!F117</f>
        <v>na</v>
      </c>
      <c r="H107" s="131" t="str">
        <f>'P03'!F117</f>
        <v>na</v>
      </c>
      <c r="I107" s="131" t="str">
        <f>'P04'!F117</f>
        <v>na</v>
      </c>
      <c r="J107" s="131" t="str">
        <f>'P05'!F117</f>
        <v>na</v>
      </c>
      <c r="K107" s="131" t="str">
        <f>'P06'!F117</f>
        <v>na</v>
      </c>
      <c r="L107" s="131" t="str">
        <f>'P07'!F117</f>
        <v>na</v>
      </c>
      <c r="M107" s="131" t="str">
        <f>'P08'!F117</f>
        <v>na</v>
      </c>
      <c r="N107" s="131" t="str">
        <f>'P09'!F117</f>
        <v>na</v>
      </c>
      <c r="O107" s="131" t="str">
        <f>'P10'!F117</f>
        <v>na</v>
      </c>
      <c r="P107" s="131" t="str">
        <f>'P11'!F117</f>
        <v>na</v>
      </c>
      <c r="Q107" s="131" t="str">
        <f>'P12'!F117</f>
        <v>na</v>
      </c>
      <c r="R107" s="131" t="str">
        <f>'P13'!F117</f>
        <v>na</v>
      </c>
      <c r="S107" s="131" t="str">
        <f>'P14'!F117</f>
        <v>na</v>
      </c>
      <c r="T107" s="131" t="str">
        <f>'P15'!F117</f>
        <v>nt</v>
      </c>
      <c r="U107" s="131" t="str">
        <f>'P16'!F117</f>
        <v>nt</v>
      </c>
      <c r="V107" s="131" t="str">
        <f>'P17'!F117</f>
        <v>nt</v>
      </c>
      <c r="W107" s="131" t="str">
        <f>'P18'!F117</f>
        <v>nt</v>
      </c>
      <c r="X107" s="131" t="str">
        <f>'P19'!F117</f>
        <v>nt</v>
      </c>
      <c r="Y107" s="131" t="str">
        <f>'P20'!F117</f>
        <v>nt</v>
      </c>
      <c r="Z107" s="131" t="str">
        <f>'P21'!F117</f>
        <v>nt</v>
      </c>
      <c r="AA107" s="131" t="str">
        <f>'P22'!F117</f>
        <v>nt</v>
      </c>
      <c r="AB107" s="131" t="str">
        <f>'P23'!F117</f>
        <v>nt</v>
      </c>
      <c r="AC107" s="131" t="str">
        <f>'P24'!F117</f>
        <v>nt</v>
      </c>
      <c r="AD107" s="131" t="str">
        <f>'P25'!F117</f>
        <v>nt</v>
      </c>
      <c r="AE107" s="220" t="str">
        <f>'P26'!F117</f>
        <v>nt</v>
      </c>
      <c r="AF107" s="25">
        <f t="shared" si="15"/>
        <v>0</v>
      </c>
      <c r="AG107" s="25">
        <f t="shared" si="16"/>
        <v>0</v>
      </c>
      <c r="AH107" s="25">
        <f t="shared" si="17"/>
        <v>14</v>
      </c>
      <c r="AI107" s="25">
        <f t="shared" si="18"/>
        <v>12</v>
      </c>
      <c r="AJ107" s="35" t="str">
        <f t="shared" si="19"/>
        <v>NA</v>
      </c>
      <c r="AK107" s="24"/>
      <c r="AL107" s="24"/>
      <c r="AM107" s="24"/>
      <c r="AN107" s="24"/>
      <c r="AO107" s="24"/>
      <c r="AP107" s="24"/>
      <c r="AQ107" s="24"/>
      <c r="AR107" s="24"/>
      <c r="AS107" s="221" t="str">
        <f>Résultats!B118</f>
        <v>13.12</v>
      </c>
      <c r="AT107" s="222" t="str">
        <f>Résultats!C118</f>
        <v>A</v>
      </c>
      <c r="AU107" s="25">
        <f>'P01'!$G117</f>
        <v>0</v>
      </c>
      <c r="AV107" s="25">
        <f>'P02'!$G117</f>
        <v>0</v>
      </c>
      <c r="AW107" s="25">
        <f>'P03'!$G117</f>
        <v>0</v>
      </c>
      <c r="AX107" s="25">
        <f>'P04'!$G117</f>
        <v>0</v>
      </c>
      <c r="AY107" s="25">
        <f>'P05'!$G117</f>
        <v>0</v>
      </c>
      <c r="AZ107" s="25">
        <f>'P06'!$G117</f>
        <v>0</v>
      </c>
      <c r="BA107" s="25">
        <f>'P07'!$G117</f>
        <v>0</v>
      </c>
      <c r="BB107" s="25">
        <f>'P08'!$G117</f>
        <v>0</v>
      </c>
      <c r="BC107" s="25">
        <f>'P09'!$G117</f>
        <v>0</v>
      </c>
      <c r="BD107" s="25">
        <f>'P10'!$G117</f>
        <v>0</v>
      </c>
      <c r="BE107" s="25">
        <f>'P11'!$G117</f>
        <v>0</v>
      </c>
      <c r="BF107" s="25">
        <f>'P12'!$G117</f>
        <v>0</v>
      </c>
      <c r="BG107" s="25">
        <f>'P13'!$G117</f>
        <v>0</v>
      </c>
      <c r="BH107" s="25">
        <f>'P14'!$G117</f>
        <v>0</v>
      </c>
      <c r="BI107" s="25">
        <f>'P15'!$G117</f>
        <v>0</v>
      </c>
      <c r="BJ107" s="25">
        <f>'P16'!$G117</f>
        <v>0</v>
      </c>
      <c r="BK107" s="25">
        <f>'P17'!$G117</f>
        <v>0</v>
      </c>
      <c r="BL107" s="25">
        <f>'P18'!$G117</f>
        <v>0</v>
      </c>
      <c r="BM107" s="25">
        <f>'P19'!$G117</f>
        <v>0</v>
      </c>
      <c r="BN107" s="25">
        <f>'P20'!$G117</f>
        <v>0</v>
      </c>
      <c r="BO107" s="25"/>
      <c r="BP107" s="25">
        <f>'P22'!$G117</f>
        <v>0</v>
      </c>
      <c r="BQ107" s="25">
        <f>'P23'!$G117</f>
        <v>0</v>
      </c>
      <c r="BR107" s="25">
        <f>'P24'!$G117</f>
        <v>0</v>
      </c>
      <c r="BS107" s="25">
        <f>'P25'!$G117</f>
        <v>0</v>
      </c>
      <c r="BT107" s="223">
        <f>'P26'!$G117</f>
        <v>0</v>
      </c>
      <c r="BU107" s="25">
        <f t="shared" si="20"/>
        <v>0</v>
      </c>
      <c r="BV107" s="224" t="str">
        <f t="shared" si="21"/>
        <v>-</v>
      </c>
    </row>
    <row r="108" spans="1:74" ht="15.75" customHeight="1" x14ac:dyDescent="0.3">
      <c r="A108" s="24"/>
      <c r="B108" s="243">
        <f>Résultats!B119</f>
        <v>0</v>
      </c>
      <c r="C108" s="24">
        <f>Résultats!C119</f>
        <v>0</v>
      </c>
      <c r="D108" s="25"/>
      <c r="E108" s="24"/>
      <c r="F108" s="24"/>
      <c r="G108" s="24"/>
      <c r="H108" s="24"/>
      <c r="I108" s="24"/>
      <c r="J108" s="24"/>
      <c r="K108" s="24"/>
      <c r="L108" s="24"/>
      <c r="M108" s="24"/>
      <c r="N108" s="24"/>
      <c r="O108" s="24"/>
      <c r="P108" s="24"/>
      <c r="Q108" s="24"/>
      <c r="R108" s="24"/>
      <c r="S108" s="24"/>
      <c r="T108" s="24"/>
      <c r="U108" s="24"/>
      <c r="V108" s="24"/>
      <c r="W108" s="24"/>
      <c r="X108" s="24"/>
      <c r="Y108" s="24"/>
      <c r="Z108" s="244"/>
      <c r="AA108" s="244"/>
      <c r="AB108" s="244"/>
      <c r="AC108" s="244"/>
      <c r="AD108" s="244"/>
      <c r="AE108" s="244"/>
      <c r="AF108" s="25">
        <f t="shared" ref="AF108:AI108" si="22">SUM(AF2:AF107)</f>
        <v>552</v>
      </c>
      <c r="AG108" s="25">
        <f t="shared" si="22"/>
        <v>0</v>
      </c>
      <c r="AH108" s="25">
        <f t="shared" si="22"/>
        <v>932</v>
      </c>
      <c r="AI108" s="25">
        <f t="shared" si="22"/>
        <v>1272</v>
      </c>
      <c r="AJ108" s="25"/>
      <c r="AK108" s="24"/>
      <c r="AL108" s="24"/>
      <c r="AM108" s="24"/>
      <c r="AN108" s="24"/>
      <c r="AO108" s="24"/>
      <c r="AP108" s="24"/>
      <c r="AQ108" s="24"/>
      <c r="AR108" s="24"/>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row>
    <row r="109" spans="1:74" ht="15.75" customHeight="1" x14ac:dyDescent="0.3">
      <c r="A109" s="383" t="s">
        <v>468</v>
      </c>
      <c r="B109" s="384" t="s">
        <v>469</v>
      </c>
      <c r="C109" s="346"/>
      <c r="D109" s="346"/>
      <c r="E109" s="347"/>
      <c r="F109" s="245">
        <f>'P01'!F$5</f>
        <v>46</v>
      </c>
      <c r="G109" s="246">
        <f>'P02'!F5</f>
        <v>36</v>
      </c>
      <c r="H109" s="246">
        <f>'P03'!F5</f>
        <v>38</v>
      </c>
      <c r="I109" s="246">
        <f>'P04'!F5</f>
        <v>39</v>
      </c>
      <c r="J109" s="246">
        <f>'P05'!F5</f>
        <v>40</v>
      </c>
      <c r="K109" s="246">
        <f>'P06'!F5</f>
        <v>39</v>
      </c>
      <c r="L109" s="246">
        <f>'P07'!F5</f>
        <v>39</v>
      </c>
      <c r="M109" s="246">
        <f>'P08'!F5</f>
        <v>37</v>
      </c>
      <c r="N109" s="246">
        <f>'P09'!F5</f>
        <v>44</v>
      </c>
      <c r="O109" s="246">
        <f>'P10'!F5</f>
        <v>49</v>
      </c>
      <c r="P109" s="246">
        <f>'P11'!F5</f>
        <v>39</v>
      </c>
      <c r="Q109" s="246">
        <f>'P12'!F5</f>
        <v>39</v>
      </c>
      <c r="R109" s="246">
        <f>'P13'!F5</f>
        <v>31</v>
      </c>
      <c r="S109" s="246">
        <f>'P14'!F5</f>
        <v>36</v>
      </c>
      <c r="T109" s="246">
        <f>'P15'!F5</f>
        <v>0</v>
      </c>
      <c r="U109" s="246">
        <f>'P16'!F5</f>
        <v>0</v>
      </c>
      <c r="V109" s="246">
        <f>'P17'!F5</f>
        <v>0</v>
      </c>
      <c r="W109" s="246">
        <f>'P18'!F5</f>
        <v>0</v>
      </c>
      <c r="X109" s="246">
        <f>'P19'!F5</f>
        <v>0</v>
      </c>
      <c r="Y109" s="246">
        <f>'P20'!F5</f>
        <v>0</v>
      </c>
      <c r="Z109" s="246">
        <f>'P21'!F5</f>
        <v>0</v>
      </c>
      <c r="AA109" s="246">
        <f>'P22'!F5</f>
        <v>0</v>
      </c>
      <c r="AB109" s="246">
        <f>'P23'!F5</f>
        <v>0</v>
      </c>
      <c r="AC109" s="246">
        <f>'P24'!F5</f>
        <v>0</v>
      </c>
      <c r="AD109" s="246">
        <f>'P25'!F5</f>
        <v>0</v>
      </c>
      <c r="AE109" s="246">
        <f>'P26'!F5</f>
        <v>0</v>
      </c>
      <c r="AF109" s="24"/>
      <c r="AG109" s="24"/>
      <c r="AH109" s="24"/>
      <c r="AI109" s="24"/>
      <c r="AJ109" s="25"/>
      <c r="AK109" s="24"/>
      <c r="AL109" s="24"/>
      <c r="AM109" s="24"/>
      <c r="AN109" s="24"/>
      <c r="AO109" s="24"/>
      <c r="AP109" s="24"/>
      <c r="AQ109" s="24"/>
      <c r="AR109" s="24"/>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row>
    <row r="110" spans="1:74" ht="15.75" customHeight="1" x14ac:dyDescent="0.3">
      <c r="A110" s="351"/>
      <c r="B110" s="384" t="s">
        <v>470</v>
      </c>
      <c r="C110" s="346"/>
      <c r="D110" s="346"/>
      <c r="E110" s="347"/>
      <c r="F110" s="245">
        <f>'P01'!F$6</f>
        <v>0</v>
      </c>
      <c r="G110" s="246">
        <f>'P02'!F6</f>
        <v>0</v>
      </c>
      <c r="H110" s="246">
        <f>'P03'!F6</f>
        <v>0</v>
      </c>
      <c r="I110" s="246">
        <f>'P04'!F6</f>
        <v>0</v>
      </c>
      <c r="J110" s="246">
        <f>'P05'!F6</f>
        <v>0</v>
      </c>
      <c r="K110" s="246">
        <f>'P06'!F6</f>
        <v>0</v>
      </c>
      <c r="L110" s="246">
        <f>'P07'!F6</f>
        <v>0</v>
      </c>
      <c r="M110" s="246">
        <f>'P08'!F6</f>
        <v>0</v>
      </c>
      <c r="N110" s="246">
        <f>'P09'!F6</f>
        <v>0</v>
      </c>
      <c r="O110" s="246">
        <f>'P10'!F6</f>
        <v>0</v>
      </c>
      <c r="P110" s="246">
        <f>'P11'!F6</f>
        <v>0</v>
      </c>
      <c r="Q110" s="246">
        <f>'P12'!F6</f>
        <v>0</v>
      </c>
      <c r="R110" s="246">
        <f>'P13'!F6</f>
        <v>0</v>
      </c>
      <c r="S110" s="246">
        <f>'P14'!F6</f>
        <v>0</v>
      </c>
      <c r="T110" s="246">
        <f>'P15'!F6</f>
        <v>0</v>
      </c>
      <c r="U110" s="246">
        <f>'P16'!F6</f>
        <v>0</v>
      </c>
      <c r="V110" s="246">
        <f>'P17'!F6</f>
        <v>0</v>
      </c>
      <c r="W110" s="246">
        <f>'P18'!F6</f>
        <v>0</v>
      </c>
      <c r="X110" s="246">
        <f>'P19'!F6</f>
        <v>0</v>
      </c>
      <c r="Y110" s="246">
        <f>'P20'!F6</f>
        <v>0</v>
      </c>
      <c r="Z110" s="246">
        <f>'P21'!F6</f>
        <v>0</v>
      </c>
      <c r="AA110" s="246">
        <f>'P22'!F6</f>
        <v>0</v>
      </c>
      <c r="AB110" s="246">
        <f>'P23'!F6</f>
        <v>0</v>
      </c>
      <c r="AC110" s="246">
        <f>'P24'!F6</f>
        <v>0</v>
      </c>
      <c r="AD110" s="246">
        <f>'P25'!F6</f>
        <v>0</v>
      </c>
      <c r="AE110" s="246">
        <f>'P26'!F6</f>
        <v>0</v>
      </c>
      <c r="AF110" s="25"/>
      <c r="AG110" s="25"/>
      <c r="AH110" s="25"/>
      <c r="AI110" s="25"/>
      <c r="AJ110" s="25"/>
      <c r="AK110" s="24"/>
      <c r="AL110" s="24"/>
      <c r="AM110" s="24"/>
      <c r="AN110" s="24"/>
      <c r="AO110" s="24"/>
      <c r="AP110" s="24"/>
      <c r="AQ110" s="24"/>
      <c r="AR110" s="24"/>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row>
    <row r="111" spans="1:74" ht="15.75" customHeight="1" x14ac:dyDescent="0.3">
      <c r="A111" s="351"/>
      <c r="B111" s="384" t="s">
        <v>471</v>
      </c>
      <c r="C111" s="346"/>
      <c r="D111" s="346"/>
      <c r="E111" s="347"/>
      <c r="F111" s="245">
        <f t="shared" ref="F111:AE111" si="23">F109+F110</f>
        <v>46</v>
      </c>
      <c r="G111" s="245">
        <f t="shared" si="23"/>
        <v>36</v>
      </c>
      <c r="H111" s="245">
        <f t="shared" si="23"/>
        <v>38</v>
      </c>
      <c r="I111" s="245">
        <f t="shared" si="23"/>
        <v>39</v>
      </c>
      <c r="J111" s="245">
        <f t="shared" si="23"/>
        <v>40</v>
      </c>
      <c r="K111" s="245">
        <f t="shared" si="23"/>
        <v>39</v>
      </c>
      <c r="L111" s="245">
        <f t="shared" si="23"/>
        <v>39</v>
      </c>
      <c r="M111" s="245">
        <f t="shared" si="23"/>
        <v>37</v>
      </c>
      <c r="N111" s="245">
        <f t="shared" si="23"/>
        <v>44</v>
      </c>
      <c r="O111" s="245">
        <f t="shared" si="23"/>
        <v>49</v>
      </c>
      <c r="P111" s="245">
        <f t="shared" si="23"/>
        <v>39</v>
      </c>
      <c r="Q111" s="245">
        <f t="shared" si="23"/>
        <v>39</v>
      </c>
      <c r="R111" s="245">
        <f t="shared" si="23"/>
        <v>31</v>
      </c>
      <c r="S111" s="245">
        <f t="shared" si="23"/>
        <v>36</v>
      </c>
      <c r="T111" s="245">
        <f t="shared" si="23"/>
        <v>0</v>
      </c>
      <c r="U111" s="245">
        <f t="shared" si="23"/>
        <v>0</v>
      </c>
      <c r="V111" s="245">
        <f t="shared" si="23"/>
        <v>0</v>
      </c>
      <c r="W111" s="245">
        <f t="shared" si="23"/>
        <v>0</v>
      </c>
      <c r="X111" s="245">
        <f t="shared" si="23"/>
        <v>0</v>
      </c>
      <c r="Y111" s="245">
        <f t="shared" si="23"/>
        <v>0</v>
      </c>
      <c r="Z111" s="245">
        <f t="shared" si="23"/>
        <v>0</v>
      </c>
      <c r="AA111" s="245">
        <f t="shared" si="23"/>
        <v>0</v>
      </c>
      <c r="AB111" s="245">
        <f t="shared" si="23"/>
        <v>0</v>
      </c>
      <c r="AC111" s="245">
        <f t="shared" si="23"/>
        <v>0</v>
      </c>
      <c r="AD111" s="245">
        <f t="shared" si="23"/>
        <v>0</v>
      </c>
      <c r="AE111" s="245">
        <f t="shared" si="23"/>
        <v>0</v>
      </c>
      <c r="AF111" s="25"/>
      <c r="AG111" s="25"/>
      <c r="AH111" s="25"/>
      <c r="AI111" s="25"/>
      <c r="AJ111" s="25"/>
      <c r="AK111" s="24"/>
      <c r="AL111" s="24"/>
      <c r="AM111" s="24"/>
      <c r="AN111" s="24"/>
      <c r="AO111" s="24"/>
      <c r="AP111" s="24"/>
      <c r="AQ111" s="24"/>
      <c r="AR111" s="24"/>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row>
    <row r="112" spans="1:74" ht="15.75" customHeight="1" x14ac:dyDescent="0.3">
      <c r="A112" s="351"/>
      <c r="B112" s="384" t="s">
        <v>472</v>
      </c>
      <c r="C112" s="346"/>
      <c r="D112" s="346"/>
      <c r="E112" s="347"/>
      <c r="F112" s="245">
        <f>'P01'!F$7</f>
        <v>60</v>
      </c>
      <c r="G112" s="246">
        <f>'P02'!F7</f>
        <v>70</v>
      </c>
      <c r="H112" s="246">
        <f>'P03'!F7</f>
        <v>68</v>
      </c>
      <c r="I112" s="246">
        <f>'P04'!F7</f>
        <v>67</v>
      </c>
      <c r="J112" s="246">
        <f>'P05'!F7</f>
        <v>66</v>
      </c>
      <c r="K112" s="246">
        <f>'P06'!F7</f>
        <v>67</v>
      </c>
      <c r="L112" s="246">
        <f>'P07'!F7</f>
        <v>67</v>
      </c>
      <c r="M112" s="246">
        <f>'P08'!F7</f>
        <v>69</v>
      </c>
      <c r="N112" s="246">
        <f>'P09'!F7</f>
        <v>62</v>
      </c>
      <c r="O112" s="246">
        <f>'P10'!F7</f>
        <v>57</v>
      </c>
      <c r="P112" s="246">
        <f>'P11'!F7</f>
        <v>67</v>
      </c>
      <c r="Q112" s="246">
        <f>'P12'!F7</f>
        <v>67</v>
      </c>
      <c r="R112" s="246">
        <f>'P13'!F7</f>
        <v>75</v>
      </c>
      <c r="S112" s="246">
        <f>'P14'!F7</f>
        <v>70</v>
      </c>
      <c r="T112" s="246">
        <f>'P15'!F7</f>
        <v>0</v>
      </c>
      <c r="U112" s="246">
        <f>'P16'!F7</f>
        <v>0</v>
      </c>
      <c r="V112" s="246">
        <f>'P17'!F7</f>
        <v>0</v>
      </c>
      <c r="W112" s="246">
        <f>'P18'!F7</f>
        <v>0</v>
      </c>
      <c r="X112" s="246">
        <f>'P19'!F7</f>
        <v>0</v>
      </c>
      <c r="Y112" s="246">
        <f>'P20'!F7</f>
        <v>0</v>
      </c>
      <c r="Z112" s="246">
        <f>'P21'!F7</f>
        <v>0</v>
      </c>
      <c r="AA112" s="246">
        <f>'P22'!F7</f>
        <v>0</v>
      </c>
      <c r="AB112" s="246">
        <f>'P23'!F7</f>
        <v>0</v>
      </c>
      <c r="AC112" s="246">
        <f>'P24'!F7</f>
        <v>0</v>
      </c>
      <c r="AD112" s="246">
        <f>'P25'!F7</f>
        <v>0</v>
      </c>
      <c r="AE112" s="246">
        <f>'P26'!F7</f>
        <v>0</v>
      </c>
      <c r="AF112" s="25"/>
      <c r="AG112" s="25"/>
      <c r="AH112" s="25"/>
      <c r="AI112" s="25"/>
      <c r="AJ112" s="25"/>
      <c r="AK112" s="24"/>
      <c r="AL112" s="24"/>
      <c r="AM112" s="24"/>
      <c r="AN112" s="24"/>
      <c r="AO112" s="24"/>
      <c r="AP112" s="24"/>
      <c r="AQ112" s="24"/>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row>
    <row r="113" spans="1:74" ht="15.75" customHeight="1" x14ac:dyDescent="0.3">
      <c r="A113" s="351"/>
      <c r="B113" s="384" t="s">
        <v>473</v>
      </c>
      <c r="C113" s="346"/>
      <c r="D113" s="346"/>
      <c r="E113" s="347"/>
      <c r="F113" s="245">
        <f>'P01'!F$8</f>
        <v>0</v>
      </c>
      <c r="G113" s="246">
        <f>'P02'!F8</f>
        <v>0</v>
      </c>
      <c r="H113" s="246">
        <f>'P03'!F8</f>
        <v>0</v>
      </c>
      <c r="I113" s="246">
        <f>'P04'!F8</f>
        <v>0</v>
      </c>
      <c r="J113" s="246">
        <f>'P05'!F8</f>
        <v>0</v>
      </c>
      <c r="K113" s="246">
        <f>'P06'!F8</f>
        <v>0</v>
      </c>
      <c r="L113" s="246">
        <f>'P07'!F8</f>
        <v>0</v>
      </c>
      <c r="M113" s="246">
        <f>'P08'!F8</f>
        <v>0</v>
      </c>
      <c r="N113" s="246">
        <f>'P09'!F8</f>
        <v>0</v>
      </c>
      <c r="O113" s="246">
        <f>'P10'!F8</f>
        <v>0</v>
      </c>
      <c r="P113" s="246">
        <f>'P11'!F8</f>
        <v>0</v>
      </c>
      <c r="Q113" s="246">
        <f>'P12'!F8</f>
        <v>0</v>
      </c>
      <c r="R113" s="246">
        <f>'P13'!F8</f>
        <v>0</v>
      </c>
      <c r="S113" s="246">
        <f>'P14'!F8</f>
        <v>0</v>
      </c>
      <c r="T113" s="246">
        <f>'P15'!F8</f>
        <v>106</v>
      </c>
      <c r="U113" s="246">
        <f>'P16'!F8</f>
        <v>106</v>
      </c>
      <c r="V113" s="246">
        <f>'P17'!F8</f>
        <v>106</v>
      </c>
      <c r="W113" s="246">
        <f>'P18'!F8</f>
        <v>106</v>
      </c>
      <c r="X113" s="246">
        <f>'P19'!F8</f>
        <v>106</v>
      </c>
      <c r="Y113" s="246">
        <f>'P20'!F8</f>
        <v>106</v>
      </c>
      <c r="Z113" s="246">
        <f>'P21'!F8</f>
        <v>106</v>
      </c>
      <c r="AA113" s="246">
        <f>'P22'!F8</f>
        <v>106</v>
      </c>
      <c r="AB113" s="246">
        <f>'P23'!F8</f>
        <v>106</v>
      </c>
      <c r="AC113" s="246">
        <f>'P24'!F8</f>
        <v>106</v>
      </c>
      <c r="AD113" s="246">
        <f>'P25'!F8</f>
        <v>106</v>
      </c>
      <c r="AE113" s="246">
        <f>'P26'!F8</f>
        <v>106</v>
      </c>
      <c r="AF113" s="25"/>
      <c r="AG113" s="25"/>
      <c r="AH113" s="25"/>
      <c r="AI113" s="25"/>
      <c r="AJ113" s="25"/>
      <c r="AK113" s="24"/>
      <c r="AL113" s="24"/>
      <c r="AM113" s="24"/>
      <c r="AN113" s="24"/>
      <c r="AO113" s="24"/>
      <c r="AP113" s="24"/>
      <c r="AQ113" s="24"/>
      <c r="AR113" s="24"/>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row>
    <row r="114" spans="1:74" ht="15.75" customHeight="1" x14ac:dyDescent="0.3">
      <c r="A114" s="351"/>
      <c r="B114" s="384" t="s">
        <v>474</v>
      </c>
      <c r="C114" s="346"/>
      <c r="D114" s="346"/>
      <c r="E114" s="347"/>
      <c r="F114" s="247">
        <f>IF(F111 &gt; 0, 'P01'!$F$9, "N/A")</f>
        <v>1</v>
      </c>
      <c r="G114" s="247">
        <f>IF(G111 &gt; 0, 'P02'!$F$9, "N/A")</f>
        <v>1</v>
      </c>
      <c r="H114" s="247">
        <f>IF(H111 &gt; 0, 'P03'!$F$9, "N/A")</f>
        <v>1</v>
      </c>
      <c r="I114" s="247">
        <f>IF(I111 &gt; 0, 'P04'!$F$9, "N/A")</f>
        <v>1</v>
      </c>
      <c r="J114" s="247">
        <f>IF(J111 &gt; 0, 'P05'!$F$9, "N/A")</f>
        <v>1</v>
      </c>
      <c r="K114" s="247">
        <f>IF(K111 &gt; 0, 'P06'!$F$9, "N/A")</f>
        <v>1</v>
      </c>
      <c r="L114" s="247">
        <f>IF(L111 &gt; 0, 'P07'!$F$9, "N/A")</f>
        <v>1</v>
      </c>
      <c r="M114" s="247">
        <f>IF(M111 &gt; 0, 'P08'!$F$9, "N/A")</f>
        <v>1</v>
      </c>
      <c r="N114" s="247">
        <f>IF(N111 &gt; 0, 'P09'!$F$9, "N/A")</f>
        <v>1</v>
      </c>
      <c r="O114" s="247">
        <f>IF(O111 &gt; 0, 'P10'!$F$9, "N/A")</f>
        <v>1</v>
      </c>
      <c r="P114" s="247">
        <f>IF(P111 &gt; 0, 'P11'!$F$9, "N/A")</f>
        <v>1</v>
      </c>
      <c r="Q114" s="247">
        <f>IF(Q111 &gt; 0, 'P12'!$F$9, "N/A")</f>
        <v>1</v>
      </c>
      <c r="R114" s="247">
        <f>IF(R111 &gt; 0, 'P13'!$F$9, "N/A")</f>
        <v>1</v>
      </c>
      <c r="S114" s="247">
        <f>IF(S111 &gt; 0, 'P14'!$F$9, "N/A")</f>
        <v>1</v>
      </c>
      <c r="T114" s="247" t="str">
        <f>IF(T111 &gt; 0, 'P15'!$F$9, "N/A")</f>
        <v>N/A</v>
      </c>
      <c r="U114" s="247" t="str">
        <f>IF(U111 &gt; 0, 'P16'!$F$9, "N/A")</f>
        <v>N/A</v>
      </c>
      <c r="V114" s="247" t="str">
        <f>IF(V111 &gt; 0, 'P17'!$F$9, "N/A")</f>
        <v>N/A</v>
      </c>
      <c r="W114" s="247" t="str">
        <f>IF(W111 &gt; 0, 'P18'!$F$9, "N/A")</f>
        <v>N/A</v>
      </c>
      <c r="X114" s="247" t="str">
        <f>IF(X111 &gt; 0, 'P19'!$F$9, "N/A")</f>
        <v>N/A</v>
      </c>
      <c r="Y114" s="247" t="str">
        <f>IF(Y111 &gt; 0, 'P20'!$F$9, "N/A")</f>
        <v>N/A</v>
      </c>
      <c r="Z114" s="247" t="str">
        <f>IF(Z111 &gt; 0, 'P21'!$F$9, "N/A")</f>
        <v>N/A</v>
      </c>
      <c r="AA114" s="247" t="str">
        <f>IF(AA111 &gt; 0, 'P22'!$F$9, "N/A")</f>
        <v>N/A</v>
      </c>
      <c r="AB114" s="247" t="str">
        <f>IF(AB111 &gt; 0, 'P23'!$F$9, "N/A")</f>
        <v>N/A</v>
      </c>
      <c r="AC114" s="247" t="str">
        <f>IF(AC111 &gt; 0, 'P24'!$F$9, "N/A")</f>
        <v>N/A</v>
      </c>
      <c r="AD114" s="247" t="str">
        <f>IF(AD111 &gt; 0, 'P25'!$F$9, "N/A")</f>
        <v>N/A</v>
      </c>
      <c r="AE114" s="247" t="str">
        <f>IF(AE111 &gt; 0, 'P26'!$F$9, "N/A")</f>
        <v>N/A</v>
      </c>
      <c r="AF114" s="25"/>
      <c r="AG114" s="25"/>
      <c r="AH114" s="25"/>
      <c r="AI114" s="25"/>
      <c r="AJ114" s="25"/>
      <c r="AK114" s="24"/>
      <c r="AL114" s="24"/>
      <c r="AM114" s="24"/>
      <c r="AN114" s="24"/>
      <c r="AO114" s="24"/>
      <c r="AP114" s="24"/>
      <c r="AQ114" s="24"/>
      <c r="AR114" s="24"/>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row>
    <row r="115" spans="1:74" ht="15.75" customHeight="1" x14ac:dyDescent="0.3">
      <c r="A115" s="352"/>
      <c r="B115" s="384" t="s">
        <v>475</v>
      </c>
      <c r="C115" s="346"/>
      <c r="D115" s="346"/>
      <c r="E115" s="347"/>
      <c r="F115" s="247">
        <f>IF(F111 &gt; 0, 'P01'!$F$10, "N/A")</f>
        <v>0</v>
      </c>
      <c r="G115" s="247">
        <f>IF(G111 &gt; 0, 'P02'!$F$10, "N/A")</f>
        <v>0</v>
      </c>
      <c r="H115" s="247">
        <f>IF(H111 &gt; 0, 'P03'!$F$10, "N/A")</f>
        <v>0</v>
      </c>
      <c r="I115" s="247">
        <f>IF(I111 &gt; 0, 'P04'!$F$10, "N/A")</f>
        <v>0</v>
      </c>
      <c r="J115" s="247">
        <f>IF(J111 &gt; 0, 'P05'!$F$10, "N/A")</f>
        <v>0</v>
      </c>
      <c r="K115" s="247">
        <f>IF(K111 &gt; 0, 'P06'!$F$10, "N/A")</f>
        <v>0</v>
      </c>
      <c r="L115" s="247">
        <f>IF(L111 &gt; 0, 'P07'!$F$10, "N/A")</f>
        <v>0</v>
      </c>
      <c r="M115" s="247">
        <f>IF(M111 &gt; 0, 'P08'!$F$10, "N/A")</f>
        <v>0</v>
      </c>
      <c r="N115" s="247">
        <f>IF(N111 &gt; 0, 'P09'!$F$10, "N/A")</f>
        <v>0</v>
      </c>
      <c r="O115" s="247">
        <f>IF(O111 &gt; 0, 'P10'!$F$10, "N/A")</f>
        <v>0</v>
      </c>
      <c r="P115" s="247">
        <f>IF(P111 &gt; 0, 'P11'!$F$10, "N/A")</f>
        <v>0</v>
      </c>
      <c r="Q115" s="247">
        <f>IF(Q111 &gt; 0, 'P12'!$F$10, "N/A")</f>
        <v>0</v>
      </c>
      <c r="R115" s="247">
        <f>IF(R111 &gt; 0, 'P13'!$F$10, "N/A")</f>
        <v>0</v>
      </c>
      <c r="S115" s="247">
        <f>IF(S111 &gt; 0, 'P14'!$F$10, "N/A")</f>
        <v>0</v>
      </c>
      <c r="T115" s="247" t="str">
        <f>IF(T111 &gt; 0, 'P15'!$F$10, "N/A")</f>
        <v>N/A</v>
      </c>
      <c r="U115" s="247" t="str">
        <f>IF(U111 &gt; 0, 'P16'!$F$10, "N/A")</f>
        <v>N/A</v>
      </c>
      <c r="V115" s="247" t="str">
        <f>IF(V111 &gt; 0, 'P18'!$F$10, "N/A")</f>
        <v>N/A</v>
      </c>
      <c r="W115" s="247" t="str">
        <f>IF(W111 &gt; 0, 'P18'!$F$10, "N/A")</f>
        <v>N/A</v>
      </c>
      <c r="X115" s="247" t="str">
        <f>IF(X111 &gt; 0, 'P19'!$F$10, "N/A")</f>
        <v>N/A</v>
      </c>
      <c r="Y115" s="247" t="str">
        <f>IF(Y111 &gt; 0, 'P20'!$F$10, "N/A")</f>
        <v>N/A</v>
      </c>
      <c r="Z115" s="247" t="str">
        <f>IF(Z111 &gt; 0, 'P21'!$F$10, "N/A")</f>
        <v>N/A</v>
      </c>
      <c r="AA115" s="247" t="str">
        <f>IF(AA111 &gt; 0, 'P22'!$F$10, "N/A")</f>
        <v>N/A</v>
      </c>
      <c r="AB115" s="247" t="str">
        <f>IF(AB111 &gt; 0, 'P23'!$F$10, "N/A")</f>
        <v>N/A</v>
      </c>
      <c r="AC115" s="247" t="str">
        <f>IF(AC111 &gt; 0, 'P24'!$F$10, "N/A")</f>
        <v>N/A</v>
      </c>
      <c r="AD115" s="247" t="str">
        <f>IF(AD111 &gt; 0, 'P25'!$F$10, "N/A")</f>
        <v>N/A</v>
      </c>
      <c r="AE115" s="247" t="str">
        <f>IF(AE111 &gt; 0, 'P26'!$F$10, "N/A")</f>
        <v>N/A</v>
      </c>
      <c r="AF115" s="25"/>
      <c r="AG115" s="25"/>
      <c r="AH115" s="25"/>
      <c r="AI115" s="25"/>
      <c r="AJ115" s="25"/>
      <c r="AK115" s="24"/>
      <c r="AL115" s="24"/>
      <c r="AM115" s="24"/>
      <c r="AN115" s="24"/>
      <c r="AO115" s="24"/>
      <c r="AP115" s="24"/>
      <c r="AQ115" s="24"/>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row>
    <row r="116" spans="1:74" ht="15.75" customHeight="1" x14ac:dyDescent="0.3">
      <c r="A116" s="24"/>
      <c r="B116" s="24"/>
      <c r="C116" s="24"/>
      <c r="D116" s="25"/>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5"/>
      <c r="AG116" s="25"/>
      <c r="AH116" s="25"/>
      <c r="AI116" s="25"/>
      <c r="AJ116" s="25"/>
      <c r="AK116" s="24"/>
      <c r="AL116" s="24"/>
      <c r="AM116" s="24"/>
      <c r="AN116" s="24"/>
      <c r="AO116" s="24"/>
      <c r="AP116" s="24"/>
      <c r="AQ116" s="24"/>
      <c r="AR116" s="24"/>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row>
  </sheetData>
  <mergeCells count="14">
    <mergeCell ref="A109:A115"/>
    <mergeCell ref="B115:E115"/>
    <mergeCell ref="B114:E114"/>
    <mergeCell ref="AL3:AQ3"/>
    <mergeCell ref="AL11:AN11"/>
    <mergeCell ref="AL18:AN18"/>
    <mergeCell ref="AL26:AP26"/>
    <mergeCell ref="AL27:AM27"/>
    <mergeCell ref="AL41:AP41"/>
    <mergeCell ref="B109:E109"/>
    <mergeCell ref="B110:E110"/>
    <mergeCell ref="B111:E111"/>
    <mergeCell ref="B112:E112"/>
    <mergeCell ref="B113:E113"/>
  </mergeCells>
  <conditionalFormatting sqref="F2:AE107">
    <cfRule type="cellIs" dxfId="318" priority="1" operator="equal">
      <formula>"nc"</formula>
    </cfRule>
  </conditionalFormatting>
  <conditionalFormatting sqref="F2:AE107">
    <cfRule type="cellIs" dxfId="317" priority="2" operator="equal">
      <formula>"nt"</formula>
    </cfRule>
  </conditionalFormatting>
  <conditionalFormatting sqref="F2:AE107">
    <cfRule type="cellIs" dxfId="316" priority="3" operator="equal">
      <formula>"na"</formula>
    </cfRule>
  </conditionalFormatting>
  <conditionalFormatting sqref="F2:AE107">
    <cfRule type="cellIs" dxfId="315" priority="4" operator="equal">
      <formula>"c"</formula>
    </cfRule>
  </conditionalFormatting>
  <conditionalFormatting sqref="F2:AE107">
    <cfRule type="cellIs" dxfId="314" priority="5" operator="equal">
      <formula>"nt"</formula>
    </cfRule>
  </conditionalFormatting>
  <pageMargins left="0.7" right="0.7" top="0.75" bottom="0.75" header="0" footer="0"/>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D20"/>
  <sheetViews>
    <sheetView workbookViewId="0"/>
  </sheetViews>
  <sheetFormatPr baseColWidth="10" defaultColWidth="14.44140625" defaultRowHeight="15" customHeight="1" x14ac:dyDescent="0.3"/>
  <cols>
    <col min="1" max="1" width="16" customWidth="1"/>
    <col min="2" max="2" width="95" customWidth="1"/>
    <col min="3" max="3" width="20.33203125" customWidth="1"/>
    <col min="4" max="4" width="50" customWidth="1"/>
  </cols>
  <sheetData>
    <row r="1" spans="1:4" ht="15" customHeight="1" x14ac:dyDescent="0.3">
      <c r="A1" s="248" t="s">
        <v>66</v>
      </c>
      <c r="B1" s="248" t="s">
        <v>476</v>
      </c>
      <c r="C1" s="249"/>
      <c r="D1" s="250" t="s">
        <v>64</v>
      </c>
    </row>
    <row r="2" spans="1:4" ht="15" customHeight="1" x14ac:dyDescent="0.3">
      <c r="A2" s="28" t="s">
        <v>477</v>
      </c>
      <c r="B2" s="251" t="s">
        <v>478</v>
      </c>
      <c r="C2" s="252"/>
      <c r="D2" s="253" t="s">
        <v>479</v>
      </c>
    </row>
    <row r="3" spans="1:4" ht="15" customHeight="1" x14ac:dyDescent="0.3">
      <c r="A3" s="28" t="s">
        <v>480</v>
      </c>
      <c r="B3" s="251" t="s">
        <v>481</v>
      </c>
      <c r="C3" s="252"/>
      <c r="D3" s="253" t="s">
        <v>482</v>
      </c>
    </row>
    <row r="4" spans="1:4" ht="15" customHeight="1" x14ac:dyDescent="0.3">
      <c r="A4" s="28" t="s">
        <v>483</v>
      </c>
      <c r="B4" s="251" t="s">
        <v>484</v>
      </c>
      <c r="C4" s="252"/>
      <c r="D4" s="253" t="s">
        <v>485</v>
      </c>
    </row>
    <row r="5" spans="1:4" ht="15" customHeight="1" x14ac:dyDescent="0.3">
      <c r="A5" s="28" t="s">
        <v>486</v>
      </c>
      <c r="B5" s="251" t="s">
        <v>487</v>
      </c>
      <c r="C5" s="252"/>
      <c r="D5" s="253" t="s">
        <v>488</v>
      </c>
    </row>
    <row r="6" spans="1:4" ht="15" customHeight="1" x14ac:dyDescent="0.3">
      <c r="A6" s="252"/>
      <c r="B6" s="252"/>
      <c r="C6" s="252"/>
      <c r="D6" s="252"/>
    </row>
    <row r="7" spans="1:4" ht="15" customHeight="1" x14ac:dyDescent="0.3">
      <c r="A7" s="252"/>
      <c r="B7" s="252"/>
      <c r="C7" s="252"/>
      <c r="D7" s="252"/>
    </row>
    <row r="8" spans="1:4" ht="15" customHeight="1" x14ac:dyDescent="0.3">
      <c r="A8" s="252"/>
      <c r="B8" s="252"/>
      <c r="C8" s="252"/>
      <c r="D8" s="252"/>
    </row>
    <row r="9" spans="1:4" ht="15" customHeight="1" x14ac:dyDescent="0.3">
      <c r="A9" s="252"/>
      <c r="B9" s="254" t="s">
        <v>489</v>
      </c>
      <c r="C9" s="252"/>
      <c r="D9" s="252"/>
    </row>
    <row r="10" spans="1:4" ht="15" customHeight="1" x14ac:dyDescent="0.3">
      <c r="A10" s="24"/>
      <c r="B10" s="255"/>
      <c r="C10" s="24"/>
      <c r="D10" s="24"/>
    </row>
    <row r="11" spans="1:4" ht="15" customHeight="1" x14ac:dyDescent="0.3">
      <c r="A11" s="24"/>
      <c r="B11" s="256"/>
      <c r="C11" s="24"/>
      <c r="D11" s="24"/>
    </row>
    <row r="12" spans="1:4" ht="15" customHeight="1" x14ac:dyDescent="0.3">
      <c r="A12" s="24"/>
      <c r="B12" s="256"/>
      <c r="C12" s="24"/>
      <c r="D12" s="24"/>
    </row>
    <row r="13" spans="1:4" ht="15" customHeight="1" x14ac:dyDescent="0.3">
      <c r="A13" s="24"/>
      <c r="B13" s="256"/>
      <c r="C13" s="24"/>
      <c r="D13" s="24"/>
    </row>
    <row r="14" spans="1:4" ht="15" customHeight="1" x14ac:dyDescent="0.3">
      <c r="A14" s="24"/>
      <c r="B14" s="256"/>
      <c r="C14" s="24"/>
      <c r="D14" s="24"/>
    </row>
    <row r="15" spans="1:4" ht="15" customHeight="1" x14ac:dyDescent="0.3">
      <c r="A15" s="24"/>
      <c r="B15" s="256"/>
      <c r="C15" s="24"/>
      <c r="D15" s="24"/>
    </row>
    <row r="16" spans="1:4" ht="15" customHeight="1" x14ac:dyDescent="0.3">
      <c r="A16" s="24"/>
      <c r="B16" s="24"/>
      <c r="C16" s="24"/>
      <c r="D16" s="24"/>
    </row>
    <row r="17" spans="1:4" ht="15" customHeight="1" x14ac:dyDescent="0.3">
      <c r="A17" s="24"/>
      <c r="B17" s="24"/>
      <c r="C17" s="24"/>
      <c r="D17" s="24"/>
    </row>
    <row r="18" spans="1:4" ht="15" customHeight="1" x14ac:dyDescent="0.3">
      <c r="A18" s="24"/>
      <c r="B18" s="24"/>
      <c r="C18" s="24"/>
      <c r="D18" s="24"/>
    </row>
    <row r="19" spans="1:4" ht="15" customHeight="1" x14ac:dyDescent="0.3">
      <c r="A19" s="24"/>
      <c r="B19" s="24"/>
      <c r="C19" s="24"/>
      <c r="D19" s="24"/>
    </row>
    <row r="20" spans="1:4" ht="15" customHeight="1" x14ac:dyDescent="0.3">
      <c r="A20" s="24"/>
      <c r="B20" s="24"/>
      <c r="C20" s="24"/>
      <c r="D20" s="24"/>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666666"/>
    <outlinePr summaryBelow="0" summaryRight="0"/>
  </sheetPr>
  <dimension ref="A1:U117"/>
  <sheetViews>
    <sheetView showGridLines="0" tabSelected="1" zoomScale="90" workbookViewId="0">
      <pane xSplit="6" topLeftCell="G1" activePane="topRight" state="frozen"/>
      <selection activeCell="K47" sqref="K47"/>
      <selection pane="topRight" activeCell="K49" sqref="K49"/>
    </sheetView>
  </sheetViews>
  <sheetFormatPr baseColWidth="10" defaultColWidth="14.44140625" defaultRowHeight="15" customHeight="1" x14ac:dyDescent="0.3"/>
  <cols>
    <col min="1" max="1" width="9" customWidth="1"/>
    <col min="2" max="2" width="7.33203125" customWidth="1"/>
    <col min="3" max="3" width="4" customWidth="1"/>
    <col min="4" max="4" width="3.44140625" customWidth="1"/>
    <col min="5" max="5" width="50.88671875" customWidth="1"/>
    <col min="6" max="6" width="11" customWidth="1"/>
    <col min="7" max="7" width="5" customWidth="1"/>
    <col min="8" max="8" width="12.5546875" customWidth="1"/>
    <col min="9" max="9" width="14.88671875" customWidth="1"/>
    <col min="10" max="10" width="43.5546875" customWidth="1"/>
    <col min="11" max="11" width="40.88671875" customWidth="1"/>
    <col min="12" max="12" width="46.33203125" customWidth="1"/>
    <col min="13" max="13" width="4" customWidth="1"/>
    <col min="14" max="14" width="19" customWidth="1"/>
    <col min="15" max="17" width="4.109375" customWidth="1"/>
    <col min="18" max="18" width="5.109375" customWidth="1"/>
    <col min="19" max="19" width="9.44140625" customWidth="1"/>
    <col min="20" max="20" width="15.44140625" customWidth="1"/>
    <col min="21" max="21" width="19.109375" customWidth="1"/>
  </cols>
  <sheetData>
    <row r="1" spans="1:21" ht="0.75" customHeight="1" x14ac:dyDescent="0.3">
      <c r="A1" s="257"/>
      <c r="B1" s="258"/>
      <c r="C1" s="258"/>
      <c r="D1" s="258"/>
      <c r="E1" s="258"/>
      <c r="F1" s="259"/>
      <c r="G1" s="258"/>
      <c r="H1" s="258"/>
      <c r="I1" s="258"/>
      <c r="J1" s="258"/>
      <c r="K1" s="258"/>
      <c r="L1" s="258"/>
      <c r="M1" s="258"/>
      <c r="N1" s="258"/>
      <c r="O1" s="258"/>
      <c r="P1" s="258"/>
      <c r="Q1" s="258"/>
      <c r="R1" s="258"/>
      <c r="S1" s="258"/>
      <c r="T1" s="258"/>
      <c r="U1" s="258"/>
    </row>
    <row r="2" spans="1:21" ht="17.399999999999999" x14ac:dyDescent="0.3">
      <c r="A2" s="260"/>
      <c r="B2" s="261" t="str">
        <f>F4</f>
        <v>P01</v>
      </c>
      <c r="C2" s="262" t="str">
        <f>Echantillon!C13</f>
        <v xml:space="preserve">Accueil </v>
      </c>
      <c r="D2" s="263"/>
      <c r="E2" s="263"/>
      <c r="F2" s="264"/>
      <c r="G2" s="265"/>
      <c r="H2" s="265"/>
      <c r="I2" s="265"/>
      <c r="J2" s="265"/>
      <c r="K2" s="266"/>
      <c r="L2" s="266"/>
      <c r="M2" s="267"/>
      <c r="N2" s="267"/>
      <c r="O2" s="258"/>
      <c r="P2" s="258"/>
      <c r="Q2" s="258"/>
      <c r="R2" s="258"/>
      <c r="S2" s="258"/>
      <c r="T2" s="258"/>
      <c r="U2" s="258"/>
    </row>
    <row r="3" spans="1:21" ht="18.75" customHeight="1" x14ac:dyDescent="0.3">
      <c r="A3" s="260"/>
      <c r="B3" s="261" t="s">
        <v>490</v>
      </c>
      <c r="C3" s="387" t="str">
        <f>HYPERLINK(Echantillon!D13)</f>
        <v>https://conservatoire.agglo-larochelle.fr/</v>
      </c>
      <c r="D3" s="326"/>
      <c r="E3" s="326"/>
      <c r="F3" s="326"/>
      <c r="G3" s="265"/>
      <c r="H3" s="265"/>
      <c r="I3" s="265"/>
      <c r="J3" s="265"/>
      <c r="K3" s="265"/>
      <c r="L3" s="265"/>
      <c r="M3" s="258"/>
      <c r="N3" s="258"/>
      <c r="O3" s="258"/>
      <c r="P3" s="258"/>
      <c r="Q3" s="258"/>
      <c r="R3" s="258"/>
      <c r="S3" s="258"/>
      <c r="T3" s="258"/>
      <c r="U3" s="258"/>
    </row>
    <row r="4" spans="1:21" ht="16.5" customHeight="1" x14ac:dyDescent="0.3">
      <c r="A4" s="257"/>
      <c r="B4" s="388" t="s">
        <v>147</v>
      </c>
      <c r="C4" s="389" t="s">
        <v>491</v>
      </c>
      <c r="D4" s="389" t="s">
        <v>150</v>
      </c>
      <c r="E4" s="268" t="s">
        <v>151</v>
      </c>
      <c r="F4" s="268" t="str">
        <f>Echantillon!B13</f>
        <v>P01</v>
      </c>
      <c r="G4" s="389" t="s">
        <v>492</v>
      </c>
      <c r="H4" s="388" t="s">
        <v>66</v>
      </c>
      <c r="I4" s="388" t="s">
        <v>64</v>
      </c>
      <c r="J4" s="388" t="s">
        <v>493</v>
      </c>
      <c r="K4" s="388" t="s">
        <v>494</v>
      </c>
      <c r="L4" s="388" t="s">
        <v>152</v>
      </c>
      <c r="M4" s="257"/>
      <c r="N4" s="269"/>
      <c r="O4" s="270" t="s">
        <v>452</v>
      </c>
      <c r="P4" s="271" t="s">
        <v>453</v>
      </c>
      <c r="Q4" s="271" t="s">
        <v>458</v>
      </c>
      <c r="R4" s="272" t="s">
        <v>455</v>
      </c>
      <c r="S4" s="273" t="s">
        <v>495</v>
      </c>
      <c r="T4" s="274" t="s">
        <v>496</v>
      </c>
      <c r="U4" s="275" t="s">
        <v>160</v>
      </c>
    </row>
    <row r="5" spans="1:21" ht="16.5" customHeight="1" x14ac:dyDescent="0.3">
      <c r="A5" s="257"/>
      <c r="B5" s="351"/>
      <c r="C5" s="351"/>
      <c r="D5" s="351"/>
      <c r="E5" s="268" t="s">
        <v>153</v>
      </c>
      <c r="F5" s="268">
        <f>COUNTIF($F$12:$F$117,"c")</f>
        <v>46</v>
      </c>
      <c r="G5" s="351"/>
      <c r="H5" s="351"/>
      <c r="I5" s="351"/>
      <c r="J5" s="351"/>
      <c r="K5" s="351"/>
      <c r="L5" s="351"/>
      <c r="M5" s="258"/>
      <c r="N5" s="276" t="s">
        <v>107</v>
      </c>
      <c r="O5" s="12">
        <f>COUNTIFS($C$12:$C$117,"A",$F$12:$F$117,"c")</f>
        <v>34</v>
      </c>
      <c r="P5" s="12">
        <f>COUNTIFS($C$12:$C$117,"A",$F$12:$F$117,"nc")</f>
        <v>0</v>
      </c>
      <c r="Q5" s="12">
        <f>COUNTIFS($C$12:$C$117,"A",$F$12:$F$117,"na")</f>
        <v>49</v>
      </c>
      <c r="R5" s="12">
        <f>COUNTIFS($C$12:$C$117,"A",$F$12:$F$117,"nt")</f>
        <v>0</v>
      </c>
      <c r="S5" s="277">
        <f t="shared" ref="S5:S7" si="0">O5+P5</f>
        <v>34</v>
      </c>
      <c r="T5" s="278">
        <f t="shared" ref="T5:T7" si="1">IF(S5&gt;0,O5/S5,"-")</f>
        <v>1</v>
      </c>
      <c r="U5" s="279">
        <f>T5</f>
        <v>1</v>
      </c>
    </row>
    <row r="6" spans="1:21" ht="16.5" customHeight="1" x14ac:dyDescent="0.3">
      <c r="A6" s="257"/>
      <c r="B6" s="351"/>
      <c r="C6" s="351"/>
      <c r="D6" s="351"/>
      <c r="E6" s="268" t="s">
        <v>154</v>
      </c>
      <c r="F6" s="268">
        <f>COUNTIF(F12:F117,"nc")</f>
        <v>0</v>
      </c>
      <c r="G6" s="351"/>
      <c r="H6" s="351"/>
      <c r="I6" s="351"/>
      <c r="J6" s="351"/>
      <c r="K6" s="351"/>
      <c r="L6" s="351"/>
      <c r="M6" s="258"/>
      <c r="N6" s="276" t="s">
        <v>114</v>
      </c>
      <c r="O6" s="12">
        <f>COUNTIFS($C$12:$C$117,"AA",$F$12:$F$117,"c")</f>
        <v>12</v>
      </c>
      <c r="P6" s="12">
        <f>COUNTIFS($C$12:$C$117,"AA",$F$12:$F$117,"nc")</f>
        <v>0</v>
      </c>
      <c r="Q6" s="12">
        <f>COUNTIFS($C$12:$C$117,"AA",$F$12:$F$117,"na")</f>
        <v>11</v>
      </c>
      <c r="R6" s="12">
        <f>COUNTIFS($C$12:$C$117,"AA",$F$12:$F$117,"nt")</f>
        <v>0</v>
      </c>
      <c r="S6" s="277">
        <f t="shared" si="0"/>
        <v>12</v>
      </c>
      <c r="T6" s="278">
        <f t="shared" si="1"/>
        <v>1</v>
      </c>
      <c r="U6" s="103">
        <f>IF(S6&gt;0,SUM(O5:O6)/SUM(S5:S6),"-")</f>
        <v>1</v>
      </c>
    </row>
    <row r="7" spans="1:21" ht="16.5" customHeight="1" x14ac:dyDescent="0.3">
      <c r="A7" s="257"/>
      <c r="B7" s="351"/>
      <c r="C7" s="351"/>
      <c r="D7" s="351"/>
      <c r="E7" s="268" t="s">
        <v>497</v>
      </c>
      <c r="F7" s="268">
        <f>COUNTIF(F12:F117,"na")</f>
        <v>60</v>
      </c>
      <c r="G7" s="351"/>
      <c r="H7" s="351"/>
      <c r="I7" s="351"/>
      <c r="J7" s="351"/>
      <c r="K7" s="351"/>
      <c r="L7" s="351"/>
      <c r="M7" s="258"/>
      <c r="N7" s="276" t="s">
        <v>117</v>
      </c>
      <c r="O7" s="3">
        <f>COUNTIFS($C$12:$C$117,"AAA",$F$12:$F$117,"c")</f>
        <v>0</v>
      </c>
      <c r="P7" s="3">
        <f>COUNTIFS($C$12:$C$117,"AAA",$F$12:$F$117,"nc")</f>
        <v>0</v>
      </c>
      <c r="Q7" s="3">
        <f>COUNTIFS($C$12:$C$117,"AAA",$F$12:$F$117,"na")</f>
        <v>0</v>
      </c>
      <c r="R7" s="3">
        <f>COUNTIFS($C$12:$C$117,"AAA",$F$12:$F$117,"nt")</f>
        <v>0</v>
      </c>
      <c r="S7" s="277">
        <f t="shared" si="0"/>
        <v>0</v>
      </c>
      <c r="T7" s="278" t="str">
        <f t="shared" si="1"/>
        <v>-</v>
      </c>
      <c r="U7" s="279" t="str">
        <f>IF(S7&gt;0,SUM(O5:O7)/SUM(S5:S7),"-")</f>
        <v>-</v>
      </c>
    </row>
    <row r="8" spans="1:21" ht="16.5" customHeight="1" x14ac:dyDescent="0.3">
      <c r="A8" s="257"/>
      <c r="B8" s="351"/>
      <c r="C8" s="351"/>
      <c r="D8" s="351"/>
      <c r="E8" s="268" t="s">
        <v>156</v>
      </c>
      <c r="F8" s="268">
        <f>COUNTIF(F12:F117,"nt")</f>
        <v>0</v>
      </c>
      <c r="G8" s="351"/>
      <c r="H8" s="351"/>
      <c r="I8" s="351"/>
      <c r="J8" s="351"/>
      <c r="K8" s="351"/>
      <c r="L8" s="351"/>
      <c r="M8" s="258"/>
      <c r="N8" s="280" t="s">
        <v>498</v>
      </c>
      <c r="O8" s="281">
        <f t="shared" ref="O8:S8" si="2">SUM(O5:O7)</f>
        <v>46</v>
      </c>
      <c r="P8" s="281">
        <f t="shared" si="2"/>
        <v>0</v>
      </c>
      <c r="Q8" s="281">
        <f t="shared" si="2"/>
        <v>60</v>
      </c>
      <c r="R8" s="281">
        <f t="shared" si="2"/>
        <v>0</v>
      </c>
      <c r="S8" s="282">
        <f t="shared" si="2"/>
        <v>46</v>
      </c>
      <c r="T8" s="278"/>
      <c r="U8" s="276"/>
    </row>
    <row r="9" spans="1:21" ht="16.5" customHeight="1" x14ac:dyDescent="0.3">
      <c r="A9" s="257"/>
      <c r="B9" s="351"/>
      <c r="C9" s="351"/>
      <c r="D9" s="351"/>
      <c r="E9" s="268" t="s">
        <v>474</v>
      </c>
      <c r="F9" s="283">
        <f>F5/SUM(F5:F6)</f>
        <v>1</v>
      </c>
      <c r="G9" s="351"/>
      <c r="H9" s="351"/>
      <c r="I9" s="351"/>
      <c r="J9" s="351"/>
      <c r="K9" s="351"/>
      <c r="L9" s="351"/>
      <c r="M9" s="258"/>
      <c r="N9" s="258"/>
      <c r="O9" s="258"/>
      <c r="P9" s="258"/>
      <c r="Q9" s="258"/>
      <c r="R9" s="258"/>
      <c r="S9" s="258"/>
      <c r="T9" s="258"/>
      <c r="U9" s="258"/>
    </row>
    <row r="10" spans="1:21" ht="16.5" customHeight="1" x14ac:dyDescent="0.3">
      <c r="A10" s="257"/>
      <c r="B10" s="352"/>
      <c r="C10" s="352"/>
      <c r="D10" s="352"/>
      <c r="E10" s="268" t="s">
        <v>475</v>
      </c>
      <c r="F10" s="283">
        <f>F6/SUM(F5:F6)</f>
        <v>0</v>
      </c>
      <c r="G10" s="352"/>
      <c r="H10" s="352"/>
      <c r="I10" s="352"/>
      <c r="J10" s="352"/>
      <c r="K10" s="352"/>
      <c r="L10" s="352"/>
      <c r="M10" s="258"/>
      <c r="N10" s="258"/>
      <c r="O10" s="258"/>
      <c r="P10" s="258"/>
      <c r="Q10" s="258"/>
      <c r="R10" s="258"/>
      <c r="S10" s="258"/>
      <c r="T10" s="258"/>
      <c r="U10" s="258"/>
    </row>
    <row r="11" spans="1:21" ht="13.8" x14ac:dyDescent="0.3">
      <c r="A11" s="257"/>
      <c r="B11" s="219"/>
      <c r="C11" s="219"/>
      <c r="D11" s="219"/>
      <c r="E11" s="284"/>
      <c r="F11" s="219"/>
      <c r="G11" s="219"/>
      <c r="H11" s="285"/>
      <c r="I11" s="285"/>
      <c r="J11" s="285"/>
      <c r="K11" s="285"/>
      <c r="L11" s="285"/>
      <c r="M11" s="258"/>
      <c r="N11" s="258"/>
      <c r="O11" s="258"/>
      <c r="P11" s="258"/>
      <c r="Q11" s="258"/>
      <c r="R11" s="258"/>
      <c r="S11" s="258"/>
      <c r="T11" s="258"/>
      <c r="U11" s="258"/>
    </row>
    <row r="12" spans="1:21" ht="63" hidden="1" customHeight="1" x14ac:dyDescent="0.3">
      <c r="A12" s="390" t="s">
        <v>85</v>
      </c>
      <c r="B12" s="286" t="str">
        <f>Résultats!B13</f>
        <v>1.1</v>
      </c>
      <c r="C12" s="276" t="str">
        <f>Résultats!C13</f>
        <v>A</v>
      </c>
      <c r="D12" s="276" t="str">
        <f>Résultats!E13</f>
        <v>x</v>
      </c>
      <c r="E12" s="287" t="str">
        <f>Résultats!F13</f>
        <v>Chaque image porteuse d’information a-t-elle une alternative textuelle ?</v>
      </c>
      <c r="F12" s="276" t="s">
        <v>106</v>
      </c>
      <c r="G12" s="276"/>
      <c r="H12" s="22"/>
      <c r="I12" s="22"/>
      <c r="J12" s="22"/>
      <c r="K12" s="22"/>
      <c r="L12" s="22"/>
      <c r="M12" s="5"/>
      <c r="N12" s="5"/>
      <c r="O12" s="5"/>
      <c r="P12" s="5"/>
      <c r="Q12" s="5"/>
      <c r="R12" s="5"/>
      <c r="S12" s="5"/>
      <c r="T12" s="5"/>
      <c r="U12" s="5"/>
    </row>
    <row r="13" spans="1:21" ht="62.25" hidden="1" customHeight="1" x14ac:dyDescent="0.3">
      <c r="A13" s="351"/>
      <c r="B13" s="286" t="str">
        <f>Résultats!B14</f>
        <v>1.2</v>
      </c>
      <c r="C13" s="276" t="str">
        <f>Résultats!C14</f>
        <v>A</v>
      </c>
      <c r="D13" s="276">
        <f>Résultats!E14</f>
        <v>0</v>
      </c>
      <c r="E13" s="287" t="str">
        <f>Résultats!F14</f>
        <v>Chaque image de décoration est-elle correctement ignorée par les technologies d’assistance ?</v>
      </c>
      <c r="F13" s="276" t="s">
        <v>106</v>
      </c>
      <c r="G13" s="276"/>
      <c r="H13" s="22"/>
      <c r="I13" s="22"/>
      <c r="J13" s="22"/>
      <c r="K13" s="22"/>
      <c r="L13" s="22"/>
      <c r="M13" s="5"/>
      <c r="N13" s="5"/>
      <c r="O13" s="5"/>
      <c r="P13" s="5"/>
      <c r="Q13" s="5"/>
      <c r="R13" s="5"/>
      <c r="S13" s="5"/>
      <c r="T13" s="5"/>
      <c r="U13" s="5"/>
    </row>
    <row r="14" spans="1:21" ht="62.25" hidden="1" customHeight="1" x14ac:dyDescent="0.3">
      <c r="A14" s="351"/>
      <c r="B14" s="286" t="str">
        <f>Résultats!B15</f>
        <v>1.3</v>
      </c>
      <c r="C14" s="276" t="str">
        <f>Résultats!C15</f>
        <v>A</v>
      </c>
      <c r="D14" s="276">
        <f>Résultats!E15</f>
        <v>0</v>
      </c>
      <c r="E14" s="287" t="str">
        <f>Résultats!F15</f>
        <v>Pour chaque image porteuse d’information ayant une alternative textuelle, cette alternative est-elle pertinente (hors cas particuliers) ?</v>
      </c>
      <c r="F14" s="276" t="s">
        <v>106</v>
      </c>
      <c r="G14" s="276"/>
      <c r="H14" s="22"/>
      <c r="I14" s="22"/>
      <c r="J14" s="22"/>
      <c r="K14" s="22"/>
      <c r="L14" s="22"/>
      <c r="M14" s="5"/>
      <c r="N14" s="5"/>
      <c r="O14" s="5"/>
      <c r="P14" s="5"/>
      <c r="Q14" s="5"/>
      <c r="R14" s="5"/>
      <c r="S14" s="5"/>
      <c r="T14" s="5"/>
      <c r="U14" s="5"/>
    </row>
    <row r="15" spans="1:21" ht="62.25" hidden="1" customHeight="1" x14ac:dyDescent="0.3">
      <c r="A15" s="351"/>
      <c r="B15" s="286" t="str">
        <f>Résultats!B16</f>
        <v>1.4</v>
      </c>
      <c r="C15" s="276" t="str">
        <f>Résultats!C16</f>
        <v>A</v>
      </c>
      <c r="D15" s="276">
        <f>Résultats!E16</f>
        <v>0</v>
      </c>
      <c r="E15" s="287" t="str">
        <f>Résultats!F16</f>
        <v>Pour chaque image utilisée comme CAPTCHA ou comme image-test, ayant une alternative textuelle, cette alternative permet-elle d’identifier la nature et la fonction de l’image ?</v>
      </c>
      <c r="F15" s="276" t="s">
        <v>109</v>
      </c>
      <c r="G15" s="276"/>
      <c r="H15" s="22"/>
      <c r="I15" s="22"/>
      <c r="J15" s="22"/>
      <c r="K15" s="22"/>
      <c r="L15" s="22"/>
      <c r="M15" s="5"/>
      <c r="N15" s="5"/>
      <c r="O15" s="5"/>
      <c r="P15" s="5"/>
      <c r="Q15" s="5"/>
      <c r="R15" s="5"/>
      <c r="S15" s="5"/>
      <c r="T15" s="5"/>
      <c r="U15" s="5"/>
    </row>
    <row r="16" spans="1:21" ht="62.25" hidden="1" customHeight="1" x14ac:dyDescent="0.3">
      <c r="A16" s="351"/>
      <c r="B16" s="286" t="str">
        <f>Résultats!B17</f>
        <v>1.5</v>
      </c>
      <c r="C16" s="276" t="str">
        <f>Résultats!C17</f>
        <v>A</v>
      </c>
      <c r="D16" s="276">
        <f>Résultats!E17</f>
        <v>0</v>
      </c>
      <c r="E16" s="287" t="str">
        <f>Résultats!F17</f>
        <v>Pour chaque image utilisée comme CAPTCHA, une solution d’accès alternatif au contenu ou à la fonction du CAPTCHA est-elle présente ?</v>
      </c>
      <c r="F16" s="276" t="s">
        <v>109</v>
      </c>
      <c r="G16" s="276"/>
      <c r="H16" s="22"/>
      <c r="I16" s="22"/>
      <c r="J16" s="22"/>
      <c r="K16" s="22"/>
      <c r="L16" s="22"/>
      <c r="M16" s="5"/>
      <c r="N16" s="5"/>
      <c r="O16" s="5"/>
      <c r="P16" s="5"/>
      <c r="Q16" s="5"/>
      <c r="R16" s="5"/>
      <c r="S16" s="5"/>
      <c r="T16" s="5"/>
      <c r="U16" s="5"/>
    </row>
    <row r="17" spans="1:21" ht="62.25" hidden="1" customHeight="1" x14ac:dyDescent="0.3">
      <c r="A17" s="351"/>
      <c r="B17" s="286" t="str">
        <f>Résultats!B18</f>
        <v>1.6</v>
      </c>
      <c r="C17" s="276" t="str">
        <f>Résultats!C18</f>
        <v>A</v>
      </c>
      <c r="D17" s="276">
        <f>Résultats!E18</f>
        <v>0</v>
      </c>
      <c r="E17" s="287" t="str">
        <f>Résultats!F18</f>
        <v>Chaque image porteuse d’information a-t-elle, si nécessaire, une description détaillée ?</v>
      </c>
      <c r="F17" s="276" t="s">
        <v>109</v>
      </c>
      <c r="G17" s="276"/>
      <c r="H17" s="22"/>
      <c r="I17" s="22"/>
      <c r="J17" s="22"/>
      <c r="K17" s="22"/>
      <c r="L17" s="22"/>
      <c r="M17" s="5"/>
      <c r="N17" s="5"/>
      <c r="O17" s="5"/>
      <c r="P17" s="5"/>
      <c r="Q17" s="5"/>
      <c r="R17" s="5"/>
      <c r="S17" s="5"/>
      <c r="T17" s="5"/>
      <c r="U17" s="5"/>
    </row>
    <row r="18" spans="1:21" ht="62.25" hidden="1" customHeight="1" x14ac:dyDescent="0.3">
      <c r="A18" s="351"/>
      <c r="B18" s="286" t="str">
        <f>Résultats!B19</f>
        <v>1.7</v>
      </c>
      <c r="C18" s="276" t="str">
        <f>Résultats!C19</f>
        <v>A</v>
      </c>
      <c r="D18" s="276">
        <f>Résultats!E19</f>
        <v>0</v>
      </c>
      <c r="E18" s="287" t="str">
        <f>Résultats!F19</f>
        <v>Pour chaque image porteuse d’information ayant une description détaillée, cette description est-elle pertinente ?</v>
      </c>
      <c r="F18" s="276" t="s">
        <v>109</v>
      </c>
      <c r="G18" s="276"/>
      <c r="H18" s="22"/>
      <c r="I18" s="22"/>
      <c r="J18" s="22"/>
      <c r="K18" s="22"/>
      <c r="L18" s="22"/>
      <c r="M18" s="288"/>
      <c r="N18" s="288"/>
      <c r="O18" s="288"/>
      <c r="P18" s="288"/>
      <c r="Q18" s="288"/>
      <c r="R18" s="288"/>
      <c r="S18" s="288"/>
      <c r="T18" s="288"/>
      <c r="U18" s="288"/>
    </row>
    <row r="19" spans="1:21" ht="62.25" hidden="1" customHeight="1" x14ac:dyDescent="0.3">
      <c r="A19" s="351"/>
      <c r="B19" s="286" t="str">
        <f>Résultats!B20</f>
        <v>1.8</v>
      </c>
      <c r="C19" s="276" t="str">
        <f>Résultats!C20</f>
        <v>AA</v>
      </c>
      <c r="D19" s="276">
        <f>Résultats!E20</f>
        <v>0</v>
      </c>
      <c r="E19" s="23" t="str">
        <f>Résultats!F20</f>
        <v>Chaque image texte porteuse d’information, en l’absence d’un mécanisme de remplacement, doit si possible être remplacée par du texte stylé. Cette règle est-elle respectée (hors cas particuliers) ?</v>
      </c>
      <c r="F19" s="276" t="s">
        <v>109</v>
      </c>
      <c r="G19" s="276"/>
      <c r="H19" s="22"/>
      <c r="I19" s="22"/>
      <c r="J19" s="22"/>
      <c r="K19" s="22"/>
      <c r="L19" s="22"/>
      <c r="M19" s="4"/>
      <c r="N19" s="4"/>
      <c r="O19" s="4"/>
      <c r="P19" s="4"/>
      <c r="Q19" s="4"/>
      <c r="R19" s="4"/>
      <c r="S19" s="289"/>
      <c r="T19" s="289"/>
      <c r="U19" s="5"/>
    </row>
    <row r="20" spans="1:21" ht="62.25" hidden="1" customHeight="1" x14ac:dyDescent="0.3">
      <c r="A20" s="352"/>
      <c r="B20" s="286" t="str">
        <f>Résultats!B21</f>
        <v>1.9</v>
      </c>
      <c r="C20" s="276" t="str">
        <f>Résultats!C21</f>
        <v>A</v>
      </c>
      <c r="D20" s="276">
        <f>Résultats!E21</f>
        <v>0</v>
      </c>
      <c r="E20" s="287" t="str">
        <f>Résultats!F21</f>
        <v>Chaque légende d’image est-elle, si nécessaire, correctement reliée à l’image correspondante ?</v>
      </c>
      <c r="F20" s="276" t="s">
        <v>109</v>
      </c>
      <c r="G20" s="276"/>
      <c r="H20" s="22"/>
      <c r="I20" s="22"/>
      <c r="J20" s="22"/>
      <c r="K20" s="22"/>
      <c r="L20" s="22"/>
      <c r="M20" s="5"/>
      <c r="N20" s="5"/>
      <c r="O20" s="5"/>
      <c r="P20" s="5"/>
      <c r="Q20" s="5"/>
      <c r="R20" s="5"/>
      <c r="S20" s="5"/>
      <c r="T20" s="5"/>
      <c r="U20" s="5"/>
    </row>
    <row r="21" spans="1:21" ht="62.25" hidden="1" customHeight="1" x14ac:dyDescent="0.3">
      <c r="A21" s="390" t="s">
        <v>86</v>
      </c>
      <c r="B21" s="286" t="str">
        <f>Résultats!B22</f>
        <v>2.1</v>
      </c>
      <c r="C21" s="276" t="str">
        <f>Résultats!C22</f>
        <v>A</v>
      </c>
      <c r="D21" s="276">
        <f>Résultats!E22</f>
        <v>0</v>
      </c>
      <c r="E21" s="287" t="str">
        <f>Résultats!F22</f>
        <v>Chaque cadre a-t-il un titre de cadre ?</v>
      </c>
      <c r="F21" s="276" t="s">
        <v>106</v>
      </c>
      <c r="G21" s="276"/>
      <c r="H21" s="22"/>
      <c r="I21" s="22"/>
      <c r="J21" s="22"/>
      <c r="K21" s="22"/>
      <c r="L21" s="22"/>
      <c r="M21" s="5"/>
      <c r="N21" s="5"/>
      <c r="O21" s="5"/>
      <c r="P21" s="5"/>
      <c r="Q21" s="5"/>
      <c r="R21" s="5"/>
      <c r="S21" s="5"/>
      <c r="T21" s="5"/>
      <c r="U21" s="5"/>
    </row>
    <row r="22" spans="1:21" ht="62.25" hidden="1" customHeight="1" x14ac:dyDescent="0.3">
      <c r="A22" s="352"/>
      <c r="B22" s="286" t="str">
        <f>Résultats!B23</f>
        <v>2.2</v>
      </c>
      <c r="C22" s="276" t="str">
        <f>Résultats!C23</f>
        <v>A</v>
      </c>
      <c r="D22" s="276">
        <f>Résultats!E23</f>
        <v>0</v>
      </c>
      <c r="E22" s="287" t="str">
        <f>Résultats!F23</f>
        <v>Pour chaque cadre ayant un titre de cadre, ce titre de cadre est-il pertinent ?</v>
      </c>
      <c r="F22" s="276" t="s">
        <v>106</v>
      </c>
      <c r="G22" s="276"/>
      <c r="H22" s="22"/>
      <c r="I22" s="22"/>
      <c r="J22" s="22"/>
      <c r="K22" s="22"/>
      <c r="L22" s="22"/>
      <c r="M22" s="5"/>
      <c r="N22" s="5"/>
      <c r="O22" s="5"/>
      <c r="P22" s="5"/>
      <c r="Q22" s="5"/>
      <c r="R22" s="5"/>
      <c r="S22" s="5"/>
      <c r="T22" s="5"/>
      <c r="U22" s="5"/>
    </row>
    <row r="23" spans="1:21" ht="62.25" hidden="1" customHeight="1" x14ac:dyDescent="0.3">
      <c r="A23" s="390" t="s">
        <v>87</v>
      </c>
      <c r="B23" s="286" t="str">
        <f>Résultats!B24</f>
        <v>3.1</v>
      </c>
      <c r="C23" s="276" t="str">
        <f>Résultats!C24</f>
        <v>A</v>
      </c>
      <c r="D23" s="276" t="str">
        <f>Résultats!E24</f>
        <v>x</v>
      </c>
      <c r="E23" s="287" t="str">
        <f>Résultats!F24</f>
        <v>Dans chaque page web, l’information ne doit pas être donnée uniquement par la couleur. Cette règle est-elle respectée ?</v>
      </c>
      <c r="F23" s="276" t="s">
        <v>106</v>
      </c>
      <c r="G23" s="276"/>
      <c r="H23" s="22"/>
      <c r="I23" s="22"/>
      <c r="J23" s="22"/>
      <c r="K23" s="22"/>
      <c r="L23" s="22"/>
      <c r="M23" s="5"/>
      <c r="N23" s="5"/>
      <c r="O23" s="5"/>
      <c r="P23" s="5"/>
      <c r="Q23" s="5"/>
      <c r="R23" s="5"/>
      <c r="S23" s="5"/>
      <c r="T23" s="5"/>
      <c r="U23" s="5"/>
    </row>
    <row r="24" spans="1:21" ht="62.25" hidden="1" customHeight="1" x14ac:dyDescent="0.3">
      <c r="A24" s="351"/>
      <c r="B24" s="286" t="str">
        <f>Résultats!B25</f>
        <v>3.2</v>
      </c>
      <c r="C24" s="276" t="str">
        <f>Résultats!C25</f>
        <v>AA</v>
      </c>
      <c r="D24" s="276">
        <f>Résultats!E25</f>
        <v>0</v>
      </c>
      <c r="E24" s="287" t="str">
        <f>Résultats!F25</f>
        <v>Dans chaque page web, le contraste entre la couleur du texte et la couleur de son arrière-plan est-il suffisamment élevé (hors cas particuliers) ?</v>
      </c>
      <c r="F24" s="276" t="s">
        <v>106</v>
      </c>
      <c r="G24" s="276"/>
      <c r="H24" s="22"/>
      <c r="I24" s="22"/>
      <c r="J24" s="22"/>
      <c r="K24" s="22"/>
      <c r="L24" s="22"/>
      <c r="M24" s="5"/>
      <c r="N24" s="5"/>
      <c r="O24" s="5"/>
      <c r="P24" s="5"/>
      <c r="Q24" s="5"/>
      <c r="R24" s="5"/>
      <c r="S24" s="5"/>
      <c r="T24" s="5"/>
      <c r="U24" s="5"/>
    </row>
    <row r="25" spans="1:21" ht="62.25" hidden="1" customHeight="1" x14ac:dyDescent="0.3">
      <c r="A25" s="352"/>
      <c r="B25" s="286" t="str">
        <f>Résultats!B26</f>
        <v>3.3</v>
      </c>
      <c r="C25" s="276" t="str">
        <f>Résultats!C26</f>
        <v>AA</v>
      </c>
      <c r="D25" s="276">
        <f>Résultats!E26</f>
        <v>0</v>
      </c>
      <c r="E25" s="287" t="str">
        <f>Résultats!F26</f>
        <v>Dans chaque page web, les couleurs utilisées dans les composants d’interface ou les éléments graphiques porteurs d’informations sont-elles suffisamment contrastées (hors cas particuliers) ?</v>
      </c>
      <c r="F25" s="276" t="s">
        <v>106</v>
      </c>
      <c r="G25" s="276"/>
      <c r="H25" s="22"/>
      <c r="I25" s="22"/>
      <c r="J25" s="22"/>
      <c r="K25" s="22"/>
      <c r="L25" s="22"/>
      <c r="M25" s="5"/>
      <c r="N25" s="5"/>
      <c r="O25" s="5"/>
      <c r="P25" s="5"/>
      <c r="Q25" s="5"/>
      <c r="R25" s="5"/>
      <c r="S25" s="5"/>
      <c r="T25" s="5"/>
      <c r="U25" s="5"/>
    </row>
    <row r="26" spans="1:21" ht="62.25" hidden="1" customHeight="1" x14ac:dyDescent="0.3">
      <c r="A26" s="390" t="s">
        <v>88</v>
      </c>
      <c r="B26" s="286" t="str">
        <f>Résultats!B27</f>
        <v>4.1</v>
      </c>
      <c r="C26" s="276" t="str">
        <f>Résultats!C27</f>
        <v>A</v>
      </c>
      <c r="D26" s="276" t="str">
        <f>Résultats!E27</f>
        <v>x</v>
      </c>
      <c r="E26" s="287" t="str">
        <f>Résultats!F27</f>
        <v>Chaque média temporel pré-enregistré a-t-il, si nécessaire, une transcription textuelle ou une audiodescription (hors cas particuliers) ?</v>
      </c>
      <c r="F26" s="276" t="s">
        <v>109</v>
      </c>
      <c r="G26" s="276"/>
      <c r="H26" s="22"/>
      <c r="I26" s="22"/>
      <c r="J26" s="22"/>
      <c r="K26" s="22"/>
      <c r="L26" s="22"/>
      <c r="M26" s="5"/>
      <c r="N26" s="5"/>
      <c r="O26" s="5"/>
      <c r="P26" s="5"/>
      <c r="Q26" s="5"/>
      <c r="R26" s="5"/>
      <c r="S26" s="5"/>
      <c r="T26" s="5"/>
      <c r="U26" s="5"/>
    </row>
    <row r="27" spans="1:21" ht="62.25" hidden="1" customHeight="1" x14ac:dyDescent="0.3">
      <c r="A27" s="351"/>
      <c r="B27" s="286" t="str">
        <f>Résultats!B28</f>
        <v>4.2</v>
      </c>
      <c r="C27" s="276" t="str">
        <f>Résultats!C28</f>
        <v>A</v>
      </c>
      <c r="D27" s="276">
        <f>Résultats!E28</f>
        <v>0</v>
      </c>
      <c r="E27" s="287" t="str">
        <f>Résultats!F28</f>
        <v>Pour chaque média temporel pré-enregistré ayant une transcription textuelle ou une audiodescription synchronisée, celles-ci sont-elles pertinentes (hors cas particuliers) ?</v>
      </c>
      <c r="F27" s="276" t="s">
        <v>109</v>
      </c>
      <c r="G27" s="276"/>
      <c r="H27" s="22"/>
      <c r="I27" s="22"/>
      <c r="J27" s="22"/>
      <c r="K27" s="22"/>
      <c r="L27" s="22"/>
      <c r="M27" s="5"/>
      <c r="N27" s="5"/>
      <c r="O27" s="5"/>
      <c r="P27" s="5"/>
      <c r="Q27" s="5"/>
      <c r="R27" s="5"/>
      <c r="S27" s="5"/>
      <c r="T27" s="5"/>
      <c r="U27" s="5"/>
    </row>
    <row r="28" spans="1:21" ht="62.25" hidden="1" customHeight="1" x14ac:dyDescent="0.3">
      <c r="A28" s="351"/>
      <c r="B28" s="286" t="str">
        <f>Résultats!B29</f>
        <v>4.3</v>
      </c>
      <c r="C28" s="276" t="str">
        <f>Résultats!C29</f>
        <v>A</v>
      </c>
      <c r="D28" s="276">
        <f>Résultats!E29</f>
        <v>0</v>
      </c>
      <c r="E28" s="287" t="str">
        <f>Résultats!F29</f>
        <v>Chaque média temporel synchronisé pré-enregistré a-t-il, si nécessaire, des sous-titres synchronisés (hors cas particuliers) ?</v>
      </c>
      <c r="F28" s="276" t="s">
        <v>109</v>
      </c>
      <c r="G28" s="276"/>
      <c r="H28" s="22"/>
      <c r="I28" s="22"/>
      <c r="J28" s="22"/>
      <c r="K28" s="22"/>
      <c r="L28" s="22"/>
      <c r="M28" s="5"/>
      <c r="N28" s="5"/>
      <c r="O28" s="5"/>
      <c r="P28" s="5"/>
      <c r="Q28" s="5"/>
      <c r="R28" s="5"/>
      <c r="S28" s="5"/>
      <c r="T28" s="5"/>
      <c r="U28" s="5"/>
    </row>
    <row r="29" spans="1:21" ht="62.25" hidden="1" customHeight="1" x14ac:dyDescent="0.3">
      <c r="A29" s="351"/>
      <c r="B29" s="286" t="str">
        <f>Résultats!B30</f>
        <v>4.4</v>
      </c>
      <c r="C29" s="276" t="str">
        <f>Résultats!C30</f>
        <v>A</v>
      </c>
      <c r="D29" s="276">
        <f>Résultats!E30</f>
        <v>0</v>
      </c>
      <c r="E29" s="287" t="str">
        <f>Résultats!F30</f>
        <v>Pour chaque média temporel synchronisé pré-enregistré ayant des sous-titres synchronisés, ces sous-titres sont-ils pertinents ?</v>
      </c>
      <c r="F29" s="276" t="s">
        <v>109</v>
      </c>
      <c r="G29" s="276"/>
      <c r="H29" s="22"/>
      <c r="I29" s="22"/>
      <c r="J29" s="22"/>
      <c r="K29" s="22"/>
      <c r="L29" s="22"/>
      <c r="M29" s="5"/>
      <c r="N29" s="5"/>
      <c r="O29" s="5"/>
      <c r="P29" s="5"/>
      <c r="Q29" s="5"/>
      <c r="R29" s="5"/>
      <c r="S29" s="5"/>
      <c r="T29" s="5"/>
      <c r="U29" s="5"/>
    </row>
    <row r="30" spans="1:21" ht="62.25" hidden="1" customHeight="1" x14ac:dyDescent="0.3">
      <c r="A30" s="351"/>
      <c r="B30" s="286" t="str">
        <f>Résultats!B31</f>
        <v>4.5</v>
      </c>
      <c r="C30" s="276" t="str">
        <f>Résultats!C31</f>
        <v>AA</v>
      </c>
      <c r="D30" s="276">
        <f>Résultats!E31</f>
        <v>0</v>
      </c>
      <c r="E30" s="287" t="str">
        <f>Résultats!F31</f>
        <v>Chaque média temporel pré-enregistré a-t-il, si nécessaire, une audiodescription synchronisée (hors cas particuliers) ?</v>
      </c>
      <c r="F30" s="276" t="s">
        <v>109</v>
      </c>
      <c r="G30" s="276"/>
      <c r="H30" s="22"/>
      <c r="I30" s="22"/>
      <c r="J30" s="22"/>
      <c r="K30" s="22"/>
      <c r="L30" s="22"/>
      <c r="M30" s="5"/>
      <c r="N30" s="5"/>
      <c r="O30" s="5"/>
      <c r="P30" s="5"/>
      <c r="Q30" s="5"/>
      <c r="R30" s="5"/>
      <c r="S30" s="5"/>
      <c r="T30" s="5"/>
      <c r="U30" s="5"/>
    </row>
    <row r="31" spans="1:21" ht="62.25" hidden="1" customHeight="1" x14ac:dyDescent="0.3">
      <c r="A31" s="351"/>
      <c r="B31" s="286" t="str">
        <f>Résultats!B32</f>
        <v>4.6</v>
      </c>
      <c r="C31" s="276" t="str">
        <f>Résultats!C32</f>
        <v>AA</v>
      </c>
      <c r="D31" s="276">
        <f>Résultats!E32</f>
        <v>0</v>
      </c>
      <c r="E31" s="287" t="str">
        <f>Résultats!F32</f>
        <v>Pour chaque média temporel pré-enregistré ayant une audiodescription synchronisée, celle-ci est-elle pertinente ?</v>
      </c>
      <c r="F31" s="276" t="s">
        <v>109</v>
      </c>
      <c r="G31" s="276"/>
      <c r="H31" s="22"/>
      <c r="I31" s="22"/>
      <c r="J31" s="22"/>
      <c r="K31" s="22"/>
      <c r="L31" s="22"/>
      <c r="M31" s="5"/>
      <c r="N31" s="5"/>
      <c r="O31" s="5"/>
      <c r="P31" s="5"/>
      <c r="Q31" s="5"/>
      <c r="R31" s="5"/>
      <c r="S31" s="5"/>
      <c r="T31" s="5"/>
      <c r="U31" s="5"/>
    </row>
    <row r="32" spans="1:21" ht="62.25" hidden="1" customHeight="1" x14ac:dyDescent="0.3">
      <c r="A32" s="351"/>
      <c r="B32" s="286" t="str">
        <f>Résultats!B33</f>
        <v>4.7</v>
      </c>
      <c r="C32" s="276" t="str">
        <f>Résultats!C33</f>
        <v>A</v>
      </c>
      <c r="D32" s="276">
        <f>Résultats!E33</f>
        <v>0</v>
      </c>
      <c r="E32" s="287" t="str">
        <f>Résultats!F33</f>
        <v>Chaque média temporel est-il clairement identifiable (hors cas particuliers) ?</v>
      </c>
      <c r="F32" s="276" t="s">
        <v>109</v>
      </c>
      <c r="G32" s="276"/>
      <c r="H32" s="22"/>
      <c r="I32" s="22"/>
      <c r="J32" s="22"/>
      <c r="K32" s="22"/>
      <c r="L32" s="22"/>
      <c r="M32" s="5"/>
      <c r="N32" s="5"/>
      <c r="O32" s="5"/>
      <c r="P32" s="5"/>
      <c r="Q32" s="5"/>
      <c r="R32" s="5"/>
      <c r="S32" s="5"/>
      <c r="T32" s="5"/>
      <c r="U32" s="5"/>
    </row>
    <row r="33" spans="1:21" ht="62.25" hidden="1" customHeight="1" x14ac:dyDescent="0.3">
      <c r="A33" s="351"/>
      <c r="B33" s="286" t="str">
        <f>Résultats!B34</f>
        <v>4.8</v>
      </c>
      <c r="C33" s="276" t="str">
        <f>Résultats!C34</f>
        <v>A</v>
      </c>
      <c r="D33" s="276">
        <f>Résultats!E34</f>
        <v>0</v>
      </c>
      <c r="E33" s="287" t="str">
        <f>Résultats!F34</f>
        <v>Chaque média non temporel a-t-il, si nécessaire, une alternative (hors cas particuliers) ?</v>
      </c>
      <c r="F33" s="276" t="s">
        <v>109</v>
      </c>
      <c r="G33" s="276"/>
      <c r="H33" s="22"/>
      <c r="I33" s="22"/>
      <c r="J33" s="22"/>
      <c r="K33" s="22"/>
      <c r="L33" s="22"/>
      <c r="M33" s="5"/>
      <c r="N33" s="5"/>
      <c r="O33" s="5"/>
      <c r="P33" s="5"/>
      <c r="Q33" s="5"/>
      <c r="R33" s="5"/>
      <c r="S33" s="5"/>
      <c r="T33" s="5"/>
      <c r="U33" s="5"/>
    </row>
    <row r="34" spans="1:21" ht="62.25" hidden="1" customHeight="1" x14ac:dyDescent="0.3">
      <c r="A34" s="351"/>
      <c r="B34" s="286" t="str">
        <f>Résultats!B35</f>
        <v>4.9</v>
      </c>
      <c r="C34" s="276" t="str">
        <f>Résultats!C35</f>
        <v>A</v>
      </c>
      <c r="D34" s="276">
        <f>Résultats!E35</f>
        <v>0</v>
      </c>
      <c r="E34" s="287" t="str">
        <f>Résultats!F35</f>
        <v>Pour chaque média non temporel ayant une alternative, cette alternative est-elle pertinente ?</v>
      </c>
      <c r="F34" s="276" t="s">
        <v>109</v>
      </c>
      <c r="G34" s="276"/>
      <c r="H34" s="22"/>
      <c r="I34" s="22"/>
      <c r="J34" s="22"/>
      <c r="K34" s="22"/>
      <c r="L34" s="22"/>
      <c r="M34" s="5"/>
      <c r="N34" s="5"/>
      <c r="O34" s="5"/>
      <c r="P34" s="5"/>
      <c r="Q34" s="5"/>
      <c r="R34" s="5"/>
      <c r="S34" s="5"/>
      <c r="T34" s="5"/>
      <c r="U34" s="5"/>
    </row>
    <row r="35" spans="1:21" ht="62.25" hidden="1" customHeight="1" x14ac:dyDescent="0.3">
      <c r="A35" s="351"/>
      <c r="B35" s="286" t="str">
        <f>Résultats!B36</f>
        <v>4.10</v>
      </c>
      <c r="C35" s="276" t="str">
        <f>Résultats!C36</f>
        <v>A</v>
      </c>
      <c r="D35" s="276" t="str">
        <f>Résultats!E36</f>
        <v>x</v>
      </c>
      <c r="E35" s="287" t="str">
        <f>Résultats!F36</f>
        <v>Chaque son déclenché automatiquement est-il contrôlable par l’utilisateur ?</v>
      </c>
      <c r="F35" s="276" t="s">
        <v>109</v>
      </c>
      <c r="G35" s="276"/>
      <c r="H35" s="22"/>
      <c r="I35" s="22"/>
      <c r="J35" s="22"/>
      <c r="K35" s="22"/>
      <c r="L35" s="22"/>
      <c r="M35" s="5"/>
      <c r="N35" s="5"/>
      <c r="O35" s="5"/>
      <c r="P35" s="5"/>
      <c r="Q35" s="5"/>
      <c r="R35" s="5"/>
      <c r="S35" s="5"/>
      <c r="T35" s="5"/>
      <c r="U35" s="5"/>
    </row>
    <row r="36" spans="1:21" ht="62.25" hidden="1" customHeight="1" x14ac:dyDescent="0.3">
      <c r="A36" s="351"/>
      <c r="B36" s="286" t="str">
        <f>Résultats!B37</f>
        <v>4.11</v>
      </c>
      <c r="C36" s="276" t="str">
        <f>Résultats!C37</f>
        <v>A</v>
      </c>
      <c r="D36" s="276">
        <f>Résultats!E37</f>
        <v>0</v>
      </c>
      <c r="E36" s="287" t="str">
        <f>Résultats!F37</f>
        <v>La consultation de chaque média temporel est-elle, si nécessaire, contrôlable par le clavier et tout dispositif de pointage ?</v>
      </c>
      <c r="F36" s="276" t="s">
        <v>109</v>
      </c>
      <c r="G36" s="276"/>
      <c r="H36" s="22"/>
      <c r="I36" s="22"/>
      <c r="J36" s="22"/>
      <c r="K36" s="22"/>
      <c r="L36" s="22"/>
      <c r="M36" s="5"/>
      <c r="N36" s="5"/>
      <c r="O36" s="5"/>
      <c r="P36" s="5"/>
      <c r="Q36" s="5"/>
      <c r="R36" s="5"/>
      <c r="S36" s="5"/>
      <c r="T36" s="5"/>
      <c r="U36" s="5"/>
    </row>
    <row r="37" spans="1:21" ht="62.25" hidden="1" customHeight="1" x14ac:dyDescent="0.3">
      <c r="A37" s="351"/>
      <c r="B37" s="286" t="str">
        <f>Résultats!B38</f>
        <v>4.12</v>
      </c>
      <c r="C37" s="276" t="str">
        <f>Résultats!C38</f>
        <v>A</v>
      </c>
      <c r="D37" s="276">
        <f>Résultats!E38</f>
        <v>0</v>
      </c>
      <c r="E37" s="287" t="str">
        <f>Résultats!F38</f>
        <v>La consultation de chaque média non temporel est-elle contrôlable par le clavier et tout dispositif de pointage ?</v>
      </c>
      <c r="F37" s="276" t="s">
        <v>109</v>
      </c>
      <c r="G37" s="276"/>
      <c r="H37" s="22"/>
      <c r="I37" s="22"/>
      <c r="J37" s="22"/>
      <c r="K37" s="22"/>
      <c r="L37" s="22"/>
      <c r="M37" s="5"/>
      <c r="N37" s="5"/>
      <c r="O37" s="5"/>
      <c r="P37" s="5"/>
      <c r="Q37" s="5"/>
      <c r="R37" s="5"/>
      <c r="S37" s="5"/>
      <c r="T37" s="5"/>
      <c r="U37" s="5"/>
    </row>
    <row r="38" spans="1:21" ht="62.25" hidden="1" customHeight="1" x14ac:dyDescent="0.3">
      <c r="A38" s="352"/>
      <c r="B38" s="286" t="str">
        <f>Résultats!B39</f>
        <v>4.13</v>
      </c>
      <c r="C38" s="276" t="str">
        <f>Résultats!C39</f>
        <v>A</v>
      </c>
      <c r="D38" s="276">
        <f>Résultats!E39</f>
        <v>0</v>
      </c>
      <c r="E38" s="287" t="str">
        <f>Résultats!F39</f>
        <v>Chaque média temporel et non temporel est-il compatible avec les technologies d’assistance (hors cas particuliers) ?</v>
      </c>
      <c r="F38" s="276" t="s">
        <v>109</v>
      </c>
      <c r="G38" s="276"/>
      <c r="H38" s="22"/>
      <c r="I38" s="22"/>
      <c r="J38" s="22"/>
      <c r="K38" s="22"/>
      <c r="L38" s="22"/>
      <c r="M38" s="5"/>
      <c r="N38" s="5"/>
      <c r="O38" s="5"/>
      <c r="P38" s="5"/>
      <c r="Q38" s="5"/>
      <c r="R38" s="5"/>
      <c r="S38" s="5"/>
      <c r="T38" s="5"/>
      <c r="U38" s="5"/>
    </row>
    <row r="39" spans="1:21" ht="62.25" hidden="1" customHeight="1" x14ac:dyDescent="0.3">
      <c r="A39" s="390" t="s">
        <v>89</v>
      </c>
      <c r="B39" s="286" t="str">
        <f>Résultats!B40</f>
        <v>5.1</v>
      </c>
      <c r="C39" s="276" t="str">
        <f>Résultats!C40</f>
        <v>A</v>
      </c>
      <c r="D39" s="276">
        <f>Résultats!E40</f>
        <v>0</v>
      </c>
      <c r="E39" s="287" t="str">
        <f>Résultats!F40</f>
        <v>Chaque tableau de données complexe a-t-il un résumé ?</v>
      </c>
      <c r="F39" s="276" t="s">
        <v>109</v>
      </c>
      <c r="G39" s="276"/>
      <c r="H39" s="22"/>
      <c r="I39" s="22"/>
      <c r="J39" s="22"/>
      <c r="K39" s="22"/>
      <c r="L39" s="22"/>
      <c r="M39" s="5"/>
      <c r="N39" s="5"/>
      <c r="O39" s="5"/>
      <c r="P39" s="5"/>
      <c r="Q39" s="5"/>
      <c r="R39" s="5"/>
      <c r="S39" s="5"/>
      <c r="T39" s="5"/>
      <c r="U39" s="5"/>
    </row>
    <row r="40" spans="1:21" ht="62.25" hidden="1" customHeight="1" x14ac:dyDescent="0.3">
      <c r="A40" s="351"/>
      <c r="B40" s="286" t="str">
        <f>Résultats!B41</f>
        <v>5.2</v>
      </c>
      <c r="C40" s="276" t="str">
        <f>Résultats!C41</f>
        <v>A</v>
      </c>
      <c r="D40" s="276">
        <f>Résultats!E41</f>
        <v>0</v>
      </c>
      <c r="E40" s="287" t="str">
        <f>Résultats!F41</f>
        <v>Pour chaque tableau de données complexe ayant un résumé, celui-ci est-il pertinent ?</v>
      </c>
      <c r="F40" s="276" t="s">
        <v>109</v>
      </c>
      <c r="G40" s="276"/>
      <c r="H40" s="22"/>
      <c r="I40" s="22"/>
      <c r="J40" s="22"/>
      <c r="K40" s="22"/>
      <c r="L40" s="22"/>
      <c r="M40" s="5"/>
      <c r="N40" s="5"/>
      <c r="O40" s="5"/>
      <c r="P40" s="5"/>
      <c r="Q40" s="5"/>
      <c r="R40" s="5"/>
      <c r="S40" s="5"/>
      <c r="T40" s="5"/>
      <c r="U40" s="5"/>
    </row>
    <row r="41" spans="1:21" ht="62.25" hidden="1" customHeight="1" x14ac:dyDescent="0.3">
      <c r="A41" s="351"/>
      <c r="B41" s="286" t="str">
        <f>Résultats!B42</f>
        <v>5.3</v>
      </c>
      <c r="C41" s="276" t="str">
        <f>Résultats!C42</f>
        <v>A</v>
      </c>
      <c r="D41" s="276" t="str">
        <f>Résultats!E42</f>
        <v>x</v>
      </c>
      <c r="E41" s="287" t="str">
        <f>Résultats!F42</f>
        <v>Pour chaque tableau de mise en forme, le contenu linéarisé reste-t-il compréhensible ?</v>
      </c>
      <c r="F41" s="276" t="s">
        <v>109</v>
      </c>
      <c r="G41" s="276"/>
      <c r="H41" s="22"/>
      <c r="I41" s="22"/>
      <c r="J41" s="22"/>
      <c r="K41" s="22"/>
      <c r="L41" s="22"/>
      <c r="M41" s="5"/>
      <c r="N41" s="5"/>
      <c r="O41" s="5"/>
      <c r="P41" s="5"/>
      <c r="Q41" s="5"/>
      <c r="R41" s="5"/>
      <c r="S41" s="5"/>
      <c r="T41" s="5"/>
      <c r="U41" s="5"/>
    </row>
    <row r="42" spans="1:21" ht="62.25" hidden="1" customHeight="1" x14ac:dyDescent="0.3">
      <c r="A42" s="351"/>
      <c r="B42" s="286" t="str">
        <f>Résultats!B43</f>
        <v>5.4</v>
      </c>
      <c r="C42" s="276" t="str">
        <f>Résultats!C43</f>
        <v>A</v>
      </c>
      <c r="D42" s="276">
        <f>Résultats!E43</f>
        <v>0</v>
      </c>
      <c r="E42" s="287" t="str">
        <f>Résultats!F43</f>
        <v>Pour chaque tableau de données ayant un titre, le titre est-il correctement associé au tableau de données ?</v>
      </c>
      <c r="F42" s="276" t="s">
        <v>109</v>
      </c>
      <c r="G42" s="276"/>
      <c r="H42" s="22"/>
      <c r="I42" s="22"/>
      <c r="J42" s="22"/>
      <c r="K42" s="22"/>
      <c r="L42" s="22"/>
      <c r="M42" s="5"/>
      <c r="N42" s="5"/>
      <c r="O42" s="5"/>
      <c r="P42" s="5"/>
      <c r="Q42" s="5"/>
      <c r="R42" s="5"/>
      <c r="S42" s="5"/>
      <c r="T42" s="5"/>
      <c r="U42" s="5"/>
    </row>
    <row r="43" spans="1:21" ht="62.25" hidden="1" customHeight="1" x14ac:dyDescent="0.3">
      <c r="A43" s="351"/>
      <c r="B43" s="286" t="str">
        <f>Résultats!B44</f>
        <v>5.5</v>
      </c>
      <c r="C43" s="276" t="str">
        <f>Résultats!C44</f>
        <v>A</v>
      </c>
      <c r="D43" s="276">
        <f>Résultats!E44</f>
        <v>0</v>
      </c>
      <c r="E43" s="287" t="str">
        <f>Résultats!F44</f>
        <v>Pour chaque tableau de données ayant un titre, celui-ci est-il pertinent ?</v>
      </c>
      <c r="F43" s="276" t="s">
        <v>109</v>
      </c>
      <c r="G43" s="276"/>
      <c r="H43" s="22"/>
      <c r="I43" s="22"/>
      <c r="J43" s="22"/>
      <c r="K43" s="22"/>
      <c r="L43" s="22"/>
      <c r="M43" s="5"/>
      <c r="N43" s="5"/>
      <c r="O43" s="5"/>
      <c r="P43" s="5"/>
      <c r="Q43" s="5"/>
      <c r="R43" s="5"/>
      <c r="S43" s="5"/>
      <c r="T43" s="5"/>
      <c r="U43" s="5"/>
    </row>
    <row r="44" spans="1:21" ht="62.25" hidden="1" customHeight="1" x14ac:dyDescent="0.3">
      <c r="A44" s="351"/>
      <c r="B44" s="286" t="str">
        <f>Résultats!B45</f>
        <v>5.6</v>
      </c>
      <c r="C44" s="276" t="str">
        <f>Résultats!C45</f>
        <v>A</v>
      </c>
      <c r="D44" s="276">
        <f>Résultats!E45</f>
        <v>0</v>
      </c>
      <c r="E44" s="287" t="str">
        <f>Résultats!F45</f>
        <v>Pour chaque tableau de données, chaque en-tête de colonne et chaque en-tête de ligne sont-ils correctement déclarés ?</v>
      </c>
      <c r="F44" s="276" t="s">
        <v>109</v>
      </c>
      <c r="G44" s="276"/>
      <c r="H44" s="22"/>
      <c r="I44" s="22"/>
      <c r="J44" s="22"/>
      <c r="K44" s="22"/>
      <c r="L44" s="22"/>
      <c r="M44" s="5"/>
      <c r="N44" s="5"/>
      <c r="O44" s="5"/>
      <c r="P44" s="5"/>
      <c r="Q44" s="5"/>
      <c r="R44" s="5"/>
      <c r="S44" s="5"/>
      <c r="T44" s="5"/>
      <c r="U44" s="5"/>
    </row>
    <row r="45" spans="1:21" ht="62.25" hidden="1" customHeight="1" x14ac:dyDescent="0.3">
      <c r="A45" s="351"/>
      <c r="B45" s="286" t="str">
        <f>Résultats!B46</f>
        <v>5.7</v>
      </c>
      <c r="C45" s="276" t="str">
        <f>Résultats!C46</f>
        <v>A</v>
      </c>
      <c r="D45" s="276" t="str">
        <f>Résultats!E46</f>
        <v>x</v>
      </c>
      <c r="E45" s="287" t="str">
        <f>Résultats!F46</f>
        <v>Pour chaque tableau de données, la technique appropriée permettant d’associer chaque cellule avec ses en-têtes est-elle utilisée (hors cas particuliers) ?</v>
      </c>
      <c r="F45" s="276" t="s">
        <v>109</v>
      </c>
      <c r="G45" s="276"/>
      <c r="H45" s="22"/>
      <c r="I45" s="22"/>
      <c r="J45" s="22"/>
      <c r="K45" s="22"/>
      <c r="L45" s="22"/>
      <c r="M45" s="5"/>
      <c r="N45" s="5"/>
      <c r="O45" s="5"/>
      <c r="P45" s="5"/>
      <c r="Q45" s="5"/>
      <c r="R45" s="5"/>
      <c r="S45" s="5"/>
      <c r="T45" s="5"/>
      <c r="U45" s="5"/>
    </row>
    <row r="46" spans="1:21" ht="62.25" hidden="1" customHeight="1" x14ac:dyDescent="0.3">
      <c r="A46" s="352"/>
      <c r="B46" s="286" t="str">
        <f>Résultats!B47</f>
        <v>5.8</v>
      </c>
      <c r="C46" s="276" t="str">
        <f>Résultats!C47</f>
        <v>A</v>
      </c>
      <c r="D46" s="276">
        <f>Résultats!E47</f>
        <v>0</v>
      </c>
      <c r="E46" s="287" t="str">
        <f>Résultats!F47</f>
        <v>Chaque tableau de mise en forme ne doit pas utiliser d’éléments propres aux tableaux de données. Cette règle est-elle respectée ?</v>
      </c>
      <c r="F46" s="276" t="s">
        <v>109</v>
      </c>
      <c r="G46" s="276"/>
      <c r="H46" s="22"/>
      <c r="I46" s="22"/>
      <c r="J46" s="22"/>
      <c r="K46" s="22"/>
      <c r="L46" s="22"/>
      <c r="M46" s="5"/>
      <c r="N46" s="5"/>
      <c r="O46" s="5"/>
      <c r="P46" s="5"/>
      <c r="Q46" s="5"/>
      <c r="R46" s="5"/>
      <c r="S46" s="5"/>
      <c r="T46" s="5"/>
      <c r="U46" s="5"/>
    </row>
    <row r="47" spans="1:21" ht="93.75" customHeight="1" x14ac:dyDescent="0.3">
      <c r="A47" s="390" t="s">
        <v>90</v>
      </c>
      <c r="B47" s="286" t="str">
        <f>Résultats!B48</f>
        <v>6.1</v>
      </c>
      <c r="C47" s="276" t="str">
        <f>Résultats!C48</f>
        <v>A</v>
      </c>
      <c r="D47" s="276" t="str">
        <f>Résultats!E48</f>
        <v>x</v>
      </c>
      <c r="E47" s="287" t="str">
        <f>Résultats!F48</f>
        <v>Chaque lien est-il explicite (hors cas particuliers) ?</v>
      </c>
      <c r="F47" s="276" t="s">
        <v>106</v>
      </c>
      <c r="G47" s="276"/>
      <c r="H47" s="22" t="s">
        <v>480</v>
      </c>
      <c r="I47" s="22" t="s">
        <v>488</v>
      </c>
      <c r="J47" s="22" t="s">
        <v>499</v>
      </c>
      <c r="K47" s="22" t="s">
        <v>500</v>
      </c>
      <c r="L47" s="290" t="s">
        <v>501</v>
      </c>
      <c r="M47" s="5"/>
      <c r="N47" s="5"/>
      <c r="O47" s="5"/>
      <c r="P47" s="5"/>
      <c r="Q47" s="5"/>
      <c r="R47" s="5"/>
      <c r="S47" s="5"/>
      <c r="T47" s="5"/>
      <c r="U47" s="5"/>
    </row>
    <row r="48" spans="1:21" ht="62.25" hidden="1" customHeight="1" x14ac:dyDescent="0.3">
      <c r="A48" s="352"/>
      <c r="B48" s="286" t="str">
        <f>Résultats!B49</f>
        <v>6.2</v>
      </c>
      <c r="C48" s="276" t="str">
        <f>Résultats!C49</f>
        <v>A</v>
      </c>
      <c r="D48" s="276" t="str">
        <f>Résultats!E49</f>
        <v>x</v>
      </c>
      <c r="E48" s="287" t="str">
        <f>Résultats!F49</f>
        <v>Dans chaque page web, chaque lien a-t-il un intitulé ?</v>
      </c>
      <c r="F48" s="276" t="s">
        <v>106</v>
      </c>
      <c r="G48" s="276"/>
      <c r="H48" s="22"/>
      <c r="I48" s="22"/>
      <c r="J48" s="22"/>
      <c r="K48" s="22"/>
      <c r="L48" s="22"/>
      <c r="M48" s="5"/>
      <c r="N48" s="5"/>
      <c r="O48" s="5"/>
      <c r="P48" s="5"/>
      <c r="Q48" s="5"/>
      <c r="R48" s="5"/>
      <c r="S48" s="5"/>
      <c r="T48" s="5"/>
      <c r="U48" s="5"/>
    </row>
    <row r="49" spans="1:21" ht="127.95" customHeight="1" x14ac:dyDescent="0.3">
      <c r="A49" s="390" t="s">
        <v>464</v>
      </c>
      <c r="B49" s="286" t="str">
        <f>Résultats!B50</f>
        <v>7.1</v>
      </c>
      <c r="C49" s="276" t="str">
        <f>Résultats!C50</f>
        <v>A</v>
      </c>
      <c r="D49" s="276" t="str">
        <f>Résultats!E50</f>
        <v>x</v>
      </c>
      <c r="E49" s="287" t="str">
        <f>Résultats!F50</f>
        <v>Chaque script est-il, si nécessaire, compatible avec les technologies d’assistance ?</v>
      </c>
      <c r="F49" s="276" t="s">
        <v>106</v>
      </c>
      <c r="G49" s="276"/>
      <c r="H49" s="22" t="s">
        <v>477</v>
      </c>
      <c r="I49" s="22" t="s">
        <v>488</v>
      </c>
      <c r="J49" s="22" t="s">
        <v>502</v>
      </c>
      <c r="K49" s="22" t="s">
        <v>544</v>
      </c>
      <c r="L49" s="290" t="s">
        <v>503</v>
      </c>
      <c r="M49" s="5"/>
      <c r="N49" s="5"/>
      <c r="O49" s="5"/>
      <c r="P49" s="5"/>
      <c r="Q49" s="5"/>
      <c r="R49" s="5"/>
      <c r="S49" s="5"/>
      <c r="T49" s="5"/>
      <c r="U49" s="5"/>
    </row>
    <row r="50" spans="1:21" ht="62.25" hidden="1" customHeight="1" x14ac:dyDescent="0.3">
      <c r="A50" s="351"/>
      <c r="B50" s="286" t="str">
        <f>Résultats!B51</f>
        <v>7.2</v>
      </c>
      <c r="C50" s="276" t="str">
        <f>Résultats!C51</f>
        <v>A</v>
      </c>
      <c r="D50" s="276">
        <f>Résultats!E51</f>
        <v>0</v>
      </c>
      <c r="E50" s="287" t="str">
        <f>Résultats!F51</f>
        <v>Pour chaque script ayant une alternative, cette alternative est-elle pertinente ?</v>
      </c>
      <c r="F50" s="276" t="s">
        <v>109</v>
      </c>
      <c r="G50" s="276"/>
      <c r="H50" s="22"/>
      <c r="I50" s="22"/>
      <c r="J50" s="22"/>
      <c r="K50" s="22"/>
      <c r="L50" s="22"/>
      <c r="M50" s="5"/>
      <c r="N50" s="5"/>
      <c r="O50" s="5"/>
      <c r="P50" s="5"/>
      <c r="Q50" s="5"/>
      <c r="R50" s="5"/>
      <c r="S50" s="5"/>
      <c r="T50" s="5"/>
      <c r="U50" s="5"/>
    </row>
    <row r="51" spans="1:21" ht="62.25" hidden="1" customHeight="1" x14ac:dyDescent="0.3">
      <c r="A51" s="351"/>
      <c r="B51" s="286" t="str">
        <f>Résultats!B52</f>
        <v>7.3</v>
      </c>
      <c r="C51" s="276" t="str">
        <f>Résultats!C52</f>
        <v>A</v>
      </c>
      <c r="D51" s="276" t="str">
        <f>Résultats!E52</f>
        <v>x</v>
      </c>
      <c r="E51" s="287" t="str">
        <f>Résultats!F52</f>
        <v>Chaque script est-il contrôlable par le clavier et par tout dispositif de pointage (hors cas particuliers) ?</v>
      </c>
      <c r="F51" s="276" t="s">
        <v>106</v>
      </c>
      <c r="G51" s="276"/>
      <c r="H51" s="22"/>
      <c r="I51" s="22"/>
      <c r="J51" s="22"/>
      <c r="K51" s="22"/>
      <c r="L51" s="22"/>
      <c r="M51" s="5"/>
      <c r="N51" s="5"/>
      <c r="O51" s="5"/>
      <c r="P51" s="5"/>
      <c r="Q51" s="5"/>
      <c r="R51" s="5"/>
      <c r="S51" s="5"/>
      <c r="T51" s="5"/>
      <c r="U51" s="5"/>
    </row>
    <row r="52" spans="1:21" ht="62.25" hidden="1" customHeight="1" x14ac:dyDescent="0.3">
      <c r="A52" s="351"/>
      <c r="B52" s="286" t="str">
        <f>Résultats!B53</f>
        <v>7.4</v>
      </c>
      <c r="C52" s="276" t="str">
        <f>Résultats!C53</f>
        <v>A</v>
      </c>
      <c r="D52" s="276">
        <f>Résultats!E53</f>
        <v>0</v>
      </c>
      <c r="E52" s="287" t="str">
        <f>Résultats!F53</f>
        <v>Pour chaque script qui initie un changement de contexte, l’utilisateur est-il averti ou en a-t-il le contrôle ?</v>
      </c>
      <c r="F52" s="276" t="s">
        <v>109</v>
      </c>
      <c r="G52" s="276"/>
      <c r="H52" s="22"/>
      <c r="I52" s="22"/>
      <c r="J52" s="22"/>
      <c r="K52" s="22"/>
      <c r="L52" s="22"/>
      <c r="M52" s="5"/>
      <c r="N52" s="5"/>
      <c r="O52" s="5"/>
      <c r="P52" s="5"/>
      <c r="Q52" s="5"/>
      <c r="R52" s="5"/>
      <c r="S52" s="5"/>
      <c r="T52" s="5"/>
      <c r="U52" s="5"/>
    </row>
    <row r="53" spans="1:21" ht="62.25" hidden="1" customHeight="1" x14ac:dyDescent="0.3">
      <c r="A53" s="352"/>
      <c r="B53" s="286" t="str">
        <f>Résultats!B54</f>
        <v>7.5</v>
      </c>
      <c r="C53" s="276" t="str">
        <f>Résultats!C54</f>
        <v>AA</v>
      </c>
      <c r="D53" s="276">
        <f>Résultats!E54</f>
        <v>0</v>
      </c>
      <c r="E53" s="287" t="str">
        <f>Résultats!F54</f>
        <v>Dans chaque page web, les messages de statut sont-ils correctement restitués par les technologies d’assistance ?</v>
      </c>
      <c r="F53" s="276" t="s">
        <v>109</v>
      </c>
      <c r="G53" s="276"/>
      <c r="H53" s="22"/>
      <c r="I53" s="22"/>
      <c r="J53" s="22"/>
      <c r="K53" s="22"/>
      <c r="L53" s="22"/>
      <c r="M53" s="5"/>
      <c r="N53" s="5"/>
      <c r="O53" s="5"/>
      <c r="P53" s="5"/>
      <c r="Q53" s="5"/>
      <c r="R53" s="5"/>
      <c r="S53" s="5"/>
      <c r="T53" s="5"/>
      <c r="U53" s="5"/>
    </row>
    <row r="54" spans="1:21" ht="136.80000000000001" hidden="1" x14ac:dyDescent="0.3">
      <c r="A54" s="390" t="s">
        <v>465</v>
      </c>
      <c r="B54" s="286" t="str">
        <f>Résultats!B55</f>
        <v>8.1</v>
      </c>
      <c r="C54" s="276" t="str">
        <f>Résultats!C55</f>
        <v>A</v>
      </c>
      <c r="D54" s="276">
        <f>Résultats!E55</f>
        <v>0</v>
      </c>
      <c r="E54" s="287" t="str">
        <f>Résultats!F55</f>
        <v>Chaque page web est-elle définie par un type de document ?</v>
      </c>
      <c r="F54" s="276" t="s">
        <v>106</v>
      </c>
      <c r="G54" s="276"/>
      <c r="H54" s="22"/>
      <c r="I54" s="22"/>
      <c r="J54" s="22"/>
      <c r="K54" s="22"/>
      <c r="L54" s="291" t="s">
        <v>504</v>
      </c>
      <c r="M54" s="5"/>
      <c r="N54" s="5"/>
      <c r="O54" s="5"/>
      <c r="P54" s="5"/>
      <c r="Q54" s="5"/>
      <c r="R54" s="5"/>
      <c r="S54" s="5"/>
      <c r="T54" s="5"/>
      <c r="U54" s="5"/>
    </row>
    <row r="55" spans="1:21" ht="136.80000000000001" hidden="1" x14ac:dyDescent="0.3">
      <c r="A55" s="351"/>
      <c r="B55" s="286" t="str">
        <f>Résultats!B56</f>
        <v>8.2</v>
      </c>
      <c r="C55" s="276" t="str">
        <f>Résultats!C56</f>
        <v>A</v>
      </c>
      <c r="D55" s="276">
        <f>Résultats!E56</f>
        <v>0</v>
      </c>
      <c r="E55" s="287" t="str">
        <f>Résultats!F56</f>
        <v>Pour chaque page web, le code source généré est-il valide selon le type de document spécifié ?</v>
      </c>
      <c r="F55" s="276" t="s">
        <v>109</v>
      </c>
      <c r="G55" s="276"/>
      <c r="H55" s="22"/>
      <c r="I55" s="22"/>
      <c r="J55" s="22"/>
      <c r="K55" s="22"/>
      <c r="L55" s="291" t="s">
        <v>504</v>
      </c>
      <c r="M55" s="5"/>
      <c r="N55" s="5"/>
      <c r="O55" s="5"/>
      <c r="P55" s="5"/>
      <c r="Q55" s="5"/>
      <c r="R55" s="5"/>
      <c r="S55" s="5"/>
      <c r="T55" s="5"/>
      <c r="U55" s="5"/>
    </row>
    <row r="56" spans="1:21" ht="62.25" hidden="1" customHeight="1" x14ac:dyDescent="0.3">
      <c r="A56" s="351"/>
      <c r="B56" s="286" t="str">
        <f>Résultats!B57</f>
        <v>8.3</v>
      </c>
      <c r="C56" s="276" t="str">
        <f>Résultats!C57</f>
        <v>A</v>
      </c>
      <c r="D56" s="276" t="str">
        <f>Résultats!E57</f>
        <v>x</v>
      </c>
      <c r="E56" s="287" t="str">
        <f>Résultats!F57</f>
        <v>Dans chaque page web, la langue par défaut est-elle présente ?</v>
      </c>
      <c r="F56" s="276" t="s">
        <v>106</v>
      </c>
      <c r="G56" s="276"/>
      <c r="H56" s="22"/>
      <c r="I56" s="22"/>
      <c r="J56" s="22"/>
      <c r="K56" s="22"/>
      <c r="L56" s="22"/>
      <c r="M56" s="5"/>
      <c r="N56" s="5"/>
      <c r="O56" s="5"/>
      <c r="P56" s="5"/>
      <c r="Q56" s="5"/>
      <c r="R56" s="5"/>
      <c r="S56" s="5"/>
      <c r="T56" s="5"/>
      <c r="U56" s="5"/>
    </row>
    <row r="57" spans="1:21" ht="62.25" hidden="1" customHeight="1" x14ac:dyDescent="0.3">
      <c r="A57" s="351"/>
      <c r="B57" s="286" t="str">
        <f>Résultats!B58</f>
        <v>8.4</v>
      </c>
      <c r="C57" s="276" t="str">
        <f>Résultats!C58</f>
        <v>A</v>
      </c>
      <c r="D57" s="276" t="str">
        <f>Résultats!E58</f>
        <v>x</v>
      </c>
      <c r="E57" s="287" t="str">
        <f>Résultats!F58</f>
        <v>Pour chaque page web ayant une langue par défaut, le code de langue est-il pertinent ?</v>
      </c>
      <c r="F57" s="276" t="s">
        <v>106</v>
      </c>
      <c r="G57" s="276"/>
      <c r="H57" s="22"/>
      <c r="I57" s="22"/>
      <c r="J57" s="22"/>
      <c r="K57" s="22"/>
      <c r="L57" s="22"/>
      <c r="M57" s="5"/>
      <c r="N57" s="5"/>
      <c r="O57" s="5"/>
      <c r="P57" s="5"/>
      <c r="Q57" s="5"/>
      <c r="R57" s="5"/>
      <c r="S57" s="5"/>
      <c r="T57" s="5"/>
      <c r="U57" s="5"/>
    </row>
    <row r="58" spans="1:21" ht="62.25" hidden="1" customHeight="1" x14ac:dyDescent="0.3">
      <c r="A58" s="351"/>
      <c r="B58" s="292" t="str">
        <f>Résultats!B59</f>
        <v>8.5</v>
      </c>
      <c r="C58" s="276" t="str">
        <f>Résultats!C59</f>
        <v>A</v>
      </c>
      <c r="D58" s="276" t="str">
        <f>Résultats!E59</f>
        <v>x</v>
      </c>
      <c r="E58" s="287" t="str">
        <f>Résultats!F59</f>
        <v>Chaque page web a-t-elle un titre de page ?</v>
      </c>
      <c r="F58" s="276" t="s">
        <v>106</v>
      </c>
      <c r="G58" s="276"/>
      <c r="H58" s="22"/>
      <c r="I58" s="22"/>
      <c r="J58" s="22"/>
      <c r="K58" s="22"/>
      <c r="L58" s="22"/>
      <c r="M58" s="5"/>
      <c r="N58" s="5"/>
      <c r="O58" s="5"/>
      <c r="P58" s="5"/>
      <c r="Q58" s="5"/>
      <c r="R58" s="5"/>
      <c r="S58" s="5"/>
      <c r="T58" s="5"/>
      <c r="U58" s="5"/>
    </row>
    <row r="59" spans="1:21" ht="62.25" hidden="1" customHeight="1" x14ac:dyDescent="0.3">
      <c r="A59" s="351"/>
      <c r="B59" s="292" t="str">
        <f>Résultats!B60</f>
        <v>8.6</v>
      </c>
      <c r="C59" s="276" t="str">
        <f>Résultats!C60</f>
        <v>A</v>
      </c>
      <c r="D59" s="276">
        <f>Résultats!E60</f>
        <v>0</v>
      </c>
      <c r="E59" s="287" t="str">
        <f>Résultats!F60</f>
        <v>Pour chaque page web ayant un titre de page, ce titre est-il pertinent ?</v>
      </c>
      <c r="F59" s="276" t="s">
        <v>106</v>
      </c>
      <c r="G59" s="276"/>
      <c r="H59" s="22"/>
      <c r="I59" s="22"/>
      <c r="J59" s="22"/>
      <c r="K59" s="22"/>
      <c r="L59" s="22"/>
      <c r="M59" s="5"/>
      <c r="N59" s="5"/>
      <c r="O59" s="5"/>
      <c r="P59" s="5"/>
      <c r="Q59" s="5"/>
      <c r="R59" s="5"/>
      <c r="S59" s="5"/>
      <c r="T59" s="5"/>
      <c r="U59" s="5"/>
    </row>
    <row r="60" spans="1:21" ht="62.25" hidden="1" customHeight="1" x14ac:dyDescent="0.3">
      <c r="A60" s="351"/>
      <c r="B60" s="292" t="str">
        <f>Résultats!B61</f>
        <v>8.7</v>
      </c>
      <c r="C60" s="276" t="str">
        <f>Résultats!C61</f>
        <v>AA</v>
      </c>
      <c r="D60" s="276">
        <f>Résultats!E61</f>
        <v>0</v>
      </c>
      <c r="E60" s="287" t="str">
        <f>Résultats!F61</f>
        <v>Dans chaque page web, chaque changement de langue est-il indiqué dans le code source (hors cas particuliers) ?</v>
      </c>
      <c r="F60" s="276" t="s">
        <v>109</v>
      </c>
      <c r="G60" s="276"/>
      <c r="H60" s="22"/>
      <c r="I60" s="22"/>
      <c r="J60" s="22"/>
      <c r="K60" s="22"/>
      <c r="L60" s="22"/>
      <c r="M60" s="5"/>
      <c r="N60" s="5"/>
      <c r="O60" s="5"/>
      <c r="P60" s="5"/>
      <c r="Q60" s="5"/>
      <c r="R60" s="5"/>
      <c r="S60" s="5"/>
      <c r="T60" s="5"/>
      <c r="U60" s="5"/>
    </row>
    <row r="61" spans="1:21" ht="62.25" hidden="1" customHeight="1" x14ac:dyDescent="0.3">
      <c r="A61" s="351"/>
      <c r="B61" s="292" t="str">
        <f>Résultats!B62</f>
        <v>8.8</v>
      </c>
      <c r="C61" s="276" t="str">
        <f>Résultats!C62</f>
        <v>AA</v>
      </c>
      <c r="D61" s="276">
        <f>Résultats!E62</f>
        <v>0</v>
      </c>
      <c r="E61" s="287" t="str">
        <f>Résultats!F62</f>
        <v>Dans chaque page web, le code de langue de chaque changement de langue est-il valide et pertinent ?</v>
      </c>
      <c r="F61" s="276" t="s">
        <v>109</v>
      </c>
      <c r="G61" s="276"/>
      <c r="H61" s="22"/>
      <c r="I61" s="22"/>
      <c r="J61" s="22"/>
      <c r="K61" s="22"/>
      <c r="L61" s="22"/>
      <c r="M61" s="5"/>
      <c r="N61" s="5"/>
      <c r="O61" s="5"/>
      <c r="P61" s="5"/>
      <c r="Q61" s="5"/>
      <c r="R61" s="5"/>
      <c r="S61" s="5"/>
      <c r="T61" s="5"/>
      <c r="U61" s="5"/>
    </row>
    <row r="62" spans="1:21" ht="62.25" customHeight="1" x14ac:dyDescent="0.3">
      <c r="A62" s="351"/>
      <c r="B62" s="292" t="str">
        <f>Résultats!B63</f>
        <v>8.9</v>
      </c>
      <c r="C62" s="276" t="str">
        <f>Résultats!C63</f>
        <v>A</v>
      </c>
      <c r="D62" s="276">
        <f>Résultats!E63</f>
        <v>0</v>
      </c>
      <c r="E62" s="287" t="str">
        <f>Résultats!F63</f>
        <v>Dans chaque page web, les balises ne doivent pas être utilisées uniquement à des fins de présentation. Cette règle est-elle respectée ?</v>
      </c>
      <c r="F62" s="276" t="s">
        <v>106</v>
      </c>
      <c r="G62" s="276"/>
      <c r="H62" s="22" t="s">
        <v>486</v>
      </c>
      <c r="I62" s="22" t="s">
        <v>482</v>
      </c>
      <c r="J62" s="22" t="s">
        <v>505</v>
      </c>
      <c r="K62" s="22" t="s">
        <v>506</v>
      </c>
      <c r="L62" s="290" t="s">
        <v>507</v>
      </c>
      <c r="M62" s="5"/>
      <c r="N62" s="5"/>
      <c r="O62" s="5"/>
      <c r="P62" s="5"/>
      <c r="Q62" s="5"/>
      <c r="R62" s="5"/>
      <c r="S62" s="5"/>
      <c r="T62" s="5"/>
      <c r="U62" s="5"/>
    </row>
    <row r="63" spans="1:21" ht="62.25" hidden="1" customHeight="1" x14ac:dyDescent="0.3">
      <c r="A63" s="352"/>
      <c r="B63" s="286" t="str">
        <f>Résultats!B64</f>
        <v>8.10</v>
      </c>
      <c r="C63" s="276" t="str">
        <f>Résultats!C64</f>
        <v>A</v>
      </c>
      <c r="D63" s="276">
        <f>Résultats!E64</f>
        <v>0</v>
      </c>
      <c r="E63" s="287" t="str">
        <f>Résultats!F64</f>
        <v>Dans chaque page web, les changements du sens de lecture sont-ils signalés ?</v>
      </c>
      <c r="F63" s="276" t="s">
        <v>109</v>
      </c>
      <c r="G63" s="276"/>
      <c r="H63" s="22"/>
      <c r="I63" s="22"/>
      <c r="J63" s="22"/>
      <c r="K63" s="22"/>
      <c r="L63" s="22"/>
      <c r="M63" s="5"/>
      <c r="N63" s="5"/>
      <c r="O63" s="5"/>
      <c r="P63" s="5"/>
      <c r="Q63" s="5"/>
      <c r="R63" s="5"/>
      <c r="S63" s="5"/>
      <c r="T63" s="5"/>
      <c r="U63" s="5"/>
    </row>
    <row r="64" spans="1:21" ht="62.25" hidden="1" customHeight="1" x14ac:dyDescent="0.3">
      <c r="A64" s="390" t="s">
        <v>466</v>
      </c>
      <c r="B64" s="286" t="str">
        <f>Résultats!B65</f>
        <v>9.1</v>
      </c>
      <c r="C64" s="276" t="str">
        <f>Résultats!C65</f>
        <v>A</v>
      </c>
      <c r="D64" s="276" t="str">
        <f>Résultats!E65</f>
        <v>x</v>
      </c>
      <c r="E64" s="287" t="str">
        <f>Résultats!F65</f>
        <v>Dans chaque page web, l’information est-elle structurée par l’utilisation appropriée de titres ?</v>
      </c>
      <c r="F64" s="276" t="s">
        <v>106</v>
      </c>
      <c r="G64" s="276"/>
      <c r="H64" s="22"/>
      <c r="I64" s="22"/>
      <c r="J64" s="22"/>
      <c r="K64" s="22"/>
      <c r="L64" s="22" t="s">
        <v>508</v>
      </c>
      <c r="M64" s="5"/>
      <c r="N64" s="5"/>
      <c r="O64" s="5"/>
      <c r="P64" s="5"/>
      <c r="Q64" s="5"/>
      <c r="R64" s="5"/>
      <c r="S64" s="5"/>
      <c r="T64" s="5"/>
      <c r="U64" s="5"/>
    </row>
    <row r="65" spans="1:21" ht="62.25" hidden="1" customHeight="1" x14ac:dyDescent="0.3">
      <c r="A65" s="351"/>
      <c r="B65" s="286" t="str">
        <f>Résultats!B66</f>
        <v>9.2</v>
      </c>
      <c r="C65" s="276" t="str">
        <f>Résultats!C66</f>
        <v>A</v>
      </c>
      <c r="D65" s="276">
        <f>Résultats!E66</f>
        <v>0</v>
      </c>
      <c r="E65" s="287" t="str">
        <f>Résultats!F66</f>
        <v>Dans chaque page web, la structure du document est-elle cohérente (hors cas particuliers) ?</v>
      </c>
      <c r="F65" s="276" t="s">
        <v>106</v>
      </c>
      <c r="G65" s="276"/>
      <c r="H65" s="22"/>
      <c r="I65" s="22"/>
      <c r="J65" s="22"/>
      <c r="K65" s="22"/>
      <c r="L65" s="22"/>
      <c r="M65" s="5"/>
      <c r="N65" s="5"/>
      <c r="O65" s="5"/>
      <c r="P65" s="5"/>
      <c r="Q65" s="5"/>
      <c r="R65" s="5"/>
      <c r="S65" s="5"/>
      <c r="T65" s="5"/>
      <c r="U65" s="5"/>
    </row>
    <row r="66" spans="1:21" ht="25.2" hidden="1" x14ac:dyDescent="0.3">
      <c r="A66" s="351"/>
      <c r="B66" s="286" t="str">
        <f>Résultats!B67</f>
        <v>9.3</v>
      </c>
      <c r="C66" s="276" t="str">
        <f>Résultats!C67</f>
        <v>A</v>
      </c>
      <c r="D66" s="276">
        <f>Résultats!E67</f>
        <v>0</v>
      </c>
      <c r="E66" s="287" t="str">
        <f>Résultats!F67</f>
        <v>Dans chaque page web, chaque liste est-elle correctement structurée ?</v>
      </c>
      <c r="F66" s="276" t="s">
        <v>106</v>
      </c>
      <c r="G66" s="276"/>
      <c r="H66" s="22"/>
      <c r="I66" s="22"/>
      <c r="J66" s="22"/>
      <c r="K66" s="22"/>
      <c r="L66" s="22"/>
      <c r="M66" s="5"/>
      <c r="N66" s="5"/>
      <c r="O66" s="5"/>
      <c r="P66" s="5"/>
      <c r="Q66" s="5"/>
      <c r="R66" s="5"/>
      <c r="S66" s="5"/>
      <c r="T66" s="5"/>
      <c r="U66" s="5"/>
    </row>
    <row r="67" spans="1:21" ht="62.25" hidden="1" customHeight="1" x14ac:dyDescent="0.3">
      <c r="A67" s="352"/>
      <c r="B67" s="286" t="str">
        <f>Résultats!B68</f>
        <v>9.4</v>
      </c>
      <c r="C67" s="276" t="str">
        <f>Résultats!C68</f>
        <v>A</v>
      </c>
      <c r="D67" s="276">
        <f>Résultats!E68</f>
        <v>0</v>
      </c>
      <c r="E67" s="287" t="str">
        <f>Résultats!F68</f>
        <v>Dans chaque page web, chaque citation est-elle correctement indiquée ?</v>
      </c>
      <c r="F67" s="276" t="s">
        <v>109</v>
      </c>
      <c r="G67" s="276"/>
      <c r="H67" s="22"/>
      <c r="I67" s="22"/>
      <c r="J67" s="22"/>
      <c r="K67" s="22"/>
      <c r="L67" s="22"/>
      <c r="M67" s="5"/>
      <c r="N67" s="5"/>
      <c r="O67" s="5"/>
      <c r="P67" s="5"/>
      <c r="Q67" s="5"/>
      <c r="R67" s="5"/>
      <c r="S67" s="5"/>
      <c r="T67" s="5"/>
      <c r="U67" s="5"/>
    </row>
    <row r="68" spans="1:21" ht="62.25" hidden="1" customHeight="1" x14ac:dyDescent="0.3">
      <c r="A68" s="390" t="s">
        <v>467</v>
      </c>
      <c r="B68" s="286" t="str">
        <f>Résultats!B69</f>
        <v>10.1</v>
      </c>
      <c r="C68" s="276" t="str">
        <f>Résultats!C69</f>
        <v>A</v>
      </c>
      <c r="D68" s="276">
        <f>Résultats!E69</f>
        <v>0</v>
      </c>
      <c r="E68" s="287" t="str">
        <f>Résultats!F69</f>
        <v>Dans le site web, des feuilles de styles sont-elles utilisées pour contrôler la présentation de l’information ?</v>
      </c>
      <c r="F68" s="276" t="s">
        <v>106</v>
      </c>
      <c r="G68" s="276"/>
      <c r="H68" s="22"/>
      <c r="I68" s="22"/>
      <c r="J68" s="22"/>
      <c r="K68" s="22"/>
      <c r="L68" s="22"/>
      <c r="M68" s="5"/>
      <c r="N68" s="5"/>
      <c r="O68" s="5"/>
      <c r="P68" s="5"/>
      <c r="Q68" s="5"/>
      <c r="R68" s="5"/>
      <c r="S68" s="5"/>
      <c r="T68" s="5"/>
      <c r="U68" s="5"/>
    </row>
    <row r="69" spans="1:21" ht="62.25" hidden="1" customHeight="1" x14ac:dyDescent="0.3">
      <c r="A69" s="351"/>
      <c r="B69" s="286" t="str">
        <f>Résultats!B70</f>
        <v>10.2</v>
      </c>
      <c r="C69" s="276" t="str">
        <f>Résultats!C70</f>
        <v>A</v>
      </c>
      <c r="D69" s="276">
        <f>Résultats!E70</f>
        <v>0</v>
      </c>
      <c r="E69" s="287" t="str">
        <f>Résultats!F70</f>
        <v>Dans chaque page web, le contenu visible porteur d’information reste-t-il présent lorsque les feuilles de styles sont désactivées ?</v>
      </c>
      <c r="F69" s="276" t="s">
        <v>106</v>
      </c>
      <c r="G69" s="276"/>
      <c r="H69" s="22"/>
      <c r="I69" s="22"/>
      <c r="J69" s="22"/>
      <c r="K69" s="22"/>
      <c r="L69" s="22"/>
      <c r="M69" s="5"/>
      <c r="N69" s="5"/>
      <c r="O69" s="5"/>
      <c r="P69" s="5"/>
      <c r="Q69" s="5"/>
      <c r="R69" s="5"/>
      <c r="S69" s="5"/>
      <c r="T69" s="5"/>
      <c r="U69" s="5"/>
    </row>
    <row r="70" spans="1:21" ht="62.25" hidden="1" customHeight="1" x14ac:dyDescent="0.3">
      <c r="A70" s="351"/>
      <c r="B70" s="286" t="str">
        <f>Résultats!B71</f>
        <v>10.3</v>
      </c>
      <c r="C70" s="276" t="str">
        <f>Résultats!C71</f>
        <v>A</v>
      </c>
      <c r="D70" s="276" t="str">
        <f>Résultats!E71</f>
        <v>x</v>
      </c>
      <c r="E70" s="287" t="str">
        <f>Résultats!F71</f>
        <v>Dans chaque page web, l’information reste-t-elle compréhensible lorsque les feuilles de styles sont désactivées ?</v>
      </c>
      <c r="F70" s="276" t="s">
        <v>106</v>
      </c>
      <c r="G70" s="276"/>
      <c r="H70" s="22"/>
      <c r="I70" s="22"/>
      <c r="J70" s="22"/>
      <c r="K70" s="22"/>
      <c r="L70" s="22"/>
      <c r="M70" s="5"/>
      <c r="N70" s="5"/>
      <c r="O70" s="5"/>
      <c r="P70" s="5"/>
      <c r="Q70" s="5"/>
      <c r="R70" s="5"/>
      <c r="S70" s="5"/>
      <c r="T70" s="5"/>
      <c r="U70" s="5"/>
    </row>
    <row r="71" spans="1:21" ht="62.25" hidden="1" customHeight="1" x14ac:dyDescent="0.3">
      <c r="A71" s="351"/>
      <c r="B71" s="286" t="str">
        <f>Résultats!B72</f>
        <v>10.4</v>
      </c>
      <c r="C71" s="276" t="str">
        <f>Résultats!C72</f>
        <v>AA</v>
      </c>
      <c r="D71" s="276">
        <f>Résultats!E72</f>
        <v>0</v>
      </c>
      <c r="E71" s="287" t="str">
        <f>Résultats!F72</f>
        <v>Dans chaque page web, le texte reste-t-il lisible lorsque la taille des caractères est augmentée jusqu’à 200%, au moins (hors cas particuliers) ?</v>
      </c>
      <c r="F71" s="276" t="s">
        <v>106</v>
      </c>
      <c r="G71" s="276"/>
      <c r="H71" s="22"/>
      <c r="I71" s="22"/>
      <c r="J71" s="22"/>
      <c r="K71" s="22"/>
      <c r="L71" s="22"/>
      <c r="M71" s="5"/>
      <c r="N71" s="5"/>
      <c r="O71" s="5"/>
      <c r="P71" s="5"/>
      <c r="Q71" s="5"/>
      <c r="R71" s="5"/>
      <c r="S71" s="5"/>
      <c r="T71" s="5"/>
      <c r="U71" s="5"/>
    </row>
    <row r="72" spans="1:21" ht="62.25" hidden="1" customHeight="1" x14ac:dyDescent="0.3">
      <c r="A72" s="351"/>
      <c r="B72" s="286" t="str">
        <f>Résultats!B73</f>
        <v>10.5</v>
      </c>
      <c r="C72" s="276" t="str">
        <f>Résultats!C73</f>
        <v>AA</v>
      </c>
      <c r="D72" s="276">
        <f>Résultats!E73</f>
        <v>0</v>
      </c>
      <c r="E72" s="287" t="str">
        <f>Résultats!F73</f>
        <v>Dans chaque page web, les déclarations CSS de couleurs de fond d’élément et de police sont-elles correctement utilisées ?</v>
      </c>
      <c r="F72" s="276" t="s">
        <v>106</v>
      </c>
      <c r="G72" s="276"/>
      <c r="H72" s="22"/>
      <c r="I72" s="22"/>
      <c r="J72" s="22"/>
      <c r="K72" s="22"/>
      <c r="L72" s="22"/>
      <c r="M72" s="5"/>
      <c r="N72" s="5"/>
      <c r="O72" s="5"/>
      <c r="P72" s="5"/>
      <c r="Q72" s="5"/>
      <c r="R72" s="5"/>
      <c r="S72" s="5"/>
      <c r="T72" s="5"/>
      <c r="U72" s="5"/>
    </row>
    <row r="73" spans="1:21" ht="62.25" hidden="1" customHeight="1" x14ac:dyDescent="0.3">
      <c r="A73" s="351"/>
      <c r="B73" s="286" t="str">
        <f>Résultats!B74</f>
        <v>10.6</v>
      </c>
      <c r="C73" s="276" t="str">
        <f>Résultats!C74</f>
        <v>A</v>
      </c>
      <c r="D73" s="276" t="str">
        <f>Résultats!E74</f>
        <v>x</v>
      </c>
      <c r="E73" s="287" t="str">
        <f>Résultats!F74</f>
        <v>Dans chaque page web, chaque lien dont la nature n’est pas évidente est-il visible par rapport au texte environnant ?</v>
      </c>
      <c r="F73" s="276" t="s">
        <v>106</v>
      </c>
      <c r="G73" s="276"/>
      <c r="H73" s="22"/>
      <c r="I73" s="22"/>
      <c r="J73" s="22"/>
      <c r="K73" s="22"/>
      <c r="L73" s="22"/>
      <c r="M73" s="5"/>
      <c r="N73" s="5"/>
      <c r="O73" s="5"/>
      <c r="P73" s="5"/>
      <c r="Q73" s="5"/>
      <c r="R73" s="5"/>
      <c r="S73" s="5"/>
      <c r="T73" s="5"/>
      <c r="U73" s="5"/>
    </row>
    <row r="74" spans="1:21" ht="62.25" hidden="1" customHeight="1" x14ac:dyDescent="0.3">
      <c r="A74" s="351"/>
      <c r="B74" s="286" t="str">
        <f>Résultats!B75</f>
        <v>10.7</v>
      </c>
      <c r="C74" s="276" t="str">
        <f>Résultats!C75</f>
        <v>A</v>
      </c>
      <c r="D74" s="276" t="str">
        <f>Résultats!E75</f>
        <v>x</v>
      </c>
      <c r="E74" s="287" t="str">
        <f>Résultats!F75</f>
        <v>Dans chaque page web, pour chaque élément recevant le focus, la prise de focus est-elle visible ?</v>
      </c>
      <c r="F74" s="276" t="s">
        <v>106</v>
      </c>
      <c r="G74" s="276"/>
      <c r="H74" s="22"/>
      <c r="I74" s="22"/>
      <c r="J74" s="22"/>
      <c r="K74" s="22"/>
      <c r="L74" s="22"/>
      <c r="M74" s="5"/>
      <c r="N74" s="5"/>
      <c r="O74" s="5"/>
      <c r="P74" s="5"/>
      <c r="Q74" s="5"/>
      <c r="R74" s="5"/>
      <c r="S74" s="5"/>
      <c r="T74" s="5"/>
      <c r="U74" s="5"/>
    </row>
    <row r="75" spans="1:21" ht="62.25" hidden="1" customHeight="1" x14ac:dyDescent="0.3">
      <c r="A75" s="351"/>
      <c r="B75" s="286" t="str">
        <f>Résultats!B76</f>
        <v>10.8</v>
      </c>
      <c r="C75" s="276" t="str">
        <f>Résultats!C76</f>
        <v>A</v>
      </c>
      <c r="D75" s="276">
        <f>Résultats!E76</f>
        <v>0</v>
      </c>
      <c r="E75" s="287" t="str">
        <f>Résultats!F76</f>
        <v>Pour chaque page web, les contenus cachés ont-ils vocation à être ignorés par les technologies d’assistance ?</v>
      </c>
      <c r="F75" s="276" t="s">
        <v>106</v>
      </c>
      <c r="G75" s="276"/>
      <c r="H75" s="22"/>
      <c r="I75" s="22"/>
      <c r="J75" s="22"/>
      <c r="K75" s="22"/>
      <c r="L75" s="22"/>
      <c r="M75" s="5"/>
      <c r="N75" s="5"/>
      <c r="O75" s="5"/>
      <c r="P75" s="5"/>
      <c r="Q75" s="5"/>
      <c r="R75" s="5"/>
      <c r="S75" s="5"/>
      <c r="T75" s="5"/>
      <c r="U75" s="5"/>
    </row>
    <row r="76" spans="1:21" ht="62.25" hidden="1" customHeight="1" x14ac:dyDescent="0.3">
      <c r="A76" s="351"/>
      <c r="B76" s="286" t="str">
        <f>Résultats!B77</f>
        <v>10.9</v>
      </c>
      <c r="C76" s="276" t="str">
        <f>Résultats!C77</f>
        <v>A</v>
      </c>
      <c r="D76" s="276">
        <f>Résultats!E77</f>
        <v>0</v>
      </c>
      <c r="E76" s="287" t="str">
        <f>Résultats!F77</f>
        <v>Dans chaque page web, l’information ne doit pas être donnée uniquement par la forme, taille ou position. Cette règle est-elle respectée ?</v>
      </c>
      <c r="F76" s="276" t="s">
        <v>109</v>
      </c>
      <c r="G76" s="276"/>
      <c r="H76" s="22"/>
      <c r="I76" s="22"/>
      <c r="J76" s="22"/>
      <c r="K76" s="22"/>
      <c r="L76" s="22"/>
      <c r="M76" s="5"/>
      <c r="N76" s="5"/>
      <c r="O76" s="5"/>
      <c r="P76" s="5"/>
      <c r="Q76" s="5"/>
      <c r="R76" s="5"/>
      <c r="S76" s="5"/>
      <c r="T76" s="5"/>
      <c r="U76" s="5"/>
    </row>
    <row r="77" spans="1:21" ht="62.25" hidden="1" customHeight="1" x14ac:dyDescent="0.3">
      <c r="A77" s="351"/>
      <c r="B77" s="286" t="str">
        <f>Résultats!B78</f>
        <v>10.10</v>
      </c>
      <c r="C77" s="276" t="str">
        <f>Résultats!C78</f>
        <v>A</v>
      </c>
      <c r="D77" s="276">
        <f>Résultats!E78</f>
        <v>0</v>
      </c>
      <c r="E77" s="287" t="str">
        <f>Résultats!F78</f>
        <v>Dans chaque page web, l’information ne doit pas être donnée par la forme, taille ou position uniquement. Cette règle est-elle implémentée de façon pertinente ?</v>
      </c>
      <c r="F77" s="276" t="s">
        <v>109</v>
      </c>
      <c r="G77" s="276"/>
      <c r="H77" s="22"/>
      <c r="I77" s="22"/>
      <c r="J77" s="22"/>
      <c r="K77" s="22"/>
      <c r="L77" s="22"/>
      <c r="M77" s="5"/>
      <c r="N77" s="5"/>
      <c r="O77" s="5"/>
      <c r="P77" s="5"/>
      <c r="Q77" s="5"/>
      <c r="R77" s="5"/>
      <c r="S77" s="5"/>
      <c r="T77" s="5"/>
      <c r="U77" s="5"/>
    </row>
    <row r="78" spans="1:21" ht="84.6" hidden="1" customHeight="1" x14ac:dyDescent="0.3">
      <c r="A78" s="351"/>
      <c r="B78" s="286" t="str">
        <f>Résultats!B79</f>
        <v>10.11</v>
      </c>
      <c r="C78" s="276" t="str">
        <f>Résultats!C79</f>
        <v>AA</v>
      </c>
      <c r="D78" s="276">
        <f>Résultats!E79</f>
        <v>0</v>
      </c>
      <c r="E78" s="287" t="str">
        <f>Résultats!F79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F78" s="276" t="s">
        <v>106</v>
      </c>
      <c r="G78" s="276"/>
      <c r="H78" s="22"/>
      <c r="I78" s="22"/>
      <c r="J78" s="22"/>
      <c r="K78" s="22"/>
      <c r="L78" s="22"/>
      <c r="M78" s="5"/>
      <c r="N78" s="5"/>
      <c r="O78" s="5"/>
      <c r="P78" s="5"/>
      <c r="Q78" s="5"/>
      <c r="R78" s="5"/>
      <c r="S78" s="5"/>
      <c r="T78" s="5"/>
      <c r="U78" s="5"/>
    </row>
    <row r="79" spans="1:21" ht="62.25" hidden="1" customHeight="1" x14ac:dyDescent="0.3">
      <c r="A79" s="351"/>
      <c r="B79" s="286" t="str">
        <f>Résultats!B80</f>
        <v>10.12</v>
      </c>
      <c r="C79" s="276" t="str">
        <f>Résultats!C80</f>
        <v>AA</v>
      </c>
      <c r="D79" s="276">
        <f>Résultats!E80</f>
        <v>0</v>
      </c>
      <c r="E79" s="287" t="str">
        <f>Résultats!F80</f>
        <v>Dans chaque page web, les propriétés d’espacement du texte peuvent-elles être redéfinies par l’utilisateur sans perte de contenu ou de fonctionnalité (hors cas particuliers) ?</v>
      </c>
      <c r="F79" s="276" t="s">
        <v>106</v>
      </c>
      <c r="G79" s="276"/>
      <c r="H79" s="22"/>
      <c r="I79" s="22"/>
      <c r="J79" s="22"/>
      <c r="K79" s="22"/>
      <c r="L79" s="22"/>
      <c r="M79" s="5"/>
      <c r="N79" s="5"/>
      <c r="O79" s="5"/>
      <c r="P79" s="5"/>
      <c r="Q79" s="5"/>
      <c r="R79" s="5"/>
      <c r="S79" s="5"/>
      <c r="T79" s="5"/>
      <c r="U79" s="5"/>
    </row>
    <row r="80" spans="1:21" ht="62.25" hidden="1" customHeight="1" x14ac:dyDescent="0.3">
      <c r="A80" s="351"/>
      <c r="B80" s="286" t="str">
        <f>Résultats!B81</f>
        <v>10.13</v>
      </c>
      <c r="C80" s="276" t="str">
        <f>Résultats!C81</f>
        <v>AA</v>
      </c>
      <c r="D80" s="276">
        <f>Résultats!E81</f>
        <v>0</v>
      </c>
      <c r="E80" s="287" t="str">
        <f>Résultats!F81</f>
        <v>Dans chaque page web, les contenus additionnels apparaissant à la prise de focus ou au survol d’un composant d’interface sont-ils contrôlables par l’utilisateur (hors cas particuliers) ?</v>
      </c>
      <c r="F80" s="276" t="s">
        <v>109</v>
      </c>
      <c r="G80" s="276"/>
      <c r="H80" s="22"/>
      <c r="I80" s="22"/>
      <c r="J80" s="22"/>
      <c r="K80" s="22"/>
      <c r="L80" s="22"/>
      <c r="M80" s="5"/>
      <c r="N80" s="5"/>
      <c r="O80" s="5"/>
      <c r="P80" s="5"/>
      <c r="Q80" s="5"/>
      <c r="R80" s="5"/>
      <c r="S80" s="5"/>
      <c r="T80" s="5"/>
      <c r="U80" s="5"/>
    </row>
    <row r="81" spans="1:21" ht="62.25" hidden="1" customHeight="1" x14ac:dyDescent="0.3">
      <c r="A81" s="352"/>
      <c r="B81" s="286" t="str">
        <f>Résultats!B82</f>
        <v>10.14</v>
      </c>
      <c r="C81" s="276" t="str">
        <f>Résultats!C82</f>
        <v>A</v>
      </c>
      <c r="D81" s="276">
        <f>Résultats!E82</f>
        <v>0</v>
      </c>
      <c r="E81" s="287" t="str">
        <f>Résultats!F82</f>
        <v>Dans chaque page web, les contenus additionnels apparaissant via les styles CSS uniquement peuvent-ils être rendus visibles au clavier et par tout dispositif de pointage ?</v>
      </c>
      <c r="F81" s="276" t="s">
        <v>109</v>
      </c>
      <c r="G81" s="276"/>
      <c r="H81" s="22"/>
      <c r="I81" s="22"/>
      <c r="J81" s="22"/>
      <c r="K81" s="22"/>
      <c r="L81" s="22"/>
      <c r="M81" s="5"/>
      <c r="N81" s="5"/>
      <c r="O81" s="5"/>
      <c r="P81" s="5"/>
      <c r="Q81" s="5"/>
      <c r="R81" s="5"/>
      <c r="S81" s="5"/>
      <c r="T81" s="5"/>
      <c r="U81" s="5"/>
    </row>
    <row r="82" spans="1:21" ht="62.25" hidden="1" customHeight="1" x14ac:dyDescent="0.3">
      <c r="A82" s="390" t="s">
        <v>95</v>
      </c>
      <c r="B82" s="286" t="str">
        <f>Résultats!B83</f>
        <v>11.1</v>
      </c>
      <c r="C82" s="276" t="str">
        <f>Résultats!C83</f>
        <v>A</v>
      </c>
      <c r="D82" s="276" t="str">
        <f>Résultats!E83</f>
        <v>x</v>
      </c>
      <c r="E82" s="287" t="str">
        <f>Résultats!F83</f>
        <v>Chaque champ de formulaire a-t-il une étiquette ?</v>
      </c>
      <c r="F82" s="276" t="s">
        <v>106</v>
      </c>
      <c r="G82" s="276"/>
      <c r="H82" s="22"/>
      <c r="I82" s="22"/>
      <c r="J82" s="22"/>
      <c r="K82" s="22"/>
      <c r="L82" s="22"/>
      <c r="M82" s="5"/>
      <c r="N82" s="5"/>
      <c r="O82" s="5"/>
      <c r="P82" s="5"/>
      <c r="Q82" s="5"/>
      <c r="R82" s="5"/>
      <c r="S82" s="5"/>
      <c r="T82" s="5"/>
      <c r="U82" s="5"/>
    </row>
    <row r="83" spans="1:21" ht="62.25" hidden="1" customHeight="1" x14ac:dyDescent="0.3">
      <c r="A83" s="351"/>
      <c r="B83" s="286" t="str">
        <f>Résultats!B84</f>
        <v>11.2</v>
      </c>
      <c r="C83" s="276" t="str">
        <f>Résultats!C84</f>
        <v>A</v>
      </c>
      <c r="D83" s="276" t="str">
        <f>Résultats!E84</f>
        <v>x</v>
      </c>
      <c r="E83" s="287" t="str">
        <f>Résultats!F84</f>
        <v>Chaque étiquette associée à un champ de formulaire est-elle pertinente (hors cas particuliers) ?</v>
      </c>
      <c r="F83" s="276" t="s">
        <v>106</v>
      </c>
      <c r="G83" s="276"/>
      <c r="H83" s="22"/>
      <c r="I83" s="22"/>
      <c r="J83" s="22"/>
      <c r="K83" s="22"/>
      <c r="L83" s="22"/>
      <c r="M83" s="5"/>
      <c r="N83" s="5"/>
      <c r="O83" s="5"/>
      <c r="P83" s="5"/>
      <c r="Q83" s="5"/>
      <c r="R83" s="5"/>
      <c r="S83" s="5"/>
      <c r="T83" s="5"/>
      <c r="U83" s="5"/>
    </row>
    <row r="84" spans="1:21" ht="62.25" hidden="1" customHeight="1" x14ac:dyDescent="0.3">
      <c r="A84" s="351"/>
      <c r="B84" s="292" t="str">
        <f>Résultats!B85</f>
        <v>11.3</v>
      </c>
      <c r="C84" s="276" t="str">
        <f>Résultats!C85</f>
        <v>AA</v>
      </c>
      <c r="D84" s="276">
        <f>Résultats!E85</f>
        <v>0</v>
      </c>
      <c r="E84" s="287" t="str">
        <f>Résultats!F85</f>
        <v>Dans chaque formulaire, chaque étiquette associée à un champ de formulaire ayant la même fonction et répétée plusieurs fois dans une même page ou dans un ensemble de pages est-elle cohérente ?</v>
      </c>
      <c r="F84" s="276" t="s">
        <v>109</v>
      </c>
      <c r="G84" s="276"/>
      <c r="H84" s="22"/>
      <c r="I84" s="22"/>
      <c r="J84" s="22"/>
      <c r="K84" s="22"/>
      <c r="L84" s="22"/>
      <c r="M84" s="5"/>
      <c r="N84" s="5"/>
      <c r="O84" s="5"/>
      <c r="P84" s="5"/>
      <c r="Q84" s="5"/>
      <c r="R84" s="5"/>
      <c r="S84" s="5"/>
      <c r="T84" s="5"/>
      <c r="U84" s="5"/>
    </row>
    <row r="85" spans="1:21" ht="62.25" hidden="1" customHeight="1" x14ac:dyDescent="0.3">
      <c r="A85" s="351"/>
      <c r="B85" s="292" t="str">
        <f>Résultats!B86</f>
        <v>11.4</v>
      </c>
      <c r="C85" s="276" t="str">
        <f>Résultats!C86</f>
        <v>A</v>
      </c>
      <c r="D85" s="276">
        <f>Résultats!E86</f>
        <v>0</v>
      </c>
      <c r="E85" s="287" t="str">
        <f>Résultats!F86</f>
        <v>Dans chaque formulaire, chaque étiquette de champ et son champ associé sont-ils accolés (hors cas particuliers) ?</v>
      </c>
      <c r="F85" s="276" t="s">
        <v>106</v>
      </c>
      <c r="G85" s="276"/>
      <c r="H85" s="22"/>
      <c r="I85" s="22"/>
      <c r="J85" s="22"/>
      <c r="K85" s="22"/>
      <c r="L85" s="22"/>
      <c r="M85" s="5"/>
      <c r="N85" s="5"/>
      <c r="O85" s="5"/>
      <c r="P85" s="5"/>
      <c r="Q85" s="5"/>
      <c r="R85" s="5"/>
      <c r="S85" s="5"/>
      <c r="T85" s="5"/>
      <c r="U85" s="5"/>
    </row>
    <row r="86" spans="1:21" ht="62.25" hidden="1" customHeight="1" x14ac:dyDescent="0.3">
      <c r="A86" s="351"/>
      <c r="B86" s="292" t="str">
        <f>Résultats!B87</f>
        <v>11.5</v>
      </c>
      <c r="C86" s="276" t="str">
        <f>Résultats!C87</f>
        <v>A</v>
      </c>
      <c r="D86" s="276" t="str">
        <f>Résultats!E87</f>
        <v>x</v>
      </c>
      <c r="E86" s="287" t="str">
        <f>Résultats!F87</f>
        <v>Dans chaque formulaire, les champs de même nature sont-ils regroupés, si nécessaire ?</v>
      </c>
      <c r="F86" s="276" t="s">
        <v>109</v>
      </c>
      <c r="G86" s="276"/>
      <c r="H86" s="22"/>
      <c r="I86" s="22"/>
      <c r="J86" s="22"/>
      <c r="K86" s="22"/>
      <c r="L86" s="22"/>
      <c r="M86" s="5"/>
      <c r="N86" s="5"/>
      <c r="O86" s="5"/>
      <c r="P86" s="5"/>
      <c r="Q86" s="5"/>
      <c r="R86" s="5"/>
      <c r="S86" s="5"/>
      <c r="T86" s="5"/>
      <c r="U86" s="5"/>
    </row>
    <row r="87" spans="1:21" ht="62.25" hidden="1" customHeight="1" x14ac:dyDescent="0.3">
      <c r="A87" s="351"/>
      <c r="B87" s="292" t="str">
        <f>Résultats!B88</f>
        <v>11.6</v>
      </c>
      <c r="C87" s="276" t="str">
        <f>Résultats!C88</f>
        <v>A</v>
      </c>
      <c r="D87" s="276" t="str">
        <f>Résultats!E88</f>
        <v>x</v>
      </c>
      <c r="E87" s="287" t="str">
        <f>Résultats!F88</f>
        <v>Dans chaque formulaire, chaque regroupement de champs de même nature a-t-il une légende ?</v>
      </c>
      <c r="F87" s="276" t="s">
        <v>109</v>
      </c>
      <c r="G87" s="276"/>
      <c r="H87" s="22"/>
      <c r="I87" s="22"/>
      <c r="J87" s="22"/>
      <c r="K87" s="22"/>
      <c r="L87" s="22"/>
      <c r="M87" s="5"/>
      <c r="N87" s="5"/>
      <c r="O87" s="5"/>
      <c r="P87" s="5"/>
      <c r="Q87" s="5"/>
      <c r="R87" s="5"/>
      <c r="S87" s="5"/>
      <c r="T87" s="5"/>
      <c r="U87" s="5"/>
    </row>
    <row r="88" spans="1:21" ht="62.25" hidden="1" customHeight="1" x14ac:dyDescent="0.3">
      <c r="A88" s="351"/>
      <c r="B88" s="292" t="str">
        <f>Résultats!B89</f>
        <v>11.7</v>
      </c>
      <c r="C88" s="276" t="str">
        <f>Résultats!C89</f>
        <v>A</v>
      </c>
      <c r="D88" s="276">
        <f>Résultats!E89</f>
        <v>0</v>
      </c>
      <c r="E88" s="287" t="str">
        <f>Résultats!F89</f>
        <v>Dans chaque formulaire, chaque légende associée à un regroupement de champs de même nature est-elle pertinente ?</v>
      </c>
      <c r="F88" s="276" t="s">
        <v>109</v>
      </c>
      <c r="G88" s="276"/>
      <c r="H88" s="22"/>
      <c r="I88" s="22"/>
      <c r="J88" s="22"/>
      <c r="K88" s="22"/>
      <c r="L88" s="22"/>
      <c r="M88" s="5"/>
      <c r="N88" s="5"/>
      <c r="O88" s="5"/>
      <c r="P88" s="5"/>
      <c r="Q88" s="5"/>
      <c r="R88" s="5"/>
      <c r="S88" s="5"/>
      <c r="T88" s="5"/>
      <c r="U88" s="5"/>
    </row>
    <row r="89" spans="1:21" ht="62.25" hidden="1" customHeight="1" x14ac:dyDescent="0.3">
      <c r="A89" s="351"/>
      <c r="B89" s="292" t="str">
        <f>Résultats!B90</f>
        <v>11.8</v>
      </c>
      <c r="C89" s="276" t="str">
        <f>Résultats!C90</f>
        <v>A</v>
      </c>
      <c r="D89" s="276">
        <f>Résultats!E90</f>
        <v>0</v>
      </c>
      <c r="E89" s="287" t="str">
        <f>Résultats!F90</f>
        <v>Dans chaque formulaire, les items de même nature d’une liste de choix sont-ils regroupés de manière pertinente ?</v>
      </c>
      <c r="F89" s="276" t="s">
        <v>109</v>
      </c>
      <c r="G89" s="276"/>
      <c r="H89" s="22"/>
      <c r="I89" s="22"/>
      <c r="J89" s="22"/>
      <c r="K89" s="22"/>
      <c r="L89" s="22"/>
      <c r="M89" s="5"/>
      <c r="N89" s="5"/>
      <c r="O89" s="5"/>
      <c r="P89" s="5"/>
      <c r="Q89" s="5"/>
      <c r="R89" s="5"/>
      <c r="S89" s="5"/>
      <c r="T89" s="5"/>
      <c r="U89" s="5"/>
    </row>
    <row r="90" spans="1:21" ht="62.25" hidden="1" customHeight="1" x14ac:dyDescent="0.3">
      <c r="A90" s="351"/>
      <c r="B90" s="292" t="str">
        <f>Résultats!B91</f>
        <v>11.9</v>
      </c>
      <c r="C90" s="276" t="str">
        <f>Résultats!C91</f>
        <v>A</v>
      </c>
      <c r="D90" s="276" t="str">
        <f>Résultats!E91</f>
        <v>x</v>
      </c>
      <c r="E90" s="287" t="str">
        <f>Résultats!F91</f>
        <v>Dans chaque formulaire, l’intitulé de chaque bouton est-il pertinent (hors cas particuliers) ?</v>
      </c>
      <c r="F90" s="276" t="s">
        <v>109</v>
      </c>
      <c r="G90" s="276"/>
      <c r="H90" s="22"/>
      <c r="I90" s="22"/>
      <c r="J90" s="22"/>
      <c r="K90" s="22"/>
      <c r="L90" s="22"/>
      <c r="M90" s="5"/>
      <c r="N90" s="5"/>
      <c r="O90" s="5"/>
      <c r="P90" s="5"/>
      <c r="Q90" s="5"/>
      <c r="R90" s="5"/>
      <c r="S90" s="5"/>
      <c r="T90" s="5"/>
      <c r="U90" s="5"/>
    </row>
    <row r="91" spans="1:21" ht="62.25" hidden="1" customHeight="1" x14ac:dyDescent="0.3">
      <c r="A91" s="351"/>
      <c r="B91" s="292" t="str">
        <f>Résultats!B92</f>
        <v>11.10</v>
      </c>
      <c r="C91" s="276" t="str">
        <f>Résultats!C92</f>
        <v>A</v>
      </c>
      <c r="D91" s="276" t="str">
        <f>Résultats!E92</f>
        <v>x</v>
      </c>
      <c r="E91" s="287" t="str">
        <f>Résultats!F92</f>
        <v>Dans chaque formulaire, le contrôle de saisie est-il utilisé de manière pertinente (hors cas particuliers) ?</v>
      </c>
      <c r="F91" s="276" t="s">
        <v>109</v>
      </c>
      <c r="G91" s="276"/>
      <c r="H91" s="22"/>
      <c r="I91" s="22"/>
      <c r="J91" s="22"/>
      <c r="K91" s="22"/>
      <c r="L91" s="22"/>
      <c r="M91" s="5"/>
      <c r="N91" s="5"/>
      <c r="O91" s="5"/>
      <c r="P91" s="5"/>
      <c r="Q91" s="5"/>
      <c r="R91" s="5"/>
      <c r="S91" s="5"/>
      <c r="T91" s="5"/>
      <c r="U91" s="5"/>
    </row>
    <row r="92" spans="1:21" ht="62.25" hidden="1" customHeight="1" x14ac:dyDescent="0.3">
      <c r="A92" s="351"/>
      <c r="B92" s="292" t="str">
        <f>Résultats!B93</f>
        <v>11.11</v>
      </c>
      <c r="C92" s="276" t="str">
        <f>Résultats!C93</f>
        <v>AA</v>
      </c>
      <c r="D92" s="276">
        <f>Résultats!E93</f>
        <v>0</v>
      </c>
      <c r="E92" s="287" t="str">
        <f>Résultats!F93</f>
        <v>Dans chaque formulaire, le contrôle de saisie est-il accompagné, si nécessaire, de suggestions facilitant la correction des erreurs de saisie ?</v>
      </c>
      <c r="F92" s="276" t="s">
        <v>109</v>
      </c>
      <c r="G92" s="276"/>
      <c r="H92" s="22"/>
      <c r="I92" s="22"/>
      <c r="J92" s="22"/>
      <c r="K92" s="22"/>
      <c r="L92" s="22"/>
      <c r="M92" s="5"/>
      <c r="N92" s="5"/>
      <c r="O92" s="5"/>
      <c r="P92" s="5"/>
      <c r="Q92" s="5"/>
      <c r="R92" s="5"/>
      <c r="S92" s="5"/>
      <c r="T92" s="5"/>
      <c r="U92" s="5"/>
    </row>
    <row r="93" spans="1:21" ht="62.25" hidden="1" customHeight="1" x14ac:dyDescent="0.3">
      <c r="A93" s="351"/>
      <c r="B93" s="292" t="str">
        <f>Résultats!B94</f>
        <v>11.12</v>
      </c>
      <c r="C93" s="276" t="str">
        <f>Résultats!C94</f>
        <v>AA</v>
      </c>
      <c r="D93" s="276">
        <f>Résultats!E94</f>
        <v>0</v>
      </c>
      <c r="E93" s="287" t="str">
        <f>Résultats!F94</f>
        <v>Pour chaque formulaire qui modifie ou supprime des données, ou qui transmet des réponses à un test ou à un examen, ou dont la validation a des conséquences financières ou juridiques, les données saisies peuvent-elles être modifiées, mises à jour ou récupérées par l’utilisateur ?</v>
      </c>
      <c r="F93" s="276" t="s">
        <v>109</v>
      </c>
      <c r="G93" s="276"/>
      <c r="H93" s="22"/>
      <c r="I93" s="22"/>
      <c r="J93" s="22"/>
      <c r="K93" s="22"/>
      <c r="L93" s="22"/>
      <c r="M93" s="5"/>
      <c r="N93" s="5"/>
      <c r="O93" s="5"/>
      <c r="P93" s="5"/>
      <c r="Q93" s="5"/>
      <c r="R93" s="5"/>
      <c r="S93" s="5"/>
      <c r="T93" s="5"/>
      <c r="U93" s="5"/>
    </row>
    <row r="94" spans="1:21" ht="62.25" hidden="1" customHeight="1" x14ac:dyDescent="0.3">
      <c r="A94" s="352"/>
      <c r="B94" s="292" t="str">
        <f>Résultats!B95</f>
        <v>11.13</v>
      </c>
      <c r="C94" s="276" t="str">
        <f>Résultats!C95</f>
        <v>AA</v>
      </c>
      <c r="D94" s="276">
        <f>Résultats!E95</f>
        <v>0</v>
      </c>
      <c r="E94" s="287" t="str">
        <f>Résultats!F95</f>
        <v>La finalité d’un champ de saisie peut-elle être déduite pour faciliter le remplissage automatique des champs avec les données de l’utilisateur ?</v>
      </c>
      <c r="F94" s="276" t="s">
        <v>109</v>
      </c>
      <c r="G94" s="276"/>
      <c r="H94" s="22"/>
      <c r="I94" s="22"/>
      <c r="J94" s="22"/>
      <c r="K94" s="22"/>
      <c r="L94" s="22"/>
      <c r="M94" s="5"/>
      <c r="N94" s="5"/>
      <c r="O94" s="5"/>
      <c r="P94" s="5"/>
      <c r="Q94" s="5"/>
      <c r="R94" s="5"/>
      <c r="S94" s="5"/>
      <c r="T94" s="5"/>
      <c r="U94" s="5"/>
    </row>
    <row r="95" spans="1:21" ht="62.25" hidden="1" customHeight="1" x14ac:dyDescent="0.3">
      <c r="A95" s="390" t="s">
        <v>96</v>
      </c>
      <c r="B95" s="292" t="str">
        <f>Résultats!B96</f>
        <v>12.1</v>
      </c>
      <c r="C95" s="276" t="str">
        <f>Résultats!C96</f>
        <v>AA</v>
      </c>
      <c r="D95" s="276">
        <f>Résultats!E96</f>
        <v>0</v>
      </c>
      <c r="E95" s="287" t="str">
        <f>Résultats!F96</f>
        <v>Chaque ensemble de pages dispose-t-il de deux systèmes de navigation différents, au moins (hors cas particuliers) ?</v>
      </c>
      <c r="F95" s="276" t="s">
        <v>106</v>
      </c>
      <c r="G95" s="276"/>
      <c r="H95" s="22"/>
      <c r="I95" s="22"/>
      <c r="J95" s="22"/>
      <c r="K95" s="22"/>
      <c r="L95" s="22"/>
      <c r="M95" s="5"/>
      <c r="N95" s="5"/>
      <c r="O95" s="5"/>
      <c r="P95" s="5"/>
      <c r="Q95" s="5"/>
      <c r="R95" s="5"/>
      <c r="S95" s="5"/>
      <c r="T95" s="5"/>
      <c r="U95" s="5"/>
    </row>
    <row r="96" spans="1:21" ht="62.25" hidden="1" customHeight="1" x14ac:dyDescent="0.3">
      <c r="A96" s="351"/>
      <c r="B96" s="292" t="str">
        <f>Résultats!B97</f>
        <v>12.2</v>
      </c>
      <c r="C96" s="276" t="str">
        <f>Résultats!C97</f>
        <v>AA</v>
      </c>
      <c r="D96" s="276">
        <f>Résultats!E97</f>
        <v>0</v>
      </c>
      <c r="E96" s="287" t="str">
        <f>Résultats!F97</f>
        <v>Dans chaque ensemble de pages, le menu et les barres de navigation sont-ils toujours à la même place (hors cas particuliers) ?</v>
      </c>
      <c r="F96" s="276" t="s">
        <v>106</v>
      </c>
      <c r="G96" s="276"/>
      <c r="H96" s="22"/>
      <c r="I96" s="22"/>
      <c r="J96" s="22"/>
      <c r="K96" s="22"/>
      <c r="L96" s="22"/>
      <c r="M96" s="5"/>
      <c r="N96" s="5"/>
      <c r="O96" s="5"/>
      <c r="P96" s="5"/>
      <c r="Q96" s="5"/>
      <c r="R96" s="5"/>
      <c r="S96" s="5"/>
      <c r="T96" s="5"/>
      <c r="U96" s="5"/>
    </row>
    <row r="97" spans="1:21" ht="62.25" hidden="1" customHeight="1" x14ac:dyDescent="0.3">
      <c r="A97" s="351"/>
      <c r="B97" s="292" t="str">
        <f>Résultats!B98</f>
        <v>12.3</v>
      </c>
      <c r="C97" s="276" t="str">
        <f>Résultats!C98</f>
        <v>AA</v>
      </c>
      <c r="D97" s="276">
        <f>Résultats!E98</f>
        <v>0</v>
      </c>
      <c r="E97" s="287" t="str">
        <f>Résultats!F98</f>
        <v>La page « plan du site » est-elle pertinente ?</v>
      </c>
      <c r="F97" s="276" t="s">
        <v>106</v>
      </c>
      <c r="G97" s="276"/>
      <c r="H97" s="22"/>
      <c r="I97" s="22"/>
      <c r="J97" s="22"/>
      <c r="K97" s="22"/>
      <c r="L97" s="22"/>
      <c r="M97" s="5"/>
      <c r="N97" s="5"/>
      <c r="O97" s="5"/>
      <c r="P97" s="5"/>
      <c r="Q97" s="5"/>
      <c r="R97" s="5"/>
      <c r="S97" s="5"/>
      <c r="T97" s="5"/>
      <c r="U97" s="5"/>
    </row>
    <row r="98" spans="1:21" ht="62.25" hidden="1" customHeight="1" x14ac:dyDescent="0.3">
      <c r="A98" s="351"/>
      <c r="B98" s="292" t="str">
        <f>Résultats!B99</f>
        <v>12.4</v>
      </c>
      <c r="C98" s="276" t="str">
        <f>Résultats!C99</f>
        <v>AA</v>
      </c>
      <c r="D98" s="276">
        <f>Résultats!E99</f>
        <v>0</v>
      </c>
      <c r="E98" s="287" t="str">
        <f>Résultats!F99</f>
        <v>Dans chaque ensemble de pages, la page « plan du site » est-elle atteignable de manière identique ?</v>
      </c>
      <c r="F98" s="276" t="s">
        <v>106</v>
      </c>
      <c r="G98" s="276"/>
      <c r="H98" s="22"/>
      <c r="I98" s="22"/>
      <c r="J98" s="22"/>
      <c r="K98" s="22"/>
      <c r="L98" s="22"/>
      <c r="M98" s="5"/>
      <c r="N98" s="5"/>
      <c r="O98" s="5"/>
      <c r="P98" s="5"/>
      <c r="Q98" s="5"/>
      <c r="R98" s="5"/>
      <c r="S98" s="5"/>
      <c r="T98" s="5"/>
      <c r="U98" s="5"/>
    </row>
    <row r="99" spans="1:21" ht="62.25" hidden="1" customHeight="1" x14ac:dyDescent="0.3">
      <c r="A99" s="351"/>
      <c r="B99" s="286" t="str">
        <f>Résultats!B100</f>
        <v>12.5</v>
      </c>
      <c r="C99" s="276" t="str">
        <f>Résultats!C100</f>
        <v>AA</v>
      </c>
      <c r="D99" s="276">
        <f>Résultats!E100</f>
        <v>0</v>
      </c>
      <c r="E99" s="287" t="str">
        <f>Résultats!F100</f>
        <v>Dans chaque ensemble de pages, le moteur de recherche est-il atteignable de manière identique ?</v>
      </c>
      <c r="F99" s="276" t="s">
        <v>106</v>
      </c>
      <c r="G99" s="276"/>
      <c r="H99" s="22"/>
      <c r="I99" s="22"/>
      <c r="J99" s="22"/>
      <c r="K99" s="22"/>
      <c r="L99" s="22"/>
      <c r="M99" s="5"/>
      <c r="N99" s="5"/>
      <c r="O99" s="5"/>
      <c r="P99" s="5"/>
      <c r="Q99" s="5"/>
      <c r="R99" s="5"/>
      <c r="S99" s="5"/>
      <c r="T99" s="5"/>
      <c r="U99" s="5"/>
    </row>
    <row r="100" spans="1:21" ht="62.25" hidden="1" customHeight="1" x14ac:dyDescent="0.3">
      <c r="A100" s="351"/>
      <c r="B100" s="286" t="str">
        <f>Résultats!B101</f>
        <v>12.6</v>
      </c>
      <c r="C100" s="276" t="str">
        <f>Résultats!C101</f>
        <v>A</v>
      </c>
      <c r="D100" s="276">
        <f>Résultats!E101</f>
        <v>0</v>
      </c>
      <c r="E100" s="287" t="str">
        <f>Résultats!F101</f>
        <v>Les zones de regroupement de contenus présentes dans plusieurs pages web (zones d’en-tête, de navigation principale, de contenu principal, de pied de page et de moteur de recherche) peuvent-elles être atteintes ou évitées ?</v>
      </c>
      <c r="F100" s="276" t="s">
        <v>106</v>
      </c>
      <c r="G100" s="276"/>
      <c r="H100" s="22"/>
      <c r="I100" s="22"/>
      <c r="J100" s="22"/>
      <c r="K100" s="22"/>
      <c r="L100" s="22"/>
      <c r="M100" s="5"/>
      <c r="N100" s="5"/>
      <c r="O100" s="5"/>
      <c r="P100" s="5"/>
      <c r="Q100" s="5"/>
      <c r="R100" s="5"/>
      <c r="S100" s="5"/>
      <c r="T100" s="5"/>
      <c r="U100" s="5"/>
    </row>
    <row r="101" spans="1:21" ht="62.25" hidden="1" customHeight="1" x14ac:dyDescent="0.3">
      <c r="A101" s="351"/>
      <c r="B101" s="286" t="str">
        <f>Résultats!B102</f>
        <v>12.7</v>
      </c>
      <c r="C101" s="276" t="str">
        <f>Résultats!C102</f>
        <v>A</v>
      </c>
      <c r="D101" s="276">
        <f>Résultats!E102</f>
        <v>0</v>
      </c>
      <c r="E101" s="287" t="str">
        <f>Résultats!F102</f>
        <v>Dans chaque page web, un lien d’évitement ou d’accès rapide à la zone de contenu principal est-il présent (hors cas particuliers) ?</v>
      </c>
      <c r="F101" s="276" t="s">
        <v>106</v>
      </c>
      <c r="G101" s="276"/>
      <c r="H101" s="22"/>
      <c r="I101" s="22"/>
      <c r="J101" s="22"/>
      <c r="K101" s="22"/>
      <c r="L101" s="22"/>
      <c r="M101" s="5"/>
      <c r="N101" s="5"/>
      <c r="O101" s="5"/>
      <c r="P101" s="5"/>
      <c r="Q101" s="5"/>
      <c r="R101" s="5"/>
      <c r="S101" s="5"/>
      <c r="T101" s="5"/>
      <c r="U101" s="5"/>
    </row>
    <row r="102" spans="1:21" ht="37.799999999999997" x14ac:dyDescent="0.3">
      <c r="A102" s="351"/>
      <c r="B102" s="286" t="str">
        <f>Résultats!B103</f>
        <v>12.8</v>
      </c>
      <c r="C102" s="276" t="str">
        <f>Résultats!C103</f>
        <v>A</v>
      </c>
      <c r="D102" s="276" t="str">
        <f>Résultats!E103</f>
        <v>x</v>
      </c>
      <c r="E102" s="287" t="str">
        <f>Résultats!F103</f>
        <v>Dans chaque page web, l’ordre de tabulation est-il cohérent ?</v>
      </c>
      <c r="F102" s="276" t="s">
        <v>106</v>
      </c>
      <c r="G102" s="276"/>
      <c r="H102" s="22" t="s">
        <v>480</v>
      </c>
      <c r="I102" s="22" t="s">
        <v>479</v>
      </c>
      <c r="J102" s="22" t="s">
        <v>509</v>
      </c>
      <c r="K102" s="22" t="s">
        <v>510</v>
      </c>
      <c r="L102" s="290" t="s">
        <v>507</v>
      </c>
      <c r="M102" s="5"/>
      <c r="N102" s="5"/>
      <c r="O102" s="5"/>
      <c r="P102" s="5"/>
      <c r="Q102" s="5"/>
      <c r="R102" s="5"/>
      <c r="S102" s="5"/>
      <c r="T102" s="5"/>
      <c r="U102" s="5"/>
    </row>
    <row r="103" spans="1:21" ht="62.25" hidden="1" customHeight="1" x14ac:dyDescent="0.3">
      <c r="A103" s="351"/>
      <c r="B103" s="286" t="str">
        <f>Résultats!B104</f>
        <v>12.9</v>
      </c>
      <c r="C103" s="276" t="str">
        <f>Résultats!C104</f>
        <v>A</v>
      </c>
      <c r="D103" s="276" t="str">
        <f>Résultats!E104</f>
        <v>x</v>
      </c>
      <c r="E103" s="287" t="str">
        <f>Résultats!F104</f>
        <v>Dans chaque page web, la navigation ne doit pas contenir de piège au clavier. Cette règle est-elle respectée ?</v>
      </c>
      <c r="F103" s="276" t="s">
        <v>106</v>
      </c>
      <c r="G103" s="276"/>
      <c r="H103" s="22"/>
      <c r="I103" s="22"/>
      <c r="J103" s="22"/>
      <c r="K103" s="22"/>
      <c r="L103" s="22"/>
      <c r="M103" s="5"/>
      <c r="N103" s="5"/>
      <c r="O103" s="5"/>
      <c r="P103" s="5"/>
      <c r="Q103" s="5"/>
      <c r="R103" s="5"/>
      <c r="S103" s="5"/>
      <c r="T103" s="5"/>
      <c r="U103" s="5"/>
    </row>
    <row r="104" spans="1:21" ht="62.25" hidden="1" customHeight="1" x14ac:dyDescent="0.3">
      <c r="A104" s="351"/>
      <c r="B104" s="286" t="str">
        <f>Résultats!B105</f>
        <v>12.10</v>
      </c>
      <c r="C104" s="276" t="str">
        <f>Résultats!C105</f>
        <v>A</v>
      </c>
      <c r="D104" s="276">
        <f>Résultats!E105</f>
        <v>0</v>
      </c>
      <c r="E104" s="287" t="str">
        <f>Résultats!F105</f>
        <v>Dans chaque page web, les raccourcis clavier n’utilisant qu’une seule touche (lettre minuscule ou majuscule, ponctuation, chiffre ou symbole) sont-ils contrôlables par l’utilisateur ?</v>
      </c>
      <c r="F104" s="276" t="s">
        <v>109</v>
      </c>
      <c r="G104" s="276"/>
      <c r="H104" s="22"/>
      <c r="I104" s="22"/>
      <c r="J104" s="22"/>
      <c r="K104" s="22"/>
      <c r="L104" s="22"/>
      <c r="M104" s="5"/>
      <c r="N104" s="5"/>
      <c r="O104" s="5"/>
      <c r="P104" s="5"/>
      <c r="Q104" s="5"/>
      <c r="R104" s="5"/>
      <c r="S104" s="5"/>
      <c r="T104" s="5"/>
      <c r="U104" s="5"/>
    </row>
    <row r="105" spans="1:21" ht="62.25" hidden="1" customHeight="1" x14ac:dyDescent="0.3">
      <c r="A105" s="352"/>
      <c r="B105" s="286" t="str">
        <f>Résultats!B106</f>
        <v>12.11</v>
      </c>
      <c r="C105" s="276" t="str">
        <f>Résultats!C106</f>
        <v>A</v>
      </c>
      <c r="D105" s="276">
        <f>Résultats!E106</f>
        <v>0</v>
      </c>
      <c r="E105" s="287" t="str">
        <f>Résultats!F106</f>
        <v>Dans chaque page web, les contenus additionnels apparaissant au survol, à la prise de focus ou à l’activation d’un composant d’interface sont-ils si nécessaire atteignables au clavier ?</v>
      </c>
      <c r="F105" s="276" t="s">
        <v>109</v>
      </c>
      <c r="G105" s="276"/>
      <c r="H105" s="22"/>
      <c r="I105" s="22"/>
      <c r="J105" s="22"/>
      <c r="K105" s="22"/>
      <c r="L105" s="22"/>
      <c r="M105" s="5"/>
      <c r="N105" s="5"/>
      <c r="O105" s="5"/>
      <c r="P105" s="5"/>
      <c r="Q105" s="5"/>
      <c r="R105" s="5"/>
      <c r="S105" s="5"/>
      <c r="T105" s="5"/>
      <c r="U105" s="5"/>
    </row>
    <row r="106" spans="1:21" ht="62.25" hidden="1" customHeight="1" x14ac:dyDescent="0.3">
      <c r="A106" s="390" t="s">
        <v>97</v>
      </c>
      <c r="B106" s="286" t="str">
        <f>Résultats!B107</f>
        <v>13.1</v>
      </c>
      <c r="C106" s="276" t="str">
        <f>Résultats!C107</f>
        <v>A</v>
      </c>
      <c r="D106" s="276">
        <f>Résultats!E107</f>
        <v>0</v>
      </c>
      <c r="E106" s="287" t="str">
        <f>Résultats!F107</f>
        <v>Pour chaque page web, l’utilisateur a-t-il le contrôle de chaque limite de temps modifiant le contenu (hors cas particuliers) ?</v>
      </c>
      <c r="F106" s="276" t="s">
        <v>109</v>
      </c>
      <c r="G106" s="276"/>
      <c r="H106" s="22"/>
      <c r="I106" s="22"/>
      <c r="J106" s="22"/>
      <c r="K106" s="22"/>
      <c r="L106" s="22"/>
      <c r="M106" s="5"/>
      <c r="N106" s="5"/>
      <c r="O106" s="5"/>
      <c r="P106" s="5"/>
      <c r="Q106" s="5"/>
      <c r="R106" s="5"/>
      <c r="S106" s="5"/>
      <c r="T106" s="5"/>
      <c r="U106" s="5"/>
    </row>
    <row r="107" spans="1:21" ht="62.25" hidden="1" customHeight="1" x14ac:dyDescent="0.3">
      <c r="A107" s="351"/>
      <c r="B107" s="286" t="str">
        <f>Résultats!B108</f>
        <v>13.2</v>
      </c>
      <c r="C107" s="276" t="str">
        <f>Résultats!C108</f>
        <v>A</v>
      </c>
      <c r="D107" s="276">
        <f>Résultats!E108</f>
        <v>0</v>
      </c>
      <c r="E107" s="287" t="str">
        <f>Résultats!F108</f>
        <v>Dans chaque page web, l’ouverture d’une nouvelle fenêtre ne doit pas être déclenchée sans action de l’utilisateur. Cette règle est-elle respectée ?</v>
      </c>
      <c r="F107" s="276" t="s">
        <v>106</v>
      </c>
      <c r="G107" s="276"/>
      <c r="H107" s="22"/>
      <c r="I107" s="22"/>
      <c r="J107" s="22"/>
      <c r="K107" s="22"/>
      <c r="L107" s="22"/>
      <c r="M107" s="5"/>
      <c r="N107" s="5"/>
      <c r="O107" s="5"/>
      <c r="P107" s="5"/>
      <c r="Q107" s="5"/>
      <c r="R107" s="5"/>
      <c r="S107" s="5"/>
      <c r="T107" s="5"/>
      <c r="U107" s="5"/>
    </row>
    <row r="108" spans="1:21" ht="62.25" hidden="1" customHeight="1" x14ac:dyDescent="0.3">
      <c r="A108" s="351"/>
      <c r="B108" s="286" t="str">
        <f>Résultats!B109</f>
        <v>13.3</v>
      </c>
      <c r="C108" s="276" t="str">
        <f>Résultats!C109</f>
        <v>A</v>
      </c>
      <c r="D108" s="276">
        <f>Résultats!E109</f>
        <v>0</v>
      </c>
      <c r="E108" s="287" t="str">
        <f>Résultats!F109</f>
        <v>Dans chaque page web, chaque document bureautique en téléchargement possède-t-il, si nécessaire, une version accessible (hors cas particuliers) ?</v>
      </c>
      <c r="F108" s="276" t="s">
        <v>109</v>
      </c>
      <c r="G108" s="276"/>
      <c r="H108" s="22"/>
      <c r="I108" s="22"/>
      <c r="J108" s="22"/>
      <c r="K108" s="22"/>
      <c r="L108" s="22"/>
      <c r="M108" s="5"/>
      <c r="N108" s="5"/>
      <c r="O108" s="5"/>
      <c r="P108" s="5"/>
      <c r="Q108" s="5"/>
      <c r="R108" s="5"/>
      <c r="S108" s="5"/>
      <c r="T108" s="5"/>
      <c r="U108" s="5"/>
    </row>
    <row r="109" spans="1:21" ht="62.25" hidden="1" customHeight="1" x14ac:dyDescent="0.3">
      <c r="A109" s="351"/>
      <c r="B109" s="286" t="str">
        <f>Résultats!B110</f>
        <v>13.4</v>
      </c>
      <c r="C109" s="276" t="str">
        <f>Résultats!C110</f>
        <v>A</v>
      </c>
      <c r="D109" s="276">
        <f>Résultats!E110</f>
        <v>0</v>
      </c>
      <c r="E109" s="287" t="str">
        <f>Résultats!F110</f>
        <v>Pour chaque document bureautique ayant une version accessible, cette version offre-t-elle la même information ?</v>
      </c>
      <c r="F109" s="276" t="s">
        <v>109</v>
      </c>
      <c r="G109" s="276"/>
      <c r="H109" s="22"/>
      <c r="I109" s="22"/>
      <c r="J109" s="22"/>
      <c r="K109" s="22"/>
      <c r="L109" s="22"/>
      <c r="M109" s="5"/>
      <c r="N109" s="5"/>
      <c r="O109" s="5"/>
      <c r="P109" s="5"/>
      <c r="Q109" s="5"/>
      <c r="R109" s="5"/>
      <c r="S109" s="5"/>
      <c r="T109" s="5"/>
      <c r="U109" s="5"/>
    </row>
    <row r="110" spans="1:21" ht="62.25" hidden="1" customHeight="1" x14ac:dyDescent="0.3">
      <c r="A110" s="351"/>
      <c r="B110" s="286" t="str">
        <f>Résultats!B111</f>
        <v>13.5</v>
      </c>
      <c r="C110" s="276" t="str">
        <f>Résultats!C111</f>
        <v>A</v>
      </c>
      <c r="D110" s="276">
        <f>Résultats!E111</f>
        <v>0</v>
      </c>
      <c r="E110" s="287" t="str">
        <f>Résultats!F111</f>
        <v>Dans chaque page web, chaque contenu cryptique (art ASCII, émoticône, syntaxe cryptique) a-t-il une alternative ?</v>
      </c>
      <c r="F110" s="276" t="s">
        <v>109</v>
      </c>
      <c r="G110" s="276"/>
      <c r="H110" s="22"/>
      <c r="I110" s="22"/>
      <c r="J110" s="22"/>
      <c r="K110" s="22"/>
      <c r="L110" s="22"/>
      <c r="M110" s="5"/>
      <c r="N110" s="5"/>
      <c r="O110" s="5"/>
      <c r="P110" s="5"/>
      <c r="Q110" s="5"/>
      <c r="R110" s="5"/>
      <c r="S110" s="5"/>
      <c r="T110" s="5"/>
      <c r="U110" s="5"/>
    </row>
    <row r="111" spans="1:21" ht="62.25" hidden="1" customHeight="1" x14ac:dyDescent="0.3">
      <c r="A111" s="351"/>
      <c r="B111" s="286" t="str">
        <f>Résultats!B112</f>
        <v>13.6</v>
      </c>
      <c r="C111" s="276" t="str">
        <f>Résultats!C112</f>
        <v>A</v>
      </c>
      <c r="D111" s="276">
        <f>Résultats!E112</f>
        <v>0</v>
      </c>
      <c r="E111" s="287" t="str">
        <f>Résultats!F112</f>
        <v>Dans chaque page web, pour chaque contenu cryptique (art ASCII, émoticône, syntaxe cryptique) ayant une alternative, cette alternative est-elle pertinente ?</v>
      </c>
      <c r="F111" s="276" t="s">
        <v>109</v>
      </c>
      <c r="G111" s="276"/>
      <c r="H111" s="22"/>
      <c r="I111" s="22"/>
      <c r="J111" s="22"/>
      <c r="K111" s="22"/>
      <c r="L111" s="22"/>
      <c r="M111" s="5"/>
      <c r="N111" s="5"/>
      <c r="O111" s="5"/>
      <c r="P111" s="5"/>
      <c r="Q111" s="5"/>
      <c r="R111" s="5"/>
      <c r="S111" s="5"/>
      <c r="T111" s="5"/>
      <c r="U111" s="5"/>
    </row>
    <row r="112" spans="1:21" ht="62.25" hidden="1" customHeight="1" x14ac:dyDescent="0.3">
      <c r="A112" s="351"/>
      <c r="B112" s="286" t="str">
        <f>Résultats!B113</f>
        <v>13.7</v>
      </c>
      <c r="C112" s="276" t="str">
        <f>Résultats!C113</f>
        <v>A</v>
      </c>
      <c r="D112" s="276">
        <f>Résultats!E113</f>
        <v>0</v>
      </c>
      <c r="E112" s="287" t="str">
        <f>Résultats!F113</f>
        <v>Dans chaque page web, les changements brusques de luminosité ou les effets de flash sont-ils correctement utilisés ?</v>
      </c>
      <c r="F112" s="276" t="s">
        <v>109</v>
      </c>
      <c r="G112" s="276"/>
      <c r="H112" s="22"/>
      <c r="I112" s="22"/>
      <c r="J112" s="22"/>
      <c r="K112" s="22"/>
      <c r="L112" s="22"/>
      <c r="M112" s="5"/>
      <c r="N112" s="5"/>
      <c r="O112" s="5"/>
      <c r="P112" s="5"/>
      <c r="Q112" s="5"/>
      <c r="R112" s="5"/>
      <c r="S112" s="5"/>
      <c r="T112" s="5"/>
      <c r="U112" s="5"/>
    </row>
    <row r="113" spans="1:21" ht="62.25" hidden="1" customHeight="1" x14ac:dyDescent="0.3">
      <c r="A113" s="351"/>
      <c r="B113" s="286" t="str">
        <f>Résultats!B114</f>
        <v>13.8</v>
      </c>
      <c r="C113" s="276" t="str">
        <f>Résultats!C114</f>
        <v>A</v>
      </c>
      <c r="D113" s="276">
        <f>Résultats!E114</f>
        <v>0</v>
      </c>
      <c r="E113" s="287" t="str">
        <f>Résultats!F114</f>
        <v>Dans chaque page web, chaque contenu en mouvement ou clignotant est-il contrôlable par l’utilisateur ?</v>
      </c>
      <c r="F113" s="276" t="s">
        <v>109</v>
      </c>
      <c r="G113" s="276"/>
      <c r="H113" s="22"/>
      <c r="I113" s="22"/>
      <c r="J113" s="22"/>
      <c r="K113" s="22"/>
      <c r="L113" s="22"/>
      <c r="M113" s="5"/>
      <c r="N113" s="5"/>
      <c r="O113" s="5"/>
      <c r="P113" s="5"/>
      <c r="Q113" s="5"/>
      <c r="R113" s="5"/>
      <c r="S113" s="5"/>
      <c r="T113" s="5"/>
      <c r="U113" s="5"/>
    </row>
    <row r="114" spans="1:21" ht="62.25" hidden="1" customHeight="1" x14ac:dyDescent="0.3">
      <c r="A114" s="351"/>
      <c r="B114" s="286" t="str">
        <f>Résultats!B115</f>
        <v>13.9</v>
      </c>
      <c r="C114" s="276" t="str">
        <f>Résultats!C115</f>
        <v>AA</v>
      </c>
      <c r="D114" s="276">
        <f>Résultats!E115</f>
        <v>0</v>
      </c>
      <c r="E114" s="287" t="str">
        <f>Résultats!F115</f>
        <v>Dans chaque page web, le contenu proposé est-il consultable quelle que soit l’orientation de l’écran (portrait ou paysage) (hors cas particuliers) ?</v>
      </c>
      <c r="F114" s="276" t="s">
        <v>106</v>
      </c>
      <c r="G114" s="276"/>
      <c r="H114" s="22"/>
      <c r="I114" s="22"/>
      <c r="J114" s="22"/>
      <c r="K114" s="22"/>
      <c r="L114" s="22"/>
      <c r="M114" s="5"/>
      <c r="N114" s="5"/>
      <c r="O114" s="5"/>
      <c r="P114" s="5"/>
      <c r="Q114" s="5"/>
      <c r="R114" s="5"/>
      <c r="S114" s="5"/>
      <c r="T114" s="5"/>
      <c r="U114" s="5"/>
    </row>
    <row r="115" spans="1:21" ht="62.25" hidden="1" customHeight="1" x14ac:dyDescent="0.3">
      <c r="A115" s="351"/>
      <c r="B115" s="286" t="str">
        <f>Résultats!B116</f>
        <v>13.10</v>
      </c>
      <c r="C115" s="276" t="str">
        <f>Résultats!C116</f>
        <v>A</v>
      </c>
      <c r="D115" s="276">
        <f>Résultats!E116</f>
        <v>0</v>
      </c>
      <c r="E115" s="287" t="str">
        <f>Résultats!F116</f>
        <v>Dans chaque page web, les fonctionnalités utilisables ou disponibles au moyen d’un geste complexe peuvent-elles être également disponibles au moyen d’un geste simple (hors cas particuliers) ?</v>
      </c>
      <c r="F115" s="276" t="s">
        <v>109</v>
      </c>
      <c r="G115" s="276"/>
      <c r="H115" s="22"/>
      <c r="I115" s="22"/>
      <c r="J115" s="22"/>
      <c r="K115" s="22"/>
      <c r="L115" s="22"/>
      <c r="M115" s="5"/>
      <c r="N115" s="5"/>
      <c r="O115" s="5"/>
      <c r="P115" s="5"/>
      <c r="Q115" s="5"/>
      <c r="R115" s="5"/>
      <c r="S115" s="5"/>
      <c r="T115" s="5"/>
      <c r="U115" s="5"/>
    </row>
    <row r="116" spans="1:21" ht="59.25" hidden="1" customHeight="1" x14ac:dyDescent="0.3">
      <c r="A116" s="351"/>
      <c r="B116" s="286" t="str">
        <f>Résultats!B117</f>
        <v>13.11</v>
      </c>
      <c r="C116" s="276" t="str">
        <f>Résultats!C117</f>
        <v>A</v>
      </c>
      <c r="D116" s="276">
        <f>Résultats!E117</f>
        <v>0</v>
      </c>
      <c r="E116" s="287" t="str">
        <f>Résultats!F117</f>
        <v>Dans chaque page web, les actions déclenchées au moyen d’un dispositif de pointage sur un point unique de l’écran peuvent-elles faire l’objet d’une annulation (hors cas particuliers) ?</v>
      </c>
      <c r="F116" s="276" t="s">
        <v>106</v>
      </c>
      <c r="G116" s="276"/>
      <c r="H116" s="22"/>
      <c r="I116" s="22"/>
      <c r="J116" s="22"/>
      <c r="K116" s="22"/>
      <c r="L116" s="22"/>
      <c r="M116" s="5"/>
      <c r="N116" s="5"/>
      <c r="O116" s="5"/>
      <c r="P116" s="5"/>
      <c r="Q116" s="5"/>
      <c r="R116" s="5"/>
      <c r="S116" s="5"/>
      <c r="T116" s="5"/>
      <c r="U116" s="5"/>
    </row>
    <row r="117" spans="1:21" ht="50.4" hidden="1" x14ac:dyDescent="0.3">
      <c r="A117" s="352"/>
      <c r="B117" s="286" t="str">
        <f>Résultats!B118</f>
        <v>13.12</v>
      </c>
      <c r="C117" s="276" t="str">
        <f>Résultats!C118</f>
        <v>A</v>
      </c>
      <c r="D117" s="276">
        <f>Résultats!E118</f>
        <v>0</v>
      </c>
      <c r="E117" s="287" t="str">
        <f>Résultats!F118</f>
        <v>Dans chaque page web, les fonctionnalités qui impliquent un mouvement de l’appareil ou vers l’appareil peuvent-elles être satisfaites de manière alternative (hors cas particuliers) ?</v>
      </c>
      <c r="F117" s="276" t="s">
        <v>109</v>
      </c>
      <c r="G117" s="276"/>
      <c r="H117" s="22"/>
      <c r="I117" s="22"/>
      <c r="J117" s="22"/>
      <c r="K117" s="22"/>
      <c r="L117" s="22"/>
      <c r="M117" s="5"/>
      <c r="N117" s="5"/>
      <c r="O117" s="5"/>
      <c r="P117" s="5"/>
      <c r="Q117" s="5"/>
      <c r="R117" s="5"/>
      <c r="S117" s="5"/>
      <c r="T117" s="5"/>
      <c r="U117" s="5"/>
    </row>
  </sheetData>
  <autoFilter ref="B11:L117" xr:uid="{00000000-0009-0000-0000-000008000000}">
    <filterColumn colId="4">
      <filters>
        <filter val="nc"/>
      </filters>
    </filterColumn>
  </autoFilter>
  <mergeCells count="23">
    <mergeCell ref="A82:A94"/>
    <mergeCell ref="A95:A105"/>
    <mergeCell ref="A106:A117"/>
    <mergeCell ref="A47:A48"/>
    <mergeCell ref="A49:A53"/>
    <mergeCell ref="A54:A63"/>
    <mergeCell ref="A64:A67"/>
    <mergeCell ref="A68:A81"/>
    <mergeCell ref="A12:A20"/>
    <mergeCell ref="A21:A22"/>
    <mergeCell ref="A23:A25"/>
    <mergeCell ref="A26:A38"/>
    <mergeCell ref="A39:A46"/>
    <mergeCell ref="H4:H10"/>
    <mergeCell ref="I4:I10"/>
    <mergeCell ref="J4:J10"/>
    <mergeCell ref="K4:K10"/>
    <mergeCell ref="L4:L10"/>
    <mergeCell ref="C3:F3"/>
    <mergeCell ref="B4:B10"/>
    <mergeCell ref="C4:C10"/>
    <mergeCell ref="D4:D10"/>
    <mergeCell ref="G4:G10"/>
  </mergeCells>
  <conditionalFormatting sqref="D12:D117">
    <cfRule type="cellIs" dxfId="313" priority="10" operator="equal">
      <formula>"x"</formula>
    </cfRule>
  </conditionalFormatting>
  <conditionalFormatting sqref="F1:F2 C2 F4:F117">
    <cfRule type="cellIs" dxfId="312" priority="4" operator="equal">
      <formula>"na"</formula>
    </cfRule>
  </conditionalFormatting>
  <conditionalFormatting sqref="F11:F117">
    <cfRule type="cellIs" dxfId="311" priority="1" operator="equal">
      <formula>"c"</formula>
    </cfRule>
  </conditionalFormatting>
  <conditionalFormatting sqref="F11:F117">
    <cfRule type="cellIs" dxfId="310" priority="2" operator="equal">
      <formula>"nc"</formula>
    </cfRule>
  </conditionalFormatting>
  <conditionalFormatting sqref="F11:F117">
    <cfRule type="cellIs" dxfId="309" priority="3" operator="equal">
      <formula>"nt"</formula>
    </cfRule>
  </conditionalFormatting>
  <conditionalFormatting sqref="G12:G117">
    <cfRule type="cellIs" dxfId="308" priority="9" operator="equal">
      <formula>"d"</formula>
    </cfRule>
  </conditionalFormatting>
  <conditionalFormatting sqref="K13">
    <cfRule type="notContainsBlanks" dxfId="307" priority="11">
      <formula>LEN(TRIM(K13))&gt;0</formula>
    </cfRule>
  </conditionalFormatting>
  <conditionalFormatting sqref="O4:R4">
    <cfRule type="cellIs" dxfId="306" priority="5" operator="equal">
      <formula>"C"</formula>
    </cfRule>
  </conditionalFormatting>
  <conditionalFormatting sqref="O4:R4">
    <cfRule type="cellIs" dxfId="305" priority="6" operator="equal">
      <formula>"NC"</formula>
    </cfRule>
  </conditionalFormatting>
  <conditionalFormatting sqref="O4:R4">
    <cfRule type="cellIs" dxfId="304" priority="7" operator="equal">
      <formula>"NA"</formula>
    </cfRule>
  </conditionalFormatting>
  <conditionalFormatting sqref="O4:R4">
    <cfRule type="cellIs" dxfId="303" priority="8" operator="equal">
      <formula>"NT"</formula>
    </cfRule>
  </conditionalFormatting>
  <dataValidations count="2">
    <dataValidation type="list" allowBlank="1" sqref="G12:G117" xr:uid="{000800FB-00B6-4854-AA76-00E600B60004}">
      <formula1>"d"</formula1>
    </dataValidation>
    <dataValidation type="list" allowBlank="1" showErrorMessage="1" sqref="F12:F117" xr:uid="{00AB0071-0090-4C10-8737-004C00B900A1}">
      <formula1>"nt,na,c,nc"</formula1>
    </dataValidation>
  </dataValidations>
  <hyperlinks>
    <hyperlink ref="L54" r:id="rId1" xr:uid="{00000000-0004-0000-0800-000000000000}"/>
    <hyperlink ref="L55" r:id="rId2" xr:uid="{00000000-0004-0000-0800-000001000000}"/>
  </hyperlinks>
  <pageMargins left="0.7" right="0.7" top="0.75" bottom="0.75"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xr:uid="{00000000-0002-0000-0800-000000000000}">
          <x14:formula1>
            <xm:f>Paramètres!$A$2:$A$5</xm:f>
          </x14:formula1>
          <xm:sqref>H12:H117</xm:sqref>
        </x14:dataValidation>
        <x14:dataValidation type="list" allowBlank="1" xr:uid="{00000000-0002-0000-0800-000001000000}">
          <x14:formula1>
            <xm:f>Paramètres!$D$2:$D$5</xm:f>
          </x14:formula1>
          <xm:sqref>I12:I117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34</vt:i4>
      </vt:variant>
    </vt:vector>
  </HeadingPairs>
  <TitlesOfParts>
    <vt:vector size="34" baseType="lpstr">
      <vt:lpstr>Echantillon</vt:lpstr>
      <vt:lpstr>Backlog</vt:lpstr>
      <vt:lpstr>Synthèse</vt:lpstr>
      <vt:lpstr>Export Frago (beta)</vt:lpstr>
      <vt:lpstr>Estimations</vt:lpstr>
      <vt:lpstr>Résultats</vt:lpstr>
      <vt:lpstr>BaseDeCalcul</vt:lpstr>
      <vt:lpstr>Paramètres</vt:lpstr>
      <vt:lpstr>P01</vt:lpstr>
      <vt:lpstr>P02</vt:lpstr>
      <vt:lpstr>P03</vt:lpstr>
      <vt:lpstr>P04</vt:lpstr>
      <vt:lpstr>P05</vt:lpstr>
      <vt:lpstr>P06</vt:lpstr>
      <vt:lpstr>P07</vt:lpstr>
      <vt:lpstr>P08</vt:lpstr>
      <vt:lpstr>P09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Clément Fresneau</dc:creator>
  <cp:lastModifiedBy>RENARD Jérémy</cp:lastModifiedBy>
  <cp:revision>6</cp:revision>
  <dcterms:created xsi:type="dcterms:W3CDTF">2025-02-07T10:34:33Z</dcterms:created>
  <dcterms:modified xsi:type="dcterms:W3CDTF">2025-10-20T14:37:12Z</dcterms:modified>
</cp:coreProperties>
</file>